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17"/>
  </bookViews>
  <sheets>
    <sheet name="L01道路" sheetId="15" r:id="rId1"/>
    <sheet name="L02車両" sheetId="17" r:id="rId2"/>
    <sheet name="L03軽自" sheetId="19" r:id="rId3"/>
    <sheet name="L04原付" sheetId="20" r:id="rId4"/>
    <sheet name="L05交量" sheetId="21" r:id="rId5"/>
    <sheet name="L06バス" sheetId="22" r:id="rId6"/>
    <sheet name="L07バス" sheetId="23" r:id="rId7"/>
    <sheet name="L08バス" sheetId="24" r:id="rId8"/>
    <sheet name="L09有料" sheetId="25" r:id="rId9"/>
    <sheet name="L10A免許" sheetId="26" r:id="rId10"/>
    <sheet name="L10B免許" sheetId="27" r:id="rId11"/>
    <sheet name="L11A私鉄" sheetId="28" r:id="rId12"/>
    <sheet name="L11BＪＲ" sheetId="30" r:id="rId13"/>
    <sheet name="L12航空" sheetId="31" r:id="rId14"/>
    <sheet name="L13船舶" sheetId="32" r:id="rId15"/>
    <sheet name="L14船舶" sheetId="33" r:id="rId16"/>
    <sheet name="L14C入港" sheetId="34" r:id="rId17"/>
    <sheet name="L15A 貨物" sheetId="7" r:id="rId18"/>
    <sheet name="L15B 貨物" sheetId="8" r:id="rId19"/>
    <sheet name="L15C 貨物" sheetId="9" r:id="rId20"/>
    <sheet name="L16倉庫" sheetId="10" r:id="rId21"/>
    <sheet name="L17倉庫" sheetId="11" r:id="rId22"/>
    <sheet name="L18A郵便" sheetId="12" r:id="rId23"/>
    <sheet name="L18B郵便" sheetId="13" r:id="rId24"/>
    <sheet name="L19電話" sheetId="14" r:id="rId2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6" hidden="1">1</definedName>
    <definedName name="_Regression_Int" localSheetId="15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xlnm.Print_Area" localSheetId="0">L01道路!$A$1:$J$72</definedName>
    <definedName name="_xlnm.Print_Area" localSheetId="1">L02車両!$A$1:$M$438</definedName>
    <definedName name="_xlnm.Print_Area" localSheetId="2">L03軽自!$A$1:$I$73</definedName>
    <definedName name="_xlnm.Print_Area" localSheetId="3">L04原付!$A$1:$J$73</definedName>
    <definedName name="_xlnm.Print_Area" localSheetId="4">L05交量!$A$1:$I$66</definedName>
    <definedName name="_xlnm.Print_Area" localSheetId="5">L06バス!$A$1:$K$40</definedName>
    <definedName name="_xlnm.Print_Area" localSheetId="6">L07バス!$A$1:$K$22</definedName>
    <definedName name="_xlnm.Print_Area" localSheetId="7">L08バス!$A$1:$K$21</definedName>
    <definedName name="_xlnm.Print_Area" localSheetId="8">L09有料!$A$1:$I$73</definedName>
    <definedName name="_xlnm.Print_Area" localSheetId="9">L10A免許!$A$1:$K$33</definedName>
    <definedName name="_xlnm.Print_Area" localSheetId="10">L10B免許!$A$1:$K$48</definedName>
    <definedName name="_xlnm.Print_Area" localSheetId="11">L11A私鉄!$A$1:$K$73</definedName>
    <definedName name="_xlnm.Print_Area" localSheetId="12">L11BＪＲ!$A$1:$M$72</definedName>
    <definedName name="_xlnm.Print_Area" localSheetId="13">L12航空!$A$1:$I$73</definedName>
    <definedName name="_xlnm.Print_Area" localSheetId="14">L13船舶!$A$1:$I$28</definedName>
    <definedName name="_xlnm.Print_Area" localSheetId="16">L14C入港!$A$1:$J$71</definedName>
    <definedName name="_xlnm.Print_Area" localSheetId="15">L14船舶!$A$1:$I$50</definedName>
    <definedName name="_xlnm.Print_Area" localSheetId="17">'L15A 貨物'!$A$1:$K$71</definedName>
    <definedName name="_xlnm.Print_Area" localSheetId="19">'L15C 貨物'!$A$1:$L$68</definedName>
    <definedName name="_xlnm.Print_Area" localSheetId="20">L16倉庫!$A$1:$J$34</definedName>
    <definedName name="_xlnm.Print_Area" localSheetId="21">L17倉庫!$A$1:$J$46</definedName>
    <definedName name="_xlnm.Print_Area" localSheetId="22">L18A郵便!$A$1:$K$31</definedName>
    <definedName name="_xlnm.Print_Area" localSheetId="23">L18B郵便!$A$1:$K$46</definedName>
    <definedName name="_xlnm.Print_Area" localSheetId="24">L19電話!$A$1:$K$68</definedName>
    <definedName name="Print_Area_MI" localSheetId="0">L01道路!$A$1:$J$72</definedName>
    <definedName name="Print_Area_MI" localSheetId="1">L02車両!$A$1:$M$438</definedName>
    <definedName name="Print_Area_MI" localSheetId="2">L03軽自!$A$1:$I$73</definedName>
    <definedName name="Print_Area_MI" localSheetId="3">L04原付!$A$1:$J$73</definedName>
    <definedName name="Print_Area_MI" localSheetId="4">L05交量!$A$1:$I$66</definedName>
    <definedName name="Print_Area_MI" localSheetId="5">L06バス!$A$1:$K$40</definedName>
    <definedName name="Print_Area_MI" localSheetId="6">L07バス!$A$1:$K$22</definedName>
    <definedName name="Print_Area_MI" localSheetId="7">L08バス!$A$1:$K$21</definedName>
    <definedName name="Print_Area_MI" localSheetId="8">L09有料!$A$1:$I$73</definedName>
    <definedName name="Print_Area_MI" localSheetId="9">L10A免許!$A$1:$K$33</definedName>
    <definedName name="Print_Area_MI" localSheetId="10">L10B免許!$A$1:$K$48</definedName>
    <definedName name="Print_Area_MI" localSheetId="11">L11A私鉄!$A$1:$J$73</definedName>
    <definedName name="Print_Area_MI" localSheetId="12">L11BＪＲ!$A$1:$M$72</definedName>
    <definedName name="Print_Area_MI" localSheetId="13">L12航空!$A$1:$I$73</definedName>
    <definedName name="Print_Area_MI" localSheetId="14">L13船舶!$A$1:$I$28</definedName>
    <definedName name="Print_Area_MI" localSheetId="16">L14C入港!$A$1:$J$71</definedName>
    <definedName name="Print_Area_MI" localSheetId="15">L14船舶!$A$1:$I$50</definedName>
    <definedName name="Print_Area_MI" localSheetId="17">'L15A 貨物'!$A$1:$K$71</definedName>
    <definedName name="Print_Area_MI" localSheetId="18">'L15B 貨物'!$A$1:$K$87</definedName>
    <definedName name="Print_Area_MI" localSheetId="19">'L15C 貨物'!$A$1:$K$68</definedName>
    <definedName name="Print_Area_MI" localSheetId="20">L16倉庫!$A$1:$J$34</definedName>
    <definedName name="Print_Area_MI" localSheetId="21">L17倉庫!$A$1:$J$46</definedName>
    <definedName name="Print_Area_MI" localSheetId="22">L18A郵便!$A$1:$K$31</definedName>
    <definedName name="Print_Area_MI" localSheetId="23">L18B郵便!$A$1:$K$46</definedName>
    <definedName name="Print_Area_MI" localSheetId="24">L19電話!$A$1:$K$68</definedName>
  </definedNames>
  <calcPr calcId="145621"/>
</workbook>
</file>

<file path=xl/calcChain.xml><?xml version="1.0" encoding="utf-8"?>
<calcChain xmlns="http://schemas.openxmlformats.org/spreadsheetml/2006/main">
  <c r="J60" i="34" l="1"/>
  <c r="I60" i="34"/>
  <c r="H60" i="34"/>
  <c r="G60" i="34"/>
  <c r="F60" i="34"/>
  <c r="E60" i="34"/>
  <c r="D60" i="34"/>
  <c r="C60" i="34"/>
  <c r="J45" i="34"/>
  <c r="I45" i="34"/>
  <c r="H45" i="34"/>
  <c r="G45" i="34"/>
  <c r="F45" i="34"/>
  <c r="E45" i="34"/>
  <c r="D45" i="34"/>
  <c r="C45" i="34"/>
  <c r="D38" i="34"/>
  <c r="C38" i="34"/>
  <c r="D37" i="34"/>
  <c r="C37" i="34"/>
  <c r="D36" i="34"/>
  <c r="D30" i="34" s="1"/>
  <c r="C36" i="34"/>
  <c r="C30" i="34" s="1"/>
  <c r="D34" i="34"/>
  <c r="C34" i="34"/>
  <c r="D33" i="34"/>
  <c r="C33" i="34"/>
  <c r="D32" i="34"/>
  <c r="C32" i="34"/>
  <c r="J30" i="34"/>
  <c r="I30" i="34"/>
  <c r="H30" i="34"/>
  <c r="G30" i="34"/>
  <c r="F30" i="34"/>
  <c r="E30" i="34"/>
  <c r="D22" i="34"/>
  <c r="C22" i="34"/>
  <c r="D20" i="34"/>
  <c r="C20" i="34"/>
  <c r="D18" i="34"/>
  <c r="C18" i="34"/>
  <c r="D17" i="34"/>
  <c r="C17" i="34"/>
  <c r="D15" i="34"/>
  <c r="C15" i="34"/>
  <c r="J13" i="34"/>
  <c r="I13" i="34"/>
  <c r="H13" i="34"/>
  <c r="G13" i="34"/>
  <c r="F13" i="34"/>
  <c r="E13" i="34"/>
  <c r="D13" i="34"/>
  <c r="C13" i="34"/>
  <c r="E46" i="33"/>
  <c r="D46" i="33"/>
  <c r="E45" i="33"/>
  <c r="D45" i="33"/>
  <c r="E44" i="33"/>
  <c r="D44" i="33"/>
  <c r="E42" i="33"/>
  <c r="D42" i="33"/>
  <c r="E41" i="33"/>
  <c r="D41" i="33"/>
  <c r="E40" i="33"/>
  <c r="D40" i="33"/>
  <c r="E39" i="33"/>
  <c r="D39" i="33"/>
  <c r="I37" i="33"/>
  <c r="H37" i="33"/>
  <c r="G37" i="33"/>
  <c r="F37" i="33"/>
  <c r="D37" i="33" s="1"/>
  <c r="E37" i="33"/>
  <c r="E36" i="33"/>
  <c r="D36" i="33"/>
  <c r="E35" i="33"/>
  <c r="D35" i="33"/>
  <c r="E34" i="33"/>
  <c r="D34" i="33"/>
  <c r="E33" i="33"/>
  <c r="D33" i="33"/>
  <c r="E23" i="33"/>
  <c r="D23" i="33"/>
  <c r="E22" i="33"/>
  <c r="D22" i="33"/>
  <c r="E21" i="33"/>
  <c r="D21" i="33"/>
  <c r="E19" i="33"/>
  <c r="D19" i="33"/>
  <c r="E18" i="33"/>
  <c r="D18" i="33"/>
  <c r="E17" i="33"/>
  <c r="D17" i="33"/>
  <c r="E15" i="33"/>
  <c r="D15" i="33"/>
  <c r="E14" i="33"/>
  <c r="D14" i="33"/>
  <c r="E13" i="33"/>
  <c r="D13" i="33"/>
  <c r="G21" i="32"/>
  <c r="F21" i="32"/>
  <c r="E21" i="32"/>
  <c r="D21" i="32"/>
  <c r="E19" i="32"/>
  <c r="D19" i="32"/>
  <c r="E17" i="32"/>
  <c r="D17" i="32"/>
  <c r="G16" i="32"/>
  <c r="F16" i="32"/>
  <c r="E16" i="32"/>
  <c r="D16" i="32"/>
  <c r="I15" i="32"/>
  <c r="G15" i="32"/>
  <c r="F15" i="32"/>
  <c r="E15" i="32"/>
  <c r="D15" i="32"/>
  <c r="I13" i="32"/>
  <c r="H13" i="32"/>
  <c r="G13" i="32"/>
  <c r="F13" i="32"/>
  <c r="D13" i="32" s="1"/>
  <c r="E13" i="32"/>
  <c r="E12" i="32"/>
  <c r="D12" i="32"/>
  <c r="E11" i="32"/>
  <c r="D11" i="32"/>
  <c r="E69" i="30"/>
  <c r="E68" i="30"/>
  <c r="E67" i="30"/>
  <c r="K66" i="30"/>
  <c r="E66" i="30"/>
  <c r="K65" i="30"/>
  <c r="K64" i="30"/>
  <c r="E64" i="30"/>
  <c r="K63" i="30"/>
  <c r="E63" i="30"/>
  <c r="E62" i="30"/>
  <c r="K61" i="30"/>
  <c r="E61" i="30"/>
  <c r="K60" i="30"/>
  <c r="K59" i="30"/>
  <c r="E59" i="30"/>
  <c r="K58" i="30"/>
  <c r="E58" i="30"/>
  <c r="E57" i="30"/>
  <c r="K56" i="30"/>
  <c r="E56" i="30"/>
  <c r="E50" i="30" s="1"/>
  <c r="K55" i="30"/>
  <c r="E55" i="30"/>
  <c r="K54" i="30"/>
  <c r="K53" i="30"/>
  <c r="E53" i="30"/>
  <c r="E52" i="30"/>
  <c r="K51" i="30"/>
  <c r="E51" i="30"/>
  <c r="K50" i="30"/>
  <c r="G50" i="30"/>
  <c r="F50" i="30"/>
  <c r="K49" i="30"/>
  <c r="K48" i="30"/>
  <c r="E48" i="30"/>
  <c r="E47" i="30"/>
  <c r="K46" i="30"/>
  <c r="E46" i="30"/>
  <c r="K45" i="30"/>
  <c r="K44" i="30"/>
  <c r="E44" i="30"/>
  <c r="K43" i="30"/>
  <c r="E43" i="30"/>
  <c r="E42" i="30"/>
  <c r="K41" i="30"/>
  <c r="K40" i="30"/>
  <c r="E40" i="30"/>
  <c r="K39" i="30"/>
  <c r="E39" i="30"/>
  <c r="K38" i="30"/>
  <c r="E38" i="30"/>
  <c r="E37" i="30"/>
  <c r="K36" i="30"/>
  <c r="K35" i="30"/>
  <c r="E35" i="30"/>
  <c r="K34" i="30"/>
  <c r="E34" i="30"/>
  <c r="K33" i="30"/>
  <c r="E33" i="30"/>
  <c r="E32" i="30"/>
  <c r="K31" i="30"/>
  <c r="K30" i="30"/>
  <c r="E30" i="30"/>
  <c r="K29" i="30"/>
  <c r="E29" i="30"/>
  <c r="E22" i="30" s="1"/>
  <c r="K28" i="30"/>
  <c r="E28" i="30"/>
  <c r="E27" i="30"/>
  <c r="K26" i="30"/>
  <c r="K25" i="30"/>
  <c r="E25" i="30"/>
  <c r="K24" i="30"/>
  <c r="E24" i="30"/>
  <c r="K23" i="30"/>
  <c r="E23" i="30"/>
  <c r="G22" i="30"/>
  <c r="F22" i="30"/>
  <c r="K21" i="30"/>
  <c r="K20" i="30"/>
  <c r="E20" i="30"/>
  <c r="K19" i="30"/>
  <c r="E19" i="30"/>
  <c r="K18" i="30"/>
  <c r="E18" i="30"/>
  <c r="E17" i="30" s="1"/>
  <c r="G17" i="30"/>
  <c r="G15" i="30" s="1"/>
  <c r="F17" i="30"/>
  <c r="F15" i="30" s="1"/>
  <c r="E14" i="30"/>
  <c r="I67" i="28"/>
  <c r="H67" i="28"/>
  <c r="G67" i="28"/>
  <c r="F67" i="28"/>
  <c r="E67" i="28"/>
  <c r="I59" i="28"/>
  <c r="H59" i="28"/>
  <c r="G59" i="28"/>
  <c r="F59" i="28"/>
  <c r="E59" i="28"/>
  <c r="F51" i="28"/>
  <c r="E51" i="28"/>
  <c r="I46" i="28"/>
  <c r="H46" i="28"/>
  <c r="G46" i="28"/>
  <c r="F46" i="28"/>
  <c r="E46" i="28"/>
  <c r="I41" i="28"/>
  <c r="H41" i="28"/>
  <c r="H20" i="28" s="1"/>
  <c r="H14" i="28" s="1"/>
  <c r="G41" i="28"/>
  <c r="F41" i="28"/>
  <c r="E41" i="28"/>
  <c r="E20" i="28" s="1"/>
  <c r="E14" i="28" s="1"/>
  <c r="J35" i="28"/>
  <c r="I35" i="28"/>
  <c r="H35" i="28"/>
  <c r="G35" i="28"/>
  <c r="F35" i="28"/>
  <c r="E35" i="28"/>
  <c r="I31" i="28"/>
  <c r="H31" i="28"/>
  <c r="G31" i="28"/>
  <c r="F31" i="28"/>
  <c r="E31" i="28"/>
  <c r="I26" i="28"/>
  <c r="H26" i="28"/>
  <c r="G26" i="28"/>
  <c r="F26" i="28"/>
  <c r="E26" i="28"/>
  <c r="J20" i="28"/>
  <c r="J14" i="28" s="1"/>
  <c r="I20" i="28"/>
  <c r="I14" i="28" s="1"/>
  <c r="G20" i="28"/>
  <c r="F20" i="28"/>
  <c r="J19" i="28"/>
  <c r="I19" i="28"/>
  <c r="H19" i="28"/>
  <c r="H13" i="28" s="1"/>
  <c r="G19" i="28"/>
  <c r="G13" i="28" s="1"/>
  <c r="F19" i="28"/>
  <c r="F13" i="28" s="1"/>
  <c r="E19" i="28"/>
  <c r="E13" i="28" s="1"/>
  <c r="J18" i="28"/>
  <c r="J12" i="28" s="1"/>
  <c r="I18" i="28"/>
  <c r="I12" i="28" s="1"/>
  <c r="H18" i="28"/>
  <c r="H12" i="28" s="1"/>
  <c r="G18" i="28"/>
  <c r="G12" i="28" s="1"/>
  <c r="F18" i="28"/>
  <c r="F12" i="28" s="1"/>
  <c r="E18" i="28"/>
  <c r="E12" i="28" s="1"/>
  <c r="K14" i="28"/>
  <c r="G14" i="28"/>
  <c r="F14" i="28"/>
  <c r="K13" i="28"/>
  <c r="J13" i="28"/>
  <c r="I13" i="28"/>
  <c r="K12" i="28"/>
  <c r="C44" i="27"/>
  <c r="C43" i="27"/>
  <c r="C42" i="27"/>
  <c r="C41" i="27"/>
  <c r="C39" i="27"/>
  <c r="C38" i="27"/>
  <c r="C37" i="27"/>
  <c r="C36" i="27"/>
  <c r="C34" i="27"/>
  <c r="C33" i="27"/>
  <c r="C32" i="27"/>
  <c r="C31" i="27"/>
  <c r="K29" i="27"/>
  <c r="J29" i="27"/>
  <c r="I29" i="27"/>
  <c r="H29" i="27"/>
  <c r="G29" i="27"/>
  <c r="E29" i="27"/>
  <c r="D29" i="27"/>
  <c r="C29" i="27"/>
  <c r="C26" i="27"/>
  <c r="C25" i="27"/>
  <c r="C24" i="27"/>
  <c r="C23" i="27"/>
  <c r="C21" i="27"/>
  <c r="C20" i="27"/>
  <c r="C19" i="27"/>
  <c r="C18" i="27"/>
  <c r="C16" i="27"/>
  <c r="C15" i="27"/>
  <c r="C14" i="27"/>
  <c r="C13" i="27"/>
  <c r="K11" i="27"/>
  <c r="J11" i="27"/>
  <c r="I11" i="27"/>
  <c r="H11" i="27"/>
  <c r="G11" i="27"/>
  <c r="F11" i="27"/>
  <c r="E11" i="27"/>
  <c r="D11" i="27"/>
  <c r="C11" i="27" s="1"/>
  <c r="K28" i="26"/>
  <c r="F28" i="26"/>
  <c r="C28" i="26"/>
  <c r="K27" i="26"/>
  <c r="F27" i="26"/>
  <c r="C27" i="26"/>
  <c r="K26" i="26"/>
  <c r="F26" i="26"/>
  <c r="C26" i="26"/>
  <c r="K24" i="26"/>
  <c r="F24" i="26"/>
  <c r="C24" i="26"/>
  <c r="K23" i="26"/>
  <c r="F23" i="26"/>
  <c r="C23" i="26"/>
  <c r="K22" i="26"/>
  <c r="F22" i="26"/>
  <c r="C22" i="26"/>
  <c r="K20" i="26"/>
  <c r="F20" i="26"/>
  <c r="C20" i="26"/>
  <c r="K19" i="26"/>
  <c r="F19" i="26"/>
  <c r="C19" i="26"/>
  <c r="K18" i="26"/>
  <c r="F18" i="26"/>
  <c r="C18" i="26"/>
  <c r="K16" i="26"/>
  <c r="F16" i="26"/>
  <c r="C16" i="26"/>
  <c r="K15" i="26"/>
  <c r="F15" i="26"/>
  <c r="C15" i="26"/>
  <c r="K14" i="26"/>
  <c r="C14" i="26"/>
  <c r="K13" i="26"/>
  <c r="H13" i="26"/>
  <c r="G13" i="26"/>
  <c r="F13" i="26"/>
  <c r="C13" i="26"/>
  <c r="I18" i="24"/>
  <c r="F18" i="24"/>
  <c r="C18" i="24"/>
  <c r="I17" i="24"/>
  <c r="F17" i="24"/>
  <c r="C17" i="24"/>
  <c r="I14" i="24"/>
  <c r="H14" i="24"/>
  <c r="F14" i="24"/>
  <c r="E14" i="24"/>
  <c r="C14" i="24"/>
  <c r="I13" i="24"/>
  <c r="H13" i="24"/>
  <c r="F13" i="24"/>
  <c r="E13" i="24"/>
  <c r="C13" i="24"/>
  <c r="I12" i="24"/>
  <c r="F12" i="24"/>
  <c r="C12" i="24"/>
  <c r="F18" i="23"/>
  <c r="F17" i="23"/>
  <c r="F14" i="23"/>
  <c r="F13" i="23"/>
  <c r="F12" i="23"/>
  <c r="D36" i="22"/>
  <c r="D35" i="22"/>
  <c r="D32" i="22"/>
  <c r="D31" i="22"/>
  <c r="D30" i="22"/>
  <c r="G63" i="21"/>
  <c r="G62" i="21"/>
  <c r="G61" i="21"/>
  <c r="G59" i="21"/>
  <c r="G58" i="21"/>
  <c r="G57" i="21"/>
  <c r="G55" i="21"/>
  <c r="G54" i="21"/>
  <c r="G53" i="21"/>
  <c r="G51" i="21"/>
  <c r="G50" i="21"/>
  <c r="G49" i="21"/>
  <c r="G47" i="21"/>
  <c r="G46" i="21"/>
  <c r="G45" i="21"/>
  <c r="G43" i="21"/>
  <c r="G42" i="21"/>
  <c r="G41" i="21"/>
  <c r="G39" i="21"/>
  <c r="G38" i="21"/>
  <c r="G37" i="21"/>
  <c r="G35" i="21"/>
  <c r="G34" i="21"/>
  <c r="G33" i="21"/>
  <c r="G31" i="21"/>
  <c r="G30" i="21"/>
  <c r="G29" i="21"/>
  <c r="G27" i="21"/>
  <c r="G26" i="21"/>
  <c r="G25" i="21"/>
  <c r="G23" i="21"/>
  <c r="G22" i="21"/>
  <c r="G21" i="21"/>
  <c r="G19" i="21"/>
  <c r="G18" i="21"/>
  <c r="G17" i="21"/>
  <c r="G15" i="21"/>
  <c r="G14" i="21"/>
  <c r="G13" i="21"/>
  <c r="D70" i="20"/>
  <c r="C70" i="20" s="1"/>
  <c r="D69" i="20"/>
  <c r="C69" i="20"/>
  <c r="D68" i="20"/>
  <c r="C68" i="20" s="1"/>
  <c r="D67" i="20"/>
  <c r="C67" i="20"/>
  <c r="D66" i="20"/>
  <c r="C66" i="20"/>
  <c r="D65" i="20"/>
  <c r="C65" i="20"/>
  <c r="D64" i="20"/>
  <c r="C64" i="20"/>
  <c r="D63" i="20"/>
  <c r="C63" i="20"/>
  <c r="D61" i="20"/>
  <c r="C61" i="20"/>
  <c r="D60" i="20"/>
  <c r="C60" i="20"/>
  <c r="D59" i="20"/>
  <c r="C59" i="20" s="1"/>
  <c r="D58" i="20"/>
  <c r="C58" i="20"/>
  <c r="D57" i="20"/>
  <c r="C57" i="20"/>
  <c r="D56" i="20"/>
  <c r="C56" i="20" s="1"/>
  <c r="D55" i="20"/>
  <c r="C55" i="20"/>
  <c r="D53" i="20"/>
  <c r="C53" i="20"/>
  <c r="D52" i="20"/>
  <c r="C52" i="20"/>
  <c r="D51" i="20"/>
  <c r="C51" i="20"/>
  <c r="D50" i="20"/>
  <c r="C50" i="20"/>
  <c r="D49" i="20"/>
  <c r="C49" i="20"/>
  <c r="D48" i="20"/>
  <c r="C48" i="20"/>
  <c r="D47" i="20"/>
  <c r="C47" i="20"/>
  <c r="D46" i="20"/>
  <c r="C46" i="20" s="1"/>
  <c r="D45" i="20"/>
  <c r="C45" i="20"/>
  <c r="D44" i="20"/>
  <c r="C44" i="20" s="1"/>
  <c r="D42" i="20"/>
  <c r="C42" i="20"/>
  <c r="D41" i="20"/>
  <c r="C41" i="20"/>
  <c r="D40" i="20"/>
  <c r="C40" i="20"/>
  <c r="D39" i="20"/>
  <c r="C39" i="20"/>
  <c r="D38" i="20"/>
  <c r="C38" i="20"/>
  <c r="D37" i="20"/>
  <c r="C37" i="20"/>
  <c r="D36" i="20"/>
  <c r="C36" i="20"/>
  <c r="D35" i="20"/>
  <c r="C35" i="20"/>
  <c r="D34" i="20"/>
  <c r="C34" i="20"/>
  <c r="D33" i="20"/>
  <c r="C33" i="20"/>
  <c r="D31" i="20"/>
  <c r="C31" i="20" s="1"/>
  <c r="D30" i="20"/>
  <c r="C30" i="20"/>
  <c r="D29" i="20"/>
  <c r="C29" i="20"/>
  <c r="D28" i="20"/>
  <c r="C28" i="20"/>
  <c r="D27" i="20"/>
  <c r="C27" i="20"/>
  <c r="D26" i="20"/>
  <c r="C26" i="20"/>
  <c r="D25" i="20"/>
  <c r="C25" i="20"/>
  <c r="D24" i="20"/>
  <c r="C24" i="20"/>
  <c r="D23" i="20"/>
  <c r="C23" i="20"/>
  <c r="D21" i="20"/>
  <c r="C21" i="20"/>
  <c r="D20" i="20"/>
  <c r="C20" i="20"/>
  <c r="D19" i="20"/>
  <c r="C19" i="20" s="1"/>
  <c r="D18" i="20"/>
  <c r="C18" i="20"/>
  <c r="D17" i="20"/>
  <c r="C17" i="20"/>
  <c r="D16" i="20"/>
  <c r="C16" i="20"/>
  <c r="D15" i="20"/>
  <c r="C15" i="20"/>
  <c r="J13" i="20"/>
  <c r="I13" i="20"/>
  <c r="H13" i="20"/>
  <c r="G13" i="20"/>
  <c r="F13" i="20"/>
  <c r="E13" i="20"/>
  <c r="D13" i="20"/>
  <c r="C13" i="20"/>
  <c r="D70" i="19"/>
  <c r="C70" i="19" s="1"/>
  <c r="D69" i="19"/>
  <c r="C69" i="19"/>
  <c r="D68" i="19"/>
  <c r="C68" i="19"/>
  <c r="D67" i="19"/>
  <c r="C67" i="19" s="1"/>
  <c r="D66" i="19"/>
  <c r="C66" i="19"/>
  <c r="D65" i="19"/>
  <c r="C65" i="19"/>
  <c r="D64" i="19"/>
  <c r="C64" i="19" s="1"/>
  <c r="D63" i="19"/>
  <c r="C63" i="19"/>
  <c r="D61" i="19"/>
  <c r="C61" i="19"/>
  <c r="D60" i="19"/>
  <c r="C60" i="19"/>
  <c r="D59" i="19"/>
  <c r="C59" i="19"/>
  <c r="D58" i="19"/>
  <c r="C58" i="19"/>
  <c r="D57" i="19"/>
  <c r="C57" i="19"/>
  <c r="D56" i="19"/>
  <c r="C56" i="19"/>
  <c r="D55" i="19"/>
  <c r="C55" i="19" s="1"/>
  <c r="D53" i="19"/>
  <c r="C53" i="19"/>
  <c r="D52" i="19"/>
  <c r="C52" i="19"/>
  <c r="D51" i="19"/>
  <c r="C51" i="19" s="1"/>
  <c r="D50" i="19"/>
  <c r="C50" i="19"/>
  <c r="D49" i="19"/>
  <c r="C49" i="19"/>
  <c r="D48" i="19"/>
  <c r="C48" i="19"/>
  <c r="D47" i="19"/>
  <c r="C47" i="19"/>
  <c r="D46" i="19"/>
  <c r="C46" i="19"/>
  <c r="D45" i="19"/>
  <c r="C45" i="19"/>
  <c r="D44" i="19"/>
  <c r="C44" i="19"/>
  <c r="D42" i="19"/>
  <c r="C42" i="19" s="1"/>
  <c r="D41" i="19"/>
  <c r="C41" i="19"/>
  <c r="D40" i="19"/>
  <c r="C40" i="19"/>
  <c r="D39" i="19"/>
  <c r="C39" i="19" s="1"/>
  <c r="D38" i="19"/>
  <c r="C38" i="19"/>
  <c r="D37" i="19"/>
  <c r="C37" i="19"/>
  <c r="D36" i="19"/>
  <c r="C36" i="19"/>
  <c r="D35" i="19"/>
  <c r="C35" i="19"/>
  <c r="D34" i="19"/>
  <c r="C34" i="19"/>
  <c r="D33" i="19"/>
  <c r="C33" i="19"/>
  <c r="D31" i="19"/>
  <c r="C31" i="19"/>
  <c r="D30" i="19"/>
  <c r="C30" i="19" s="1"/>
  <c r="D29" i="19"/>
  <c r="C29" i="19"/>
  <c r="D28" i="19"/>
  <c r="C28" i="19"/>
  <c r="D27" i="19"/>
  <c r="C27" i="19" s="1"/>
  <c r="D26" i="19"/>
  <c r="C26" i="19"/>
  <c r="D25" i="19"/>
  <c r="C25" i="19"/>
  <c r="D24" i="19"/>
  <c r="C24" i="19"/>
  <c r="D23" i="19"/>
  <c r="D13" i="19" s="1"/>
  <c r="C23" i="19"/>
  <c r="D21" i="19"/>
  <c r="C21" i="19"/>
  <c r="D20" i="19"/>
  <c r="C20" i="19"/>
  <c r="D19" i="19"/>
  <c r="C19" i="19"/>
  <c r="D18" i="19"/>
  <c r="C18" i="19" s="1"/>
  <c r="D17" i="19"/>
  <c r="C17" i="19"/>
  <c r="D16" i="19"/>
  <c r="C16" i="19"/>
  <c r="D15" i="19"/>
  <c r="C15" i="19" s="1"/>
  <c r="I13" i="19"/>
  <c r="H13" i="19"/>
  <c r="G13" i="19"/>
  <c r="F13" i="19"/>
  <c r="E13" i="19"/>
  <c r="L430" i="17"/>
  <c r="K430" i="17"/>
  <c r="J430" i="17"/>
  <c r="I430" i="17"/>
  <c r="H430" i="17"/>
  <c r="G430" i="17"/>
  <c r="F430" i="17"/>
  <c r="E430" i="17"/>
  <c r="L426" i="17"/>
  <c r="K426" i="17"/>
  <c r="J426" i="17"/>
  <c r="I426" i="17"/>
  <c r="H426" i="17"/>
  <c r="G426" i="17"/>
  <c r="F426" i="17"/>
  <c r="E426" i="17"/>
  <c r="L422" i="17"/>
  <c r="K422" i="17"/>
  <c r="J422" i="17"/>
  <c r="I422" i="17"/>
  <c r="H422" i="17"/>
  <c r="G422" i="17"/>
  <c r="F422" i="17"/>
  <c r="E422" i="17"/>
  <c r="L418" i="17"/>
  <c r="L414" i="17" s="1"/>
  <c r="K418" i="17"/>
  <c r="K414" i="17" s="1"/>
  <c r="J418" i="17"/>
  <c r="J414" i="17" s="1"/>
  <c r="I418" i="17"/>
  <c r="I414" i="17" s="1"/>
  <c r="H418" i="17"/>
  <c r="H414" i="17" s="1"/>
  <c r="G418" i="17"/>
  <c r="G414" i="17" s="1"/>
  <c r="F418" i="17"/>
  <c r="F414" i="17" s="1"/>
  <c r="E418" i="17"/>
  <c r="J416" i="17"/>
  <c r="I416" i="17"/>
  <c r="G416" i="17"/>
  <c r="F416" i="17"/>
  <c r="E416" i="17"/>
  <c r="L415" i="17"/>
  <c r="K415" i="17"/>
  <c r="J415" i="17"/>
  <c r="I415" i="17"/>
  <c r="H415" i="17"/>
  <c r="H382" i="17" s="1"/>
  <c r="H381" i="17" s="1"/>
  <c r="G415" i="17"/>
  <c r="F415" i="17"/>
  <c r="E415" i="17"/>
  <c r="E414" i="17"/>
  <c r="K410" i="17"/>
  <c r="J410" i="17"/>
  <c r="I410" i="17"/>
  <c r="I402" i="17" s="1"/>
  <c r="H410" i="17"/>
  <c r="H402" i="17" s="1"/>
  <c r="G410" i="17"/>
  <c r="G402" i="17" s="1"/>
  <c r="F410" i="17"/>
  <c r="E410" i="17"/>
  <c r="K406" i="17"/>
  <c r="K402" i="17" s="1"/>
  <c r="J406" i="17"/>
  <c r="J402" i="17" s="1"/>
  <c r="F406" i="17"/>
  <c r="F402" i="17" s="1"/>
  <c r="E406" i="17"/>
  <c r="E402" i="17" s="1"/>
  <c r="E404" i="17"/>
  <c r="K403" i="17"/>
  <c r="J403" i="17"/>
  <c r="I403" i="17"/>
  <c r="H403" i="17"/>
  <c r="G403" i="17"/>
  <c r="F403" i="17"/>
  <c r="F382" i="17" s="1"/>
  <c r="F381" i="17" s="1"/>
  <c r="E403" i="17"/>
  <c r="E382" i="17" s="1"/>
  <c r="E381" i="17" s="1"/>
  <c r="L398" i="17"/>
  <c r="I398" i="17"/>
  <c r="G398" i="17"/>
  <c r="E398" i="17"/>
  <c r="L394" i="17"/>
  <c r="K394" i="17"/>
  <c r="J394" i="17"/>
  <c r="I394" i="17"/>
  <c r="H394" i="17"/>
  <c r="G394" i="17"/>
  <c r="F394" i="17"/>
  <c r="E394" i="17"/>
  <c r="L390" i="17"/>
  <c r="L386" i="17" s="1"/>
  <c r="K390" i="17"/>
  <c r="K386" i="17" s="1"/>
  <c r="J390" i="17"/>
  <c r="J386" i="17" s="1"/>
  <c r="I390" i="17"/>
  <c r="I386" i="17" s="1"/>
  <c r="H390" i="17"/>
  <c r="H386" i="17" s="1"/>
  <c r="G390" i="17"/>
  <c r="G386" i="17" s="1"/>
  <c r="F390" i="17"/>
  <c r="E390" i="17"/>
  <c r="E386" i="17" s="1"/>
  <c r="L388" i="17"/>
  <c r="L383" i="17" s="1"/>
  <c r="J388" i="17"/>
  <c r="J383" i="17" s="1"/>
  <c r="I388" i="17"/>
  <c r="I383" i="17" s="1"/>
  <c r="G388" i="17"/>
  <c r="G383" i="17" s="1"/>
  <c r="E388" i="17"/>
  <c r="E383" i="17" s="1"/>
  <c r="L387" i="17"/>
  <c r="L382" i="17" s="1"/>
  <c r="K387" i="17"/>
  <c r="K382" i="17" s="1"/>
  <c r="K381" i="17" s="1"/>
  <c r="J387" i="17"/>
  <c r="J382" i="17" s="1"/>
  <c r="I387" i="17"/>
  <c r="H387" i="17"/>
  <c r="G387" i="17"/>
  <c r="F387" i="17"/>
  <c r="E387" i="17"/>
  <c r="F386" i="17"/>
  <c r="F383" i="17"/>
  <c r="I382" i="17"/>
  <c r="G382" i="17"/>
  <c r="G381" i="17" s="1"/>
  <c r="L357" i="17"/>
  <c r="K357" i="17"/>
  <c r="J357" i="17"/>
  <c r="I357" i="17"/>
  <c r="H357" i="17"/>
  <c r="G357" i="17"/>
  <c r="F357" i="17"/>
  <c r="E357" i="17"/>
  <c r="L353" i="17"/>
  <c r="K353" i="17"/>
  <c r="J353" i="17"/>
  <c r="I353" i="17"/>
  <c r="H353" i="17"/>
  <c r="G353" i="17"/>
  <c r="F353" i="17"/>
  <c r="E353" i="17"/>
  <c r="L349" i="17"/>
  <c r="K349" i="17"/>
  <c r="J349" i="17"/>
  <c r="I349" i="17"/>
  <c r="H349" i="17"/>
  <c r="G349" i="17"/>
  <c r="F349" i="17"/>
  <c r="E349" i="17"/>
  <c r="L345" i="17"/>
  <c r="K345" i="17"/>
  <c r="J345" i="17"/>
  <c r="I345" i="17"/>
  <c r="H345" i="17"/>
  <c r="G345" i="17"/>
  <c r="F345" i="17"/>
  <c r="E345" i="17"/>
  <c r="E341" i="17" s="1"/>
  <c r="L343" i="17"/>
  <c r="K343" i="17"/>
  <c r="J343" i="17"/>
  <c r="I343" i="17"/>
  <c r="G343" i="17"/>
  <c r="F343" i="17"/>
  <c r="E343" i="17"/>
  <c r="L342" i="17"/>
  <c r="K342" i="17"/>
  <c r="J342" i="17"/>
  <c r="I342" i="17"/>
  <c r="H342" i="17"/>
  <c r="G342" i="17"/>
  <c r="G309" i="17" s="1"/>
  <c r="G308" i="17" s="1"/>
  <c r="F342" i="17"/>
  <c r="F309" i="17" s="1"/>
  <c r="F308" i="17" s="1"/>
  <c r="E342" i="17"/>
  <c r="E309" i="17" s="1"/>
  <c r="E308" i="17" s="1"/>
  <c r="L341" i="17"/>
  <c r="K341" i="17"/>
  <c r="J341" i="17"/>
  <c r="I341" i="17"/>
  <c r="H341" i="17"/>
  <c r="G341" i="17"/>
  <c r="F341" i="17"/>
  <c r="L337" i="17"/>
  <c r="K337" i="17"/>
  <c r="J337" i="17"/>
  <c r="I337" i="17"/>
  <c r="H337" i="17"/>
  <c r="G337" i="17"/>
  <c r="F337" i="17"/>
  <c r="E337" i="17"/>
  <c r="L333" i="17"/>
  <c r="L329" i="17" s="1"/>
  <c r="K333" i="17"/>
  <c r="K329" i="17" s="1"/>
  <c r="J333" i="17"/>
  <c r="J329" i="17" s="1"/>
  <c r="I333" i="17"/>
  <c r="I329" i="17" s="1"/>
  <c r="F333" i="17"/>
  <c r="F329" i="17" s="1"/>
  <c r="E333" i="17"/>
  <c r="E329" i="17" s="1"/>
  <c r="L331" i="17"/>
  <c r="L310" i="17" s="1"/>
  <c r="K331" i="17"/>
  <c r="K310" i="17" s="1"/>
  <c r="J331" i="17"/>
  <c r="J310" i="17" s="1"/>
  <c r="F331" i="17"/>
  <c r="L330" i="17"/>
  <c r="K330" i="17"/>
  <c r="J330" i="17"/>
  <c r="I330" i="17"/>
  <c r="H330" i="17"/>
  <c r="G330" i="17"/>
  <c r="F330" i="17"/>
  <c r="E330" i="17"/>
  <c r="H329" i="17"/>
  <c r="G329" i="17"/>
  <c r="I325" i="17"/>
  <c r="H325" i="17"/>
  <c r="G325" i="17"/>
  <c r="F325" i="17"/>
  <c r="L321" i="17"/>
  <c r="L313" i="17" s="1"/>
  <c r="K321" i="17"/>
  <c r="K313" i="17" s="1"/>
  <c r="J321" i="17"/>
  <c r="J313" i="17" s="1"/>
  <c r="I321" i="17"/>
  <c r="I313" i="17" s="1"/>
  <c r="H321" i="17"/>
  <c r="H313" i="17" s="1"/>
  <c r="G321" i="17"/>
  <c r="G313" i="17" s="1"/>
  <c r="F321" i="17"/>
  <c r="F313" i="17" s="1"/>
  <c r="E321" i="17"/>
  <c r="L317" i="17"/>
  <c r="K317" i="17"/>
  <c r="J317" i="17"/>
  <c r="I317" i="17"/>
  <c r="H317" i="17"/>
  <c r="G317" i="17"/>
  <c r="F317" i="17"/>
  <c r="E317" i="17"/>
  <c r="L315" i="17"/>
  <c r="K315" i="17"/>
  <c r="J315" i="17"/>
  <c r="I315" i="17"/>
  <c r="H315" i="17"/>
  <c r="G315" i="17"/>
  <c r="F315" i="17"/>
  <c r="E315" i="17"/>
  <c r="L314" i="17"/>
  <c r="K314" i="17"/>
  <c r="K309" i="17" s="1"/>
  <c r="K308" i="17" s="1"/>
  <c r="J314" i="17"/>
  <c r="J309" i="17" s="1"/>
  <c r="I314" i="17"/>
  <c r="I309" i="17" s="1"/>
  <c r="I308" i="17" s="1"/>
  <c r="H314" i="17"/>
  <c r="H309" i="17" s="1"/>
  <c r="H308" i="17" s="1"/>
  <c r="G314" i="17"/>
  <c r="F314" i="17"/>
  <c r="E314" i="17"/>
  <c r="E313" i="17"/>
  <c r="I310" i="17"/>
  <c r="H310" i="17"/>
  <c r="G310" i="17"/>
  <c r="F310" i="17"/>
  <c r="E310" i="17"/>
  <c r="L309" i="17"/>
  <c r="M284" i="17"/>
  <c r="L284" i="17"/>
  <c r="K284" i="17"/>
  <c r="J284" i="17"/>
  <c r="I284" i="17"/>
  <c r="H284" i="17"/>
  <c r="G284" i="17"/>
  <c r="F284" i="17"/>
  <c r="E284" i="17"/>
  <c r="M280" i="17"/>
  <c r="L280" i="17"/>
  <c r="K280" i="17"/>
  <c r="J280" i="17"/>
  <c r="I280" i="17"/>
  <c r="H280" i="17"/>
  <c r="G280" i="17"/>
  <c r="F280" i="17"/>
  <c r="E280" i="17"/>
  <c r="M276" i="17"/>
  <c r="L276" i="17"/>
  <c r="K276" i="17"/>
  <c r="J276" i="17"/>
  <c r="I276" i="17"/>
  <c r="I268" i="17" s="1"/>
  <c r="H276" i="17"/>
  <c r="H268" i="17" s="1"/>
  <c r="G276" i="17"/>
  <c r="G268" i="17" s="1"/>
  <c r="F276" i="17"/>
  <c r="F268" i="17" s="1"/>
  <c r="E276" i="17"/>
  <c r="E268" i="17" s="1"/>
  <c r="M272" i="17"/>
  <c r="M268" i="17" s="1"/>
  <c r="L272" i="17"/>
  <c r="L268" i="17" s="1"/>
  <c r="K272" i="17"/>
  <c r="K268" i="17" s="1"/>
  <c r="J272" i="17"/>
  <c r="J268" i="17" s="1"/>
  <c r="I272" i="17"/>
  <c r="H272" i="17"/>
  <c r="G272" i="17"/>
  <c r="F272" i="17"/>
  <c r="E272" i="17"/>
  <c r="M270" i="17"/>
  <c r="M237" i="17" s="1"/>
  <c r="K270" i="17"/>
  <c r="J270" i="17"/>
  <c r="I270" i="17"/>
  <c r="H270" i="17"/>
  <c r="G270" i="17"/>
  <c r="F270" i="17"/>
  <c r="E270" i="17"/>
  <c r="M269" i="17"/>
  <c r="L269" i="17"/>
  <c r="K269" i="17"/>
  <c r="J269" i="17"/>
  <c r="J236" i="17" s="1"/>
  <c r="J235" i="17" s="1"/>
  <c r="I269" i="17"/>
  <c r="I236" i="17" s="1"/>
  <c r="I235" i="17" s="1"/>
  <c r="H269" i="17"/>
  <c r="H236" i="17" s="1"/>
  <c r="H235" i="17" s="1"/>
  <c r="G269" i="17"/>
  <c r="F269" i="17"/>
  <c r="E269" i="17"/>
  <c r="M264" i="17"/>
  <c r="L264" i="17"/>
  <c r="K264" i="17"/>
  <c r="J264" i="17"/>
  <c r="I264" i="17"/>
  <c r="H264" i="17"/>
  <c r="G264" i="17"/>
  <c r="F264" i="17"/>
  <c r="E264" i="17"/>
  <c r="E256" i="17" s="1"/>
  <c r="M260" i="17"/>
  <c r="M256" i="17" s="1"/>
  <c r="L260" i="17"/>
  <c r="L256" i="17" s="1"/>
  <c r="I260" i="17"/>
  <c r="H260" i="17"/>
  <c r="G260" i="17"/>
  <c r="F260" i="17"/>
  <c r="G258" i="17"/>
  <c r="M257" i="17"/>
  <c r="L257" i="17"/>
  <c r="K257" i="17"/>
  <c r="J257" i="17"/>
  <c r="I257" i="17"/>
  <c r="H257" i="17"/>
  <c r="G257" i="17"/>
  <c r="F257" i="17"/>
  <c r="E257" i="17"/>
  <c r="K256" i="17"/>
  <c r="J256" i="17"/>
  <c r="I256" i="17"/>
  <c r="H256" i="17"/>
  <c r="G256" i="17"/>
  <c r="F256" i="17"/>
  <c r="M252" i="17"/>
  <c r="L252" i="17"/>
  <c r="G252" i="17"/>
  <c r="F252" i="17"/>
  <c r="E252" i="17"/>
  <c r="M248" i="17"/>
  <c r="L248" i="17"/>
  <c r="K248" i="17"/>
  <c r="J248" i="17"/>
  <c r="I248" i="17"/>
  <c r="H248" i="17"/>
  <c r="G248" i="17"/>
  <c r="F248" i="17"/>
  <c r="E248" i="17"/>
  <c r="M244" i="17"/>
  <c r="L244" i="17"/>
  <c r="K244" i="17"/>
  <c r="J244" i="17"/>
  <c r="J240" i="17" s="1"/>
  <c r="I244" i="17"/>
  <c r="I240" i="17" s="1"/>
  <c r="H244" i="17"/>
  <c r="H240" i="17" s="1"/>
  <c r="G244" i="17"/>
  <c r="G240" i="17" s="1"/>
  <c r="F244" i="17"/>
  <c r="F240" i="17" s="1"/>
  <c r="E244" i="17"/>
  <c r="E240" i="17" s="1"/>
  <c r="M242" i="17"/>
  <c r="L242" i="17"/>
  <c r="J242" i="17"/>
  <c r="I242" i="17"/>
  <c r="H242" i="17"/>
  <c r="G242" i="17"/>
  <c r="F242" i="17"/>
  <c r="E242" i="17"/>
  <c r="M241" i="17"/>
  <c r="L241" i="17"/>
  <c r="K241" i="17"/>
  <c r="J241" i="17"/>
  <c r="I241" i="17"/>
  <c r="H241" i="17"/>
  <c r="G241" i="17"/>
  <c r="F241" i="17"/>
  <c r="F236" i="17" s="1"/>
  <c r="F235" i="17" s="1"/>
  <c r="E241" i="17"/>
  <c r="E236" i="17" s="1"/>
  <c r="E235" i="17" s="1"/>
  <c r="M240" i="17"/>
  <c r="L240" i="17"/>
  <c r="K240" i="17"/>
  <c r="L237" i="17"/>
  <c r="K237" i="17"/>
  <c r="J237" i="17"/>
  <c r="I237" i="17"/>
  <c r="H237" i="17"/>
  <c r="G237" i="17"/>
  <c r="F237" i="17"/>
  <c r="E237" i="17"/>
  <c r="M236" i="17"/>
  <c r="L236" i="17"/>
  <c r="L235" i="17" s="1"/>
  <c r="K236" i="17"/>
  <c r="K235" i="17" s="1"/>
  <c r="G236" i="17"/>
  <c r="G235" i="17" s="1"/>
  <c r="M211" i="17"/>
  <c r="L211" i="17"/>
  <c r="K211" i="17"/>
  <c r="J211" i="17"/>
  <c r="I211" i="17"/>
  <c r="G211" i="17"/>
  <c r="F211" i="17"/>
  <c r="E211" i="17"/>
  <c r="M207" i="17"/>
  <c r="L207" i="17"/>
  <c r="K207" i="17"/>
  <c r="J207" i="17"/>
  <c r="I207" i="17"/>
  <c r="H207" i="17"/>
  <c r="G207" i="17"/>
  <c r="F207" i="17"/>
  <c r="E207" i="17"/>
  <c r="M203" i="17"/>
  <c r="L203" i="17"/>
  <c r="K203" i="17"/>
  <c r="J203" i="17"/>
  <c r="I203" i="17"/>
  <c r="H203" i="17"/>
  <c r="G203" i="17"/>
  <c r="F203" i="17"/>
  <c r="E203" i="17"/>
  <c r="M199" i="17"/>
  <c r="L199" i="17"/>
  <c r="K199" i="17"/>
  <c r="J199" i="17"/>
  <c r="I199" i="17"/>
  <c r="I195" i="17" s="1"/>
  <c r="H199" i="17"/>
  <c r="H195" i="17" s="1"/>
  <c r="G199" i="17"/>
  <c r="G195" i="17" s="1"/>
  <c r="F199" i="17"/>
  <c r="F195" i="17" s="1"/>
  <c r="E199" i="17"/>
  <c r="E195" i="17" s="1"/>
  <c r="M197" i="17"/>
  <c r="L197" i="17"/>
  <c r="K197" i="17"/>
  <c r="J197" i="17"/>
  <c r="I197" i="17"/>
  <c r="G197" i="17"/>
  <c r="E197" i="17"/>
  <c r="M196" i="17"/>
  <c r="L196" i="17"/>
  <c r="K196" i="17"/>
  <c r="J196" i="17"/>
  <c r="I196" i="17"/>
  <c r="H196" i="17"/>
  <c r="G196" i="17"/>
  <c r="F196" i="17"/>
  <c r="E196" i="17"/>
  <c r="M195" i="17"/>
  <c r="L195" i="17"/>
  <c r="K195" i="17"/>
  <c r="J195" i="17"/>
  <c r="M191" i="17"/>
  <c r="L191" i="17"/>
  <c r="K191" i="17"/>
  <c r="J191" i="17"/>
  <c r="I191" i="17"/>
  <c r="H191" i="17"/>
  <c r="G191" i="17"/>
  <c r="F191" i="17"/>
  <c r="E191" i="17"/>
  <c r="M187" i="17"/>
  <c r="M183" i="17" s="1"/>
  <c r="L187" i="17"/>
  <c r="L183" i="17" s="1"/>
  <c r="K187" i="17"/>
  <c r="K183" i="17" s="1"/>
  <c r="J187" i="17"/>
  <c r="J183" i="17" s="1"/>
  <c r="H187" i="17"/>
  <c r="H183" i="17" s="1"/>
  <c r="G187" i="17"/>
  <c r="G183" i="17" s="1"/>
  <c r="E187" i="17"/>
  <c r="E183" i="17" s="1"/>
  <c r="L185" i="17"/>
  <c r="K185" i="17"/>
  <c r="K164" i="17" s="1"/>
  <c r="K162" i="17" s="1"/>
  <c r="I185" i="17"/>
  <c r="I164" i="17" s="1"/>
  <c r="G185" i="17"/>
  <c r="M184" i="17"/>
  <c r="L184" i="17"/>
  <c r="K184" i="17"/>
  <c r="J184" i="17"/>
  <c r="I184" i="17"/>
  <c r="H184" i="17"/>
  <c r="G184" i="17"/>
  <c r="F184" i="17"/>
  <c r="E184" i="17"/>
  <c r="I183" i="17"/>
  <c r="F183" i="17"/>
  <c r="L179" i="17"/>
  <c r="L167" i="17" s="1"/>
  <c r="K179" i="17"/>
  <c r="J179" i="17"/>
  <c r="I179" i="17"/>
  <c r="F179" i="17"/>
  <c r="M175" i="17"/>
  <c r="L175" i="17"/>
  <c r="K175" i="17"/>
  <c r="J175" i="17"/>
  <c r="I175" i="17"/>
  <c r="H175" i="17"/>
  <c r="G175" i="17"/>
  <c r="F175" i="17"/>
  <c r="E175" i="17"/>
  <c r="M171" i="17"/>
  <c r="L171" i="17"/>
  <c r="K171" i="17"/>
  <c r="J171" i="17"/>
  <c r="I171" i="17"/>
  <c r="H171" i="17"/>
  <c r="H167" i="17" s="1"/>
  <c r="G171" i="17"/>
  <c r="G167" i="17" s="1"/>
  <c r="F171" i="17"/>
  <c r="F167" i="17" s="1"/>
  <c r="E171" i="17"/>
  <c r="E167" i="17" s="1"/>
  <c r="M169" i="17"/>
  <c r="M164" i="17" s="1"/>
  <c r="M162" i="17" s="1"/>
  <c r="L169" i="17"/>
  <c r="L164" i="17" s="1"/>
  <c r="L162" i="17" s="1"/>
  <c r="K169" i="17"/>
  <c r="J169" i="17"/>
  <c r="I169" i="17"/>
  <c r="G169" i="17"/>
  <c r="F169" i="17"/>
  <c r="E169" i="17"/>
  <c r="M168" i="17"/>
  <c r="L168" i="17"/>
  <c r="K168" i="17"/>
  <c r="J168" i="17"/>
  <c r="I168" i="17"/>
  <c r="H168" i="17"/>
  <c r="G168" i="17"/>
  <c r="F168" i="17"/>
  <c r="E168" i="17"/>
  <c r="M167" i="17"/>
  <c r="K167" i="17"/>
  <c r="J167" i="17"/>
  <c r="I167" i="17"/>
  <c r="J164" i="17"/>
  <c r="G164" i="17"/>
  <c r="F164" i="17"/>
  <c r="E164" i="17"/>
  <c r="M163" i="17"/>
  <c r="L163" i="17"/>
  <c r="K163" i="17"/>
  <c r="J163" i="17"/>
  <c r="J162" i="17" s="1"/>
  <c r="I163" i="17"/>
  <c r="H163" i="17"/>
  <c r="H162" i="17" s="1"/>
  <c r="G163" i="17"/>
  <c r="G162" i="17" s="1"/>
  <c r="F163" i="17"/>
  <c r="F162" i="17" s="1"/>
  <c r="E163" i="17"/>
  <c r="E162" i="17" s="1"/>
  <c r="M138" i="17"/>
  <c r="L138" i="17"/>
  <c r="K138" i="17"/>
  <c r="J138" i="17"/>
  <c r="I138" i="17"/>
  <c r="H138" i="17"/>
  <c r="G138" i="17"/>
  <c r="F138" i="17"/>
  <c r="E138" i="17"/>
  <c r="M134" i="17"/>
  <c r="L134" i="17"/>
  <c r="K134" i="17"/>
  <c r="J134" i="17"/>
  <c r="I134" i="17"/>
  <c r="H134" i="17"/>
  <c r="G134" i="17"/>
  <c r="F134" i="17"/>
  <c r="E134" i="17"/>
  <c r="M130" i="17"/>
  <c r="L130" i="17"/>
  <c r="K130" i="17"/>
  <c r="J130" i="17"/>
  <c r="I130" i="17"/>
  <c r="H130" i="17"/>
  <c r="G130" i="17"/>
  <c r="F130" i="17"/>
  <c r="E130" i="17"/>
  <c r="M126" i="17"/>
  <c r="L126" i="17"/>
  <c r="K126" i="17"/>
  <c r="J126" i="17"/>
  <c r="I126" i="17"/>
  <c r="H126" i="17"/>
  <c r="H122" i="17" s="1"/>
  <c r="G126" i="17"/>
  <c r="G122" i="17" s="1"/>
  <c r="F126" i="17"/>
  <c r="F122" i="17" s="1"/>
  <c r="E126" i="17"/>
  <c r="E122" i="17" s="1"/>
  <c r="M124" i="17"/>
  <c r="L124" i="17"/>
  <c r="K124" i="17"/>
  <c r="J124" i="17"/>
  <c r="I124" i="17"/>
  <c r="H124" i="17"/>
  <c r="G124" i="17"/>
  <c r="E124" i="17"/>
  <c r="M123" i="17"/>
  <c r="L123" i="17"/>
  <c r="K123" i="17"/>
  <c r="J123" i="17"/>
  <c r="I123" i="17"/>
  <c r="H123" i="17"/>
  <c r="G123" i="17"/>
  <c r="F123" i="17"/>
  <c r="E123" i="17"/>
  <c r="M122" i="17"/>
  <c r="L122" i="17"/>
  <c r="K122" i="17"/>
  <c r="J122" i="17"/>
  <c r="I122" i="17"/>
  <c r="M118" i="17"/>
  <c r="L118" i="17"/>
  <c r="K118" i="17"/>
  <c r="J118" i="17"/>
  <c r="I118" i="17"/>
  <c r="H118" i="17"/>
  <c r="G118" i="17"/>
  <c r="F118" i="17"/>
  <c r="E118" i="17"/>
  <c r="M114" i="17"/>
  <c r="L114" i="17"/>
  <c r="K114" i="17"/>
  <c r="I114" i="17"/>
  <c r="H114" i="17"/>
  <c r="G114" i="17"/>
  <c r="E114" i="17"/>
  <c r="M112" i="17"/>
  <c r="M91" i="17" s="1"/>
  <c r="L112" i="17"/>
  <c r="L91" i="17" s="1"/>
  <c r="I112" i="17"/>
  <c r="I91" i="17" s="1"/>
  <c r="H112" i="17"/>
  <c r="H91" i="17" s="1"/>
  <c r="G112" i="17"/>
  <c r="E112" i="17"/>
  <c r="M111" i="17"/>
  <c r="L111" i="17"/>
  <c r="K111" i="17"/>
  <c r="J111" i="17"/>
  <c r="I111" i="17"/>
  <c r="H111" i="17"/>
  <c r="G111" i="17"/>
  <c r="F111" i="17"/>
  <c r="E111" i="17"/>
  <c r="M110" i="17"/>
  <c r="L110" i="17"/>
  <c r="K110" i="17"/>
  <c r="J110" i="17"/>
  <c r="I110" i="17"/>
  <c r="H110" i="17"/>
  <c r="G110" i="17"/>
  <c r="F110" i="17"/>
  <c r="E110" i="17"/>
  <c r="M106" i="17"/>
  <c r="L106" i="17"/>
  <c r="K106" i="17"/>
  <c r="I106" i="17"/>
  <c r="H106" i="17"/>
  <c r="G106" i="17"/>
  <c r="M102" i="17"/>
  <c r="L102" i="17"/>
  <c r="K102" i="17"/>
  <c r="J102" i="17"/>
  <c r="I102" i="17"/>
  <c r="H102" i="17"/>
  <c r="G102" i="17"/>
  <c r="F102" i="17"/>
  <c r="E102" i="17"/>
  <c r="M98" i="17"/>
  <c r="L98" i="17"/>
  <c r="K98" i="17"/>
  <c r="K94" i="17" s="1"/>
  <c r="J98" i="17"/>
  <c r="J94" i="17" s="1"/>
  <c r="I98" i="17"/>
  <c r="I94" i="17" s="1"/>
  <c r="H98" i="17"/>
  <c r="H94" i="17" s="1"/>
  <c r="G98" i="17"/>
  <c r="G94" i="17" s="1"/>
  <c r="F98" i="17"/>
  <c r="F94" i="17" s="1"/>
  <c r="E98" i="17"/>
  <c r="E94" i="17" s="1"/>
  <c r="M96" i="17"/>
  <c r="L96" i="17"/>
  <c r="K96" i="17"/>
  <c r="J96" i="17"/>
  <c r="I96" i="17"/>
  <c r="H96" i="17"/>
  <c r="G96" i="17"/>
  <c r="F96" i="17"/>
  <c r="E96" i="17"/>
  <c r="M95" i="17"/>
  <c r="L95" i="17"/>
  <c r="K95" i="17"/>
  <c r="J95" i="17"/>
  <c r="I95" i="17"/>
  <c r="H95" i="17"/>
  <c r="G95" i="17"/>
  <c r="G90" i="17" s="1"/>
  <c r="G89" i="17" s="1"/>
  <c r="F95" i="17"/>
  <c r="F90" i="17" s="1"/>
  <c r="F89" i="17" s="1"/>
  <c r="E95" i="17"/>
  <c r="E90" i="17" s="1"/>
  <c r="E89" i="17" s="1"/>
  <c r="M94" i="17"/>
  <c r="L94" i="17"/>
  <c r="K91" i="17"/>
  <c r="J91" i="17"/>
  <c r="G91" i="17"/>
  <c r="F91" i="17"/>
  <c r="E91" i="17"/>
  <c r="M90" i="17"/>
  <c r="M89" i="17" s="1"/>
  <c r="L90" i="17"/>
  <c r="L89" i="17" s="1"/>
  <c r="K90" i="17"/>
  <c r="K89" i="17" s="1"/>
  <c r="J90" i="17"/>
  <c r="J89" i="17" s="1"/>
  <c r="I90" i="17"/>
  <c r="H90" i="17"/>
  <c r="M65" i="17"/>
  <c r="L65" i="17"/>
  <c r="K65" i="17"/>
  <c r="J65" i="17"/>
  <c r="I65" i="17"/>
  <c r="H65" i="17"/>
  <c r="G65" i="17"/>
  <c r="F65" i="17"/>
  <c r="E65" i="17"/>
  <c r="M61" i="17"/>
  <c r="L61" i="17"/>
  <c r="K61" i="17"/>
  <c r="J61" i="17"/>
  <c r="I61" i="17"/>
  <c r="H61" i="17"/>
  <c r="G61" i="17"/>
  <c r="F61" i="17"/>
  <c r="E61" i="17"/>
  <c r="M57" i="17"/>
  <c r="L57" i="17"/>
  <c r="K57" i="17"/>
  <c r="J57" i="17"/>
  <c r="I57" i="17"/>
  <c r="H57" i="17"/>
  <c r="G57" i="17"/>
  <c r="F57" i="17"/>
  <c r="E57" i="17"/>
  <c r="M53" i="17"/>
  <c r="L53" i="17"/>
  <c r="K53" i="17"/>
  <c r="J53" i="17"/>
  <c r="I53" i="17"/>
  <c r="H53" i="17"/>
  <c r="G53" i="17"/>
  <c r="F53" i="17"/>
  <c r="E53" i="17"/>
  <c r="M51" i="17"/>
  <c r="L51" i="17"/>
  <c r="K51" i="17"/>
  <c r="J51" i="17"/>
  <c r="I51" i="17"/>
  <c r="H51" i="17"/>
  <c r="G51" i="17"/>
  <c r="F51" i="17"/>
  <c r="E51" i="17"/>
  <c r="M50" i="17"/>
  <c r="L50" i="17"/>
  <c r="K50" i="17"/>
  <c r="K49" i="17" s="1"/>
  <c r="J50" i="17"/>
  <c r="J49" i="17" s="1"/>
  <c r="I50" i="17"/>
  <c r="I49" i="17" s="1"/>
  <c r="H50" i="17"/>
  <c r="H49" i="17" s="1"/>
  <c r="G50" i="17"/>
  <c r="G49" i="17" s="1"/>
  <c r="F50" i="17"/>
  <c r="F49" i="17" s="1"/>
  <c r="E50" i="17"/>
  <c r="E49" i="17" s="1"/>
  <c r="M49" i="17"/>
  <c r="L49" i="17"/>
  <c r="M45" i="17"/>
  <c r="L45" i="17"/>
  <c r="K45" i="17"/>
  <c r="J45" i="17"/>
  <c r="I45" i="17"/>
  <c r="H45" i="17"/>
  <c r="G45" i="17"/>
  <c r="G37" i="17" s="1"/>
  <c r="F45" i="17"/>
  <c r="F37" i="17" s="1"/>
  <c r="E45" i="17"/>
  <c r="E37" i="17" s="1"/>
  <c r="M41" i="17"/>
  <c r="M37" i="17" s="1"/>
  <c r="L41" i="17"/>
  <c r="L37" i="17" s="1"/>
  <c r="K41" i="17"/>
  <c r="K37" i="17" s="1"/>
  <c r="J41" i="17"/>
  <c r="J37" i="17" s="1"/>
  <c r="I41" i="17"/>
  <c r="I37" i="17" s="1"/>
  <c r="H41" i="17"/>
  <c r="H37" i="17" s="1"/>
  <c r="G41" i="17"/>
  <c r="F41" i="17"/>
  <c r="E41" i="17"/>
  <c r="M39" i="17"/>
  <c r="L39" i="17"/>
  <c r="K39" i="17"/>
  <c r="J39" i="17"/>
  <c r="I39" i="17"/>
  <c r="H39" i="17"/>
  <c r="G39" i="17"/>
  <c r="F39" i="17"/>
  <c r="E39" i="17"/>
  <c r="M38" i="17"/>
  <c r="L38" i="17"/>
  <c r="L17" i="17" s="1"/>
  <c r="L16" i="17" s="1"/>
  <c r="K38" i="17"/>
  <c r="K17" i="17" s="1"/>
  <c r="K16" i="17" s="1"/>
  <c r="J38" i="17"/>
  <c r="J17" i="17" s="1"/>
  <c r="I38" i="17"/>
  <c r="I17" i="17" s="1"/>
  <c r="H38" i="17"/>
  <c r="H17" i="17" s="1"/>
  <c r="G38" i="17"/>
  <c r="G17" i="17" s="1"/>
  <c r="F38" i="17"/>
  <c r="F17" i="17" s="1"/>
  <c r="E38" i="17"/>
  <c r="E17" i="17" s="1"/>
  <c r="L33" i="17"/>
  <c r="K33" i="17"/>
  <c r="J33" i="17"/>
  <c r="I33" i="17"/>
  <c r="H33" i="17"/>
  <c r="G33" i="17"/>
  <c r="F33" i="17"/>
  <c r="E33" i="17"/>
  <c r="M29" i="17"/>
  <c r="L29" i="17"/>
  <c r="K29" i="17"/>
  <c r="J29" i="17"/>
  <c r="I29" i="17"/>
  <c r="H29" i="17"/>
  <c r="G29" i="17"/>
  <c r="F29" i="17"/>
  <c r="E29" i="17"/>
  <c r="M25" i="17"/>
  <c r="L25" i="17"/>
  <c r="K25" i="17"/>
  <c r="J25" i="17"/>
  <c r="I25" i="17"/>
  <c r="H25" i="17"/>
  <c r="G25" i="17"/>
  <c r="F25" i="17"/>
  <c r="E25" i="17"/>
  <c r="M23" i="17"/>
  <c r="L23" i="17"/>
  <c r="L21" i="17" s="1"/>
  <c r="K23" i="17"/>
  <c r="K21" i="17" s="1"/>
  <c r="J23" i="17"/>
  <c r="J21" i="17" s="1"/>
  <c r="I23" i="17"/>
  <c r="I21" i="17" s="1"/>
  <c r="H23" i="17"/>
  <c r="H18" i="17" s="1"/>
  <c r="G23" i="17"/>
  <c r="G18" i="17" s="1"/>
  <c r="F23" i="17"/>
  <c r="F18" i="17" s="1"/>
  <c r="E23" i="17"/>
  <c r="E18" i="17" s="1"/>
  <c r="M22" i="17"/>
  <c r="M17" i="17" s="1"/>
  <c r="M16" i="17" s="1"/>
  <c r="L22" i="17"/>
  <c r="K22" i="17"/>
  <c r="J22" i="17"/>
  <c r="I22" i="17"/>
  <c r="H22" i="17"/>
  <c r="G22" i="17"/>
  <c r="F22" i="17"/>
  <c r="E22" i="17"/>
  <c r="E21" i="17"/>
  <c r="M18" i="17"/>
  <c r="L18" i="17"/>
  <c r="K18" i="17"/>
  <c r="J44" i="15"/>
  <c r="I44" i="15"/>
  <c r="H44" i="15"/>
  <c r="G44" i="15"/>
  <c r="F44" i="15"/>
  <c r="E44" i="15"/>
  <c r="D44" i="15"/>
  <c r="D41" i="15"/>
  <c r="E33" i="15"/>
  <c r="G17" i="15"/>
  <c r="F17" i="15"/>
  <c r="I14" i="15"/>
  <c r="H46" i="14"/>
  <c r="C46" i="14"/>
  <c r="H45" i="14"/>
  <c r="C45" i="14"/>
  <c r="H44" i="14"/>
  <c r="C44" i="14"/>
  <c r="H43" i="14"/>
  <c r="C43" i="14"/>
  <c r="H41" i="14"/>
  <c r="C41" i="14"/>
  <c r="H40" i="14"/>
  <c r="C40" i="14"/>
  <c r="H39" i="14"/>
  <c r="C39" i="14"/>
  <c r="H38" i="14"/>
  <c r="C38" i="14"/>
  <c r="K36" i="14"/>
  <c r="J36" i="14"/>
  <c r="I36" i="14"/>
  <c r="H36" i="14"/>
  <c r="G36" i="14"/>
  <c r="F36" i="14"/>
  <c r="E36" i="14"/>
  <c r="D36" i="14"/>
  <c r="C36" i="14" s="1"/>
  <c r="F35" i="14"/>
  <c r="C34" i="14"/>
  <c r="C33" i="14"/>
  <c r="C32" i="14"/>
  <c r="C30" i="14"/>
  <c r="C29" i="14"/>
  <c r="C28" i="14"/>
  <c r="C27" i="14"/>
  <c r="C26" i="14"/>
  <c r="C24" i="14"/>
  <c r="C23" i="14"/>
  <c r="C22" i="14"/>
  <c r="C21" i="14"/>
  <c r="C20" i="14"/>
  <c r="C18" i="14"/>
  <c r="C17" i="14"/>
  <c r="C16" i="14"/>
  <c r="C15" i="14"/>
  <c r="C14" i="14"/>
  <c r="D42" i="13"/>
  <c r="H41" i="13"/>
  <c r="D41" i="13"/>
  <c r="H40" i="13"/>
  <c r="D40" i="13"/>
  <c r="H38" i="13"/>
  <c r="D38" i="13"/>
  <c r="H37" i="13"/>
  <c r="D37" i="13"/>
  <c r="H36" i="13"/>
  <c r="D36" i="13"/>
  <c r="H35" i="13"/>
  <c r="D35" i="13"/>
  <c r="H33" i="13"/>
  <c r="D33" i="13"/>
  <c r="H32" i="13"/>
  <c r="F32" i="13"/>
  <c r="D32" i="13"/>
  <c r="J31" i="13"/>
  <c r="H31" i="13"/>
  <c r="F31" i="13"/>
  <c r="D31" i="13"/>
  <c r="H30" i="13"/>
  <c r="F30" i="13"/>
  <c r="D30" i="13"/>
  <c r="D24" i="13"/>
  <c r="D23" i="13"/>
  <c r="D22" i="13"/>
  <c r="D20" i="13"/>
  <c r="D19" i="13"/>
  <c r="D18" i="13"/>
  <c r="D17" i="13"/>
  <c r="D15" i="13"/>
  <c r="D14" i="13"/>
  <c r="D13" i="13"/>
  <c r="D12" i="13"/>
  <c r="G26" i="12"/>
  <c r="C26" i="12" s="1"/>
  <c r="G25" i="12"/>
  <c r="D25" i="12"/>
  <c r="C25" i="12" s="1"/>
  <c r="G24" i="12"/>
  <c r="D24" i="12"/>
  <c r="C24" i="12"/>
  <c r="G22" i="12"/>
  <c r="D22" i="12"/>
  <c r="C22" i="12"/>
  <c r="G21" i="12"/>
  <c r="D21" i="12"/>
  <c r="C21" i="12"/>
  <c r="G20" i="12"/>
  <c r="D20" i="12"/>
  <c r="C20" i="12"/>
  <c r="G19" i="12"/>
  <c r="D19" i="12"/>
  <c r="C19" i="12"/>
  <c r="G17" i="12"/>
  <c r="D17" i="12"/>
  <c r="C17" i="12" s="1"/>
  <c r="G16" i="12"/>
  <c r="D16" i="12"/>
  <c r="C16" i="12"/>
  <c r="G15" i="12"/>
  <c r="D15" i="12"/>
  <c r="C15" i="12"/>
  <c r="G14" i="12"/>
  <c r="D14" i="12"/>
  <c r="C14" i="12"/>
  <c r="G13" i="12"/>
  <c r="D13" i="12"/>
  <c r="C13" i="12"/>
  <c r="J31" i="11"/>
  <c r="I31" i="11"/>
  <c r="H31" i="11"/>
  <c r="G31" i="11"/>
  <c r="F31" i="11"/>
  <c r="E31" i="11"/>
  <c r="J12" i="11"/>
  <c r="I12" i="11"/>
  <c r="H12" i="11"/>
  <c r="F12" i="11"/>
  <c r="E12" i="11"/>
  <c r="J11" i="11"/>
  <c r="I11" i="11"/>
  <c r="H11" i="11"/>
  <c r="F11" i="11"/>
  <c r="E11" i="11"/>
  <c r="H29" i="10"/>
  <c r="E29" i="10"/>
  <c r="H28" i="10"/>
  <c r="E28" i="10"/>
  <c r="H27" i="10"/>
  <c r="E27" i="10"/>
  <c r="H21" i="10"/>
  <c r="E21" i="10"/>
  <c r="H20" i="10"/>
  <c r="E20" i="10"/>
  <c r="H19" i="10"/>
  <c r="E19" i="10"/>
  <c r="H13" i="10"/>
  <c r="G13" i="10"/>
  <c r="F13" i="10"/>
  <c r="E13" i="10"/>
  <c r="H12" i="10"/>
  <c r="G12" i="10"/>
  <c r="F12" i="10"/>
  <c r="E12" i="10"/>
  <c r="H11" i="10"/>
  <c r="E11" i="10" s="1"/>
  <c r="G11" i="10"/>
  <c r="F11" i="10"/>
  <c r="D59" i="9"/>
  <c r="J58" i="9"/>
  <c r="G58" i="9"/>
  <c r="J57" i="9"/>
  <c r="G57" i="9"/>
  <c r="D56" i="9"/>
  <c r="J55" i="9"/>
  <c r="D55" i="9"/>
  <c r="G54" i="9"/>
  <c r="G53" i="9"/>
  <c r="D53" i="9"/>
  <c r="L51" i="9"/>
  <c r="K51" i="9"/>
  <c r="J51" i="9"/>
  <c r="I51" i="9"/>
  <c r="H51" i="9"/>
  <c r="G51" i="9"/>
  <c r="F51" i="9"/>
  <c r="E51" i="9"/>
  <c r="D51" i="9"/>
  <c r="J46" i="9"/>
  <c r="J39" i="9" s="1"/>
  <c r="D45" i="9"/>
  <c r="D39" i="9" s="1"/>
  <c r="J44" i="9"/>
  <c r="G44" i="9"/>
  <c r="G43" i="9"/>
  <c r="G42" i="9"/>
  <c r="G41" i="9"/>
  <c r="L39" i="9"/>
  <c r="K39" i="9"/>
  <c r="I39" i="9"/>
  <c r="H39" i="9"/>
  <c r="G39" i="9"/>
  <c r="F39" i="9"/>
  <c r="J34" i="9"/>
  <c r="G34" i="9"/>
  <c r="G33" i="9"/>
  <c r="J32" i="9"/>
  <c r="G32" i="9"/>
  <c r="G30" i="9" s="1"/>
  <c r="D32" i="9"/>
  <c r="D30" i="9" s="1"/>
  <c r="L30" i="9"/>
  <c r="J30" i="9"/>
  <c r="I30" i="9"/>
  <c r="H30" i="9"/>
  <c r="F30" i="9"/>
  <c r="J25" i="9"/>
  <c r="E25" i="9"/>
  <c r="D25" i="9"/>
  <c r="F24" i="9"/>
  <c r="D24" i="9"/>
  <c r="F23" i="9"/>
  <c r="E23" i="9"/>
  <c r="D23" i="9"/>
  <c r="J22" i="9"/>
  <c r="F22" i="9"/>
  <c r="E22" i="9"/>
  <c r="D22" i="9"/>
  <c r="F21" i="9"/>
  <c r="D21" i="9" s="1"/>
  <c r="E20" i="9"/>
  <c r="D20" i="9"/>
  <c r="F19" i="9"/>
  <c r="D19" i="9"/>
  <c r="F18" i="9"/>
  <c r="E18" i="9"/>
  <c r="D18" i="9"/>
  <c r="E17" i="9"/>
  <c r="D17" i="9"/>
  <c r="J16" i="9"/>
  <c r="F16" i="9"/>
  <c r="E16" i="9"/>
  <c r="D16" i="9"/>
  <c r="E15" i="9"/>
  <c r="D15" i="9"/>
  <c r="J14" i="9"/>
  <c r="E14" i="9"/>
  <c r="D14" i="9"/>
  <c r="J13" i="9"/>
  <c r="F13" i="9"/>
  <c r="E13" i="9"/>
  <c r="E11" i="9" s="1"/>
  <c r="L11" i="9"/>
  <c r="K11" i="9"/>
  <c r="J11" i="9"/>
  <c r="F11" i="9"/>
  <c r="D235" i="8"/>
  <c r="D230" i="8"/>
  <c r="D201" i="8"/>
  <c r="D196" i="8"/>
  <c r="D194" i="8"/>
  <c r="D186" i="8"/>
  <c r="D185" i="8"/>
  <c r="D181" i="8"/>
  <c r="D179" i="8"/>
  <c r="F171" i="8"/>
  <c r="E171" i="8"/>
  <c r="D171" i="8"/>
  <c r="G130" i="8"/>
  <c r="D123" i="8"/>
  <c r="D115" i="8"/>
  <c r="D114" i="8"/>
  <c r="D107" i="8"/>
  <c r="G105" i="8"/>
  <c r="D105" i="8"/>
  <c r="G101" i="8"/>
  <c r="G99" i="8"/>
  <c r="G91" i="8" s="1"/>
  <c r="D99" i="8"/>
  <c r="D91" i="8" s="1"/>
  <c r="I91" i="8"/>
  <c r="H91" i="8"/>
  <c r="F91" i="8"/>
  <c r="G75" i="8"/>
  <c r="F75" i="8"/>
  <c r="E75" i="8"/>
  <c r="D75" i="8"/>
  <c r="G74" i="8"/>
  <c r="F74" i="8"/>
  <c r="E74" i="8"/>
  <c r="D74" i="8"/>
  <c r="G73" i="8"/>
  <c r="E73" i="8"/>
  <c r="D73" i="8"/>
  <c r="G72" i="8"/>
  <c r="F72" i="8"/>
  <c r="E72" i="8"/>
  <c r="D72" i="8"/>
  <c r="G71" i="8"/>
  <c r="E71" i="8"/>
  <c r="D71" i="8" s="1"/>
  <c r="G70" i="8"/>
  <c r="F70" i="8"/>
  <c r="E70" i="8"/>
  <c r="D70" i="8" s="1"/>
  <c r="G69" i="8"/>
  <c r="F69" i="8"/>
  <c r="D69" i="8" s="1"/>
  <c r="G68" i="8"/>
  <c r="F68" i="8"/>
  <c r="E68" i="8"/>
  <c r="D68" i="8"/>
  <c r="G67" i="8"/>
  <c r="F67" i="8"/>
  <c r="E67" i="8"/>
  <c r="D67" i="8"/>
  <c r="G66" i="8"/>
  <c r="F66" i="8"/>
  <c r="E66" i="8"/>
  <c r="D66" i="8"/>
  <c r="G65" i="8"/>
  <c r="F65" i="8"/>
  <c r="D65" i="8" s="1"/>
  <c r="G64" i="8"/>
  <c r="F64" i="8"/>
  <c r="E64" i="8"/>
  <c r="D64" i="8" s="1"/>
  <c r="G63" i="8"/>
  <c r="F63" i="8"/>
  <c r="E63" i="8"/>
  <c r="D63" i="8"/>
  <c r="G61" i="8"/>
  <c r="F61" i="8"/>
  <c r="E61" i="8"/>
  <c r="D61" i="8"/>
  <c r="G59" i="8"/>
  <c r="F59" i="8"/>
  <c r="E59" i="8"/>
  <c r="D59" i="8"/>
  <c r="G58" i="8"/>
  <c r="F58" i="8"/>
  <c r="D58" i="8"/>
  <c r="G57" i="8"/>
  <c r="F57" i="8"/>
  <c r="E57" i="8"/>
  <c r="D57" i="8" s="1"/>
  <c r="G56" i="8"/>
  <c r="F56" i="8"/>
  <c r="E56" i="8"/>
  <c r="D56" i="8"/>
  <c r="G55" i="8"/>
  <c r="F55" i="8"/>
  <c r="D55" i="8"/>
  <c r="G54" i="8"/>
  <c r="F54" i="8"/>
  <c r="D54" i="8"/>
  <c r="G53" i="8"/>
  <c r="E53" i="8"/>
  <c r="D53" i="8"/>
  <c r="G51" i="8"/>
  <c r="F51" i="8"/>
  <c r="E51" i="8"/>
  <c r="D51" i="8"/>
  <c r="G50" i="8"/>
  <c r="F50" i="8"/>
  <c r="E50" i="8"/>
  <c r="D50" i="8" s="1"/>
  <c r="G49" i="8"/>
  <c r="F49" i="8"/>
  <c r="E49" i="8"/>
  <c r="D49" i="8" s="1"/>
  <c r="G48" i="8"/>
  <c r="F48" i="8"/>
  <c r="E48" i="8"/>
  <c r="D48" i="8"/>
  <c r="G47" i="8"/>
  <c r="F47" i="8"/>
  <c r="E47" i="8"/>
  <c r="D47" i="8"/>
  <c r="G46" i="8"/>
  <c r="F46" i="8"/>
  <c r="E46" i="8"/>
  <c r="D46" i="8"/>
  <c r="G45" i="8"/>
  <c r="F45" i="8"/>
  <c r="E45" i="8"/>
  <c r="D45" i="8"/>
  <c r="G44" i="8"/>
  <c r="F44" i="8"/>
  <c r="E44" i="8"/>
  <c r="D44" i="8"/>
  <c r="G43" i="8"/>
  <c r="F43" i="8"/>
  <c r="E43" i="8"/>
  <c r="D43" i="8"/>
  <c r="G42" i="8"/>
  <c r="F42" i="8"/>
  <c r="E42" i="8"/>
  <c r="D42" i="8"/>
  <c r="G41" i="8"/>
  <c r="F41" i="8"/>
  <c r="E41" i="8"/>
  <c r="D41" i="8"/>
  <c r="G40" i="8"/>
  <c r="E40" i="8"/>
  <c r="D40" i="8"/>
  <c r="G39" i="8"/>
  <c r="E39" i="8"/>
  <c r="D39" i="8"/>
  <c r="G37" i="8"/>
  <c r="E37" i="8"/>
  <c r="D37" i="8" s="1"/>
  <c r="G36" i="8"/>
  <c r="F36" i="8"/>
  <c r="E36" i="8"/>
  <c r="D36" i="8"/>
  <c r="G35" i="8"/>
  <c r="F35" i="8"/>
  <c r="E35" i="8"/>
  <c r="D35" i="8"/>
  <c r="G34" i="8"/>
  <c r="F34" i="8"/>
  <c r="E34" i="8"/>
  <c r="D34" i="8"/>
  <c r="G33" i="8"/>
  <c r="F33" i="8"/>
  <c r="D33" i="8"/>
  <c r="G32" i="8"/>
  <c r="F32" i="8"/>
  <c r="E32" i="8"/>
  <c r="D32" i="8"/>
  <c r="G31" i="8"/>
  <c r="E31" i="8"/>
  <c r="D31" i="8" s="1"/>
  <c r="G30" i="8"/>
  <c r="F30" i="8"/>
  <c r="E30" i="8"/>
  <c r="D30" i="8"/>
  <c r="G29" i="8"/>
  <c r="F29" i="8"/>
  <c r="D29" i="8"/>
  <c r="G28" i="8"/>
  <c r="F28" i="8"/>
  <c r="E28" i="8"/>
  <c r="D28" i="8"/>
  <c r="G27" i="8"/>
  <c r="F27" i="8"/>
  <c r="E27" i="8"/>
  <c r="D27" i="8"/>
  <c r="G26" i="8"/>
  <c r="F26" i="8"/>
  <c r="D26" i="8"/>
  <c r="G25" i="8"/>
  <c r="F25" i="8"/>
  <c r="E25" i="8"/>
  <c r="D25" i="8" s="1"/>
  <c r="G24" i="8"/>
  <c r="F24" i="8"/>
  <c r="D24" i="8" s="1"/>
  <c r="G23" i="8"/>
  <c r="F23" i="8"/>
  <c r="E23" i="8"/>
  <c r="D23" i="8"/>
  <c r="G22" i="8"/>
  <c r="F22" i="8"/>
  <c r="D22" i="8"/>
  <c r="G21" i="8"/>
  <c r="F21" i="8"/>
  <c r="E21" i="8"/>
  <c r="D21" i="8"/>
  <c r="G20" i="8"/>
  <c r="E20" i="8"/>
  <c r="D20" i="8"/>
  <c r="G19" i="8"/>
  <c r="F19" i="8"/>
  <c r="E19" i="8"/>
  <c r="D19" i="8" s="1"/>
  <c r="G18" i="8"/>
  <c r="F18" i="8"/>
  <c r="D18" i="8"/>
  <c r="G17" i="8"/>
  <c r="F17" i="8"/>
  <c r="D17" i="8"/>
  <c r="G16" i="8"/>
  <c r="F16" i="8"/>
  <c r="E16" i="8"/>
  <c r="D16" i="8"/>
  <c r="G15" i="8"/>
  <c r="F15" i="8"/>
  <c r="E15" i="8"/>
  <c r="E11" i="8" s="1"/>
  <c r="D15" i="8"/>
  <c r="G14" i="8"/>
  <c r="F14" i="8"/>
  <c r="D14" i="8"/>
  <c r="G13" i="8"/>
  <c r="G11" i="8" s="1"/>
  <c r="F13" i="8"/>
  <c r="F11" i="8" s="1"/>
  <c r="D13" i="8"/>
  <c r="I11" i="8"/>
  <c r="H11" i="8"/>
  <c r="E67" i="7"/>
  <c r="E66" i="7"/>
  <c r="E65" i="7"/>
  <c r="E64" i="7"/>
  <c r="E63" i="7"/>
  <c r="E61" i="7"/>
  <c r="E60" i="7"/>
  <c r="E59" i="7"/>
  <c r="E57" i="7"/>
  <c r="E56" i="7"/>
  <c r="I53" i="7"/>
  <c r="H53" i="7"/>
  <c r="E53" i="7"/>
  <c r="E51" i="7"/>
  <c r="E50" i="7"/>
  <c r="E49" i="7"/>
  <c r="E48" i="7"/>
  <c r="E46" i="7" s="1"/>
  <c r="K46" i="7"/>
  <c r="K44" i="7" s="1"/>
  <c r="J46" i="7"/>
  <c r="J44" i="7" s="1"/>
  <c r="I46" i="7"/>
  <c r="I44" i="7" s="1"/>
  <c r="H46" i="7"/>
  <c r="H44" i="7" s="1"/>
  <c r="G46" i="7"/>
  <c r="G44" i="7" s="1"/>
  <c r="E44" i="7" s="1"/>
  <c r="F46" i="7"/>
  <c r="F44" i="7"/>
  <c r="E43" i="7"/>
  <c r="E42" i="7"/>
  <c r="E40" i="7"/>
  <c r="E39" i="7"/>
  <c r="E38" i="7"/>
  <c r="E37" i="7"/>
  <c r="E36" i="7"/>
  <c r="E34" i="7"/>
  <c r="E33" i="7"/>
  <c r="E32" i="7"/>
  <c r="E31" i="7"/>
  <c r="E30" i="7"/>
  <c r="E28" i="7"/>
  <c r="E27" i="7"/>
  <c r="E26" i="7"/>
  <c r="E25" i="7"/>
  <c r="E24" i="7"/>
  <c r="E22" i="7"/>
  <c r="E21" i="7"/>
  <c r="E20" i="7"/>
  <c r="E19" i="7"/>
  <c r="E18" i="7"/>
  <c r="E16" i="7"/>
  <c r="E15" i="7"/>
  <c r="E14" i="7"/>
  <c r="E15" i="30" l="1"/>
  <c r="C13" i="19"/>
  <c r="I162" i="17"/>
  <c r="J308" i="17"/>
  <c r="I381" i="17"/>
  <c r="M235" i="17"/>
  <c r="L308" i="17"/>
  <c r="E16" i="17"/>
  <c r="F16" i="17"/>
  <c r="J381" i="17"/>
  <c r="G16" i="17"/>
  <c r="H16" i="17"/>
  <c r="L381" i="17"/>
  <c r="H89" i="17"/>
  <c r="I89" i="17"/>
  <c r="I18" i="17"/>
  <c r="I16" i="17" s="1"/>
  <c r="J18" i="17"/>
  <c r="J16" i="17" s="1"/>
  <c r="F21" i="17"/>
  <c r="G21" i="17"/>
  <c r="H21" i="17"/>
  <c r="M21" i="17"/>
  <c r="D13" i="9"/>
  <c r="D11" i="9" s="1"/>
  <c r="D11" i="8"/>
</calcChain>
</file>

<file path=xl/sharedStrings.xml><?xml version="1.0" encoding="utf-8"?>
<sst xmlns="http://schemas.openxmlformats.org/spreadsheetml/2006/main" count="3831" uniqueCount="1050">
  <si>
    <t>Ｌ-15 海上出入貨物</t>
  </si>
  <si>
    <t>Ａ．総括表</t>
  </si>
  <si>
    <t>総  数</t>
  </si>
  <si>
    <t>　　   外国貿易</t>
  </si>
  <si>
    <t>　　   内国貿易</t>
  </si>
  <si>
    <t xml:space="preserve">  　 自  航  (注</t>
    <rPh sb="11" eb="12">
      <t>チュウ</t>
    </rPh>
    <phoneticPr fontId="4"/>
  </si>
  <si>
    <t xml:space="preserve"> 輸出</t>
  </si>
  <si>
    <t xml:space="preserve"> 輸入</t>
  </si>
  <si>
    <t xml:space="preserve"> 移出</t>
  </si>
  <si>
    <t xml:space="preserve"> 移入</t>
  </si>
  <si>
    <t xml:space="preserve"> 出</t>
  </si>
  <si>
    <t xml:space="preserve"> 入</t>
  </si>
  <si>
    <t>昭和40年 1965</t>
  </si>
  <si>
    <t>　　45　 1970</t>
  </si>
  <si>
    <t>　　50   1975</t>
  </si>
  <si>
    <t>　　54   1979</t>
  </si>
  <si>
    <t>　　55　 1980</t>
  </si>
  <si>
    <t>　　56　 1981</t>
  </si>
  <si>
    <t>　　57   1982</t>
  </si>
  <si>
    <t>　　58   1983</t>
  </si>
  <si>
    <t>　　59   1984</t>
  </si>
  <si>
    <t>　　60 　1985</t>
  </si>
  <si>
    <t>　　61   1986</t>
  </si>
  <si>
    <t>　　62 　1987</t>
  </si>
  <si>
    <t>　　63   1988</t>
  </si>
  <si>
    <t>平成元 　1989</t>
  </si>
  <si>
    <t>　　 2   1990</t>
  </si>
  <si>
    <t>　　 3 　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</si>
  <si>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</si>
  <si>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</si>
  <si>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</si>
  <si>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</si>
  <si>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</si>
  <si>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</si>
  <si>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</si>
  <si>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</si>
  <si>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　  12 　2000</t>
    <phoneticPr fontId="4"/>
  </si>
  <si>
    <t>　  13   2001</t>
    <phoneticPr fontId="4"/>
  </si>
  <si>
    <t xml:space="preserve">  甲種港湾計</t>
  </si>
  <si>
    <t xml:space="preserve">      和歌山下津港</t>
  </si>
  <si>
    <t xml:space="preserve">      日高港</t>
  </si>
  <si>
    <t>－</t>
    <phoneticPr fontId="4"/>
  </si>
  <si>
    <t xml:space="preserve">      文里港</t>
  </si>
  <si>
    <t xml:space="preserve">      新宮港</t>
  </si>
  <si>
    <t xml:space="preserve">  乙種港湾計</t>
  </si>
  <si>
    <t xml:space="preserve">      大川港</t>
  </si>
  <si>
    <t xml:space="preserve">      加太港</t>
  </si>
  <si>
    <t xml:space="preserve">      湯浅広港</t>
  </si>
  <si>
    <t xml:space="preserve">      由良港</t>
  </si>
  <si>
    <t xml:space="preserve">      日置港</t>
  </si>
  <si>
    <t xml:space="preserve">      袋港</t>
  </si>
  <si>
    <t xml:space="preserve">      大島港</t>
  </si>
  <si>
    <t xml:space="preserve">      古座港</t>
  </si>
  <si>
    <t xml:space="preserve">      浦神港</t>
  </si>
  <si>
    <t xml:space="preserve">      勝浦港</t>
  </si>
  <si>
    <t xml:space="preserve">      宇久井港</t>
  </si>
  <si>
    <t>注）自航は，自動車航送船（フェリ－）による航送車両トン数。</t>
  </si>
  <si>
    <t>資料：県港湾空港振興局「和歌山県港湾統計」</t>
    <rPh sb="4" eb="6">
      <t>コウワン</t>
    </rPh>
    <rPh sb="6" eb="8">
      <t>クウコウ</t>
    </rPh>
    <rPh sb="8" eb="10">
      <t>シンコウ</t>
    </rPh>
    <rPh sb="10" eb="11">
      <t>キョク</t>
    </rPh>
    <phoneticPr fontId="4"/>
  </si>
  <si>
    <t>Ｂ．甲種港湾海上出入貨物</t>
  </si>
  <si>
    <t xml:space="preserve"> 甲種港湾計</t>
  </si>
  <si>
    <t xml:space="preserve"> 輸移出</t>
    <rPh sb="2" eb="3">
      <t>イ</t>
    </rPh>
    <phoneticPr fontId="4"/>
  </si>
  <si>
    <t xml:space="preserve"> 輸移入</t>
    <rPh sb="2" eb="3">
      <t>イ</t>
    </rPh>
    <phoneticPr fontId="4"/>
  </si>
  <si>
    <t xml:space="preserve"> 2.米</t>
    <rPh sb="3" eb="4">
      <t>コメ</t>
    </rPh>
    <phoneticPr fontId="4"/>
  </si>
  <si>
    <t xml:space="preserve"> 4.豆類</t>
    <rPh sb="3" eb="5">
      <t>マメルイ</t>
    </rPh>
    <phoneticPr fontId="4"/>
  </si>
  <si>
    <t xml:space="preserve"> 10.その他畜産品</t>
    <rPh sb="4" eb="7">
      <t>ソノタ</t>
    </rPh>
    <rPh sb="7" eb="10">
      <t>チクサンヒン</t>
    </rPh>
    <phoneticPr fontId="4"/>
  </si>
  <si>
    <t xml:space="preserve"> 13.製材</t>
    <rPh sb="4" eb="6">
      <t>セイザイ</t>
    </rPh>
    <phoneticPr fontId="4"/>
  </si>
  <si>
    <t xml:space="preserve"> 15.木材チップ</t>
    <rPh sb="4" eb="6">
      <t>モクザイ</t>
    </rPh>
    <phoneticPr fontId="4"/>
  </si>
  <si>
    <t xml:space="preserve"> 19.鉄鉱石</t>
    <rPh sb="4" eb="7">
      <t>テッコウセキ</t>
    </rPh>
    <phoneticPr fontId="4"/>
  </si>
  <si>
    <t xml:space="preserve"> 22.石材</t>
    <rPh sb="4" eb="5">
      <t>イシザイ</t>
    </rPh>
    <rPh sb="5" eb="6">
      <t>ザイ</t>
    </rPh>
    <phoneticPr fontId="4"/>
  </si>
  <si>
    <t xml:space="preserve"> 29.鋼材</t>
    <rPh sb="4" eb="6">
      <t>コウザイ</t>
    </rPh>
    <phoneticPr fontId="4"/>
  </si>
  <si>
    <t xml:space="preserve"> 30.非鉄金属</t>
    <rPh sb="4" eb="6">
      <t>ヒテツ</t>
    </rPh>
    <rPh sb="6" eb="8">
      <t>キンゾク</t>
    </rPh>
    <phoneticPr fontId="4"/>
  </si>
  <si>
    <t xml:space="preserve"> 38.産業機械</t>
    <rPh sb="4" eb="6">
      <t>サンギョウ</t>
    </rPh>
    <phoneticPr fontId="4"/>
  </si>
  <si>
    <t xml:space="preserve"> 39.電気機械</t>
    <rPh sb="4" eb="6">
      <t>デンキ</t>
    </rPh>
    <rPh sb="6" eb="8">
      <t>キカイ</t>
    </rPh>
    <phoneticPr fontId="4"/>
  </si>
  <si>
    <t xml:space="preserve"> 40.測量・光学・</t>
    <rPh sb="4" eb="6">
      <t>ソクリョウ</t>
    </rPh>
    <rPh sb="7" eb="9">
      <t>コウガク</t>
    </rPh>
    <phoneticPr fontId="4"/>
  </si>
  <si>
    <t xml:space="preserve"> 41.事務用機器</t>
    <rPh sb="4" eb="7">
      <t>ジムヨウ</t>
    </rPh>
    <rPh sb="7" eb="9">
      <t>キキ</t>
    </rPh>
    <phoneticPr fontId="4"/>
  </si>
  <si>
    <t xml:space="preserve"> 42.その他機械</t>
    <rPh sb="4" eb="7">
      <t>ソノタ</t>
    </rPh>
    <rPh sb="7" eb="9">
      <t>キカイ</t>
    </rPh>
    <phoneticPr fontId="4"/>
  </si>
  <si>
    <t xml:space="preserve"> 46.窯業品</t>
    <rPh sb="4" eb="5">
      <t>カマ</t>
    </rPh>
    <rPh sb="5" eb="6">
      <t>ギョウ</t>
    </rPh>
    <rPh sb="6" eb="7">
      <t>ヒン</t>
    </rPh>
    <phoneticPr fontId="4"/>
  </si>
  <si>
    <t xml:space="preserve"> 49.LNG（液化天然ガス）</t>
    <rPh sb="8" eb="10">
      <t>エキカ</t>
    </rPh>
    <rPh sb="10" eb="12">
      <t>テンネン</t>
    </rPh>
    <phoneticPr fontId="4"/>
  </si>
  <si>
    <t xml:space="preserve"> 50.LPG（液化石油ガス）</t>
    <rPh sb="8" eb="10">
      <t>エキカ</t>
    </rPh>
    <rPh sb="10" eb="12">
      <t>セキユ</t>
    </rPh>
    <phoneticPr fontId="4"/>
  </si>
  <si>
    <t xml:space="preserve"> 51.その他石油製品</t>
    <rPh sb="4" eb="7">
      <t>ソノタ</t>
    </rPh>
    <rPh sb="7" eb="9">
      <t>セキユ</t>
    </rPh>
    <rPh sb="9" eb="11">
      <t>セイヒン</t>
    </rPh>
    <phoneticPr fontId="4"/>
  </si>
  <si>
    <t>　　・その他化学工業品</t>
    <rPh sb="3" eb="6">
      <t>ソノタ</t>
    </rPh>
    <rPh sb="6" eb="8">
      <t>カガク</t>
    </rPh>
    <rPh sb="8" eb="11">
      <t>コウギョウヒン</t>
    </rPh>
    <phoneticPr fontId="4"/>
  </si>
  <si>
    <t xml:space="preserve"> 61.製造食品</t>
    <rPh sb="4" eb="6">
      <t>セイゾウ</t>
    </rPh>
    <rPh sb="6" eb="8">
      <t>ショクヒン</t>
    </rPh>
    <phoneticPr fontId="4"/>
  </si>
  <si>
    <t xml:space="preserve"> 62.飲料</t>
    <rPh sb="4" eb="6">
      <t>インリョウ</t>
    </rPh>
    <phoneticPr fontId="4"/>
  </si>
  <si>
    <t xml:space="preserve"> 67.衣服・身廻品・</t>
    <rPh sb="4" eb="6">
      <t>イフク</t>
    </rPh>
    <rPh sb="7" eb="8">
      <t>ミ</t>
    </rPh>
    <rPh sb="8" eb="9">
      <t>マワ</t>
    </rPh>
    <rPh sb="9" eb="10">
      <t>ヒン</t>
    </rPh>
    <phoneticPr fontId="4"/>
  </si>
  <si>
    <t xml:space="preserve"> 68.文房具・</t>
    <rPh sb="4" eb="7">
      <t>ブンボウグ</t>
    </rPh>
    <phoneticPr fontId="4"/>
  </si>
  <si>
    <t xml:space="preserve"> 69.家具装備品</t>
    <rPh sb="4" eb="6">
      <t>カグ</t>
    </rPh>
    <rPh sb="6" eb="7">
      <t>ソウ</t>
    </rPh>
    <rPh sb="7" eb="9">
      <t>ビヒン</t>
    </rPh>
    <phoneticPr fontId="4"/>
  </si>
  <si>
    <t xml:space="preserve"> 70.その他日用品</t>
    <rPh sb="4" eb="7">
      <t>ソノタ</t>
    </rPh>
    <phoneticPr fontId="4"/>
  </si>
  <si>
    <t xml:space="preserve"> 73.その他製造工業品</t>
    <rPh sb="4" eb="7">
      <t>ソノタ</t>
    </rPh>
    <rPh sb="7" eb="9">
      <t>セイゾウ</t>
    </rPh>
    <rPh sb="9" eb="11">
      <t>コウギョウ</t>
    </rPh>
    <rPh sb="11" eb="12">
      <t>ヒン</t>
    </rPh>
    <phoneticPr fontId="4"/>
  </si>
  <si>
    <t xml:space="preserve"> 75.再利用資材</t>
    <rPh sb="4" eb="7">
      <t>サイリヨウ</t>
    </rPh>
    <rPh sb="7" eb="9">
      <t>シザイ</t>
    </rPh>
    <phoneticPr fontId="4"/>
  </si>
  <si>
    <t xml:space="preserve"> 79.輸送用容器</t>
    <rPh sb="4" eb="7">
      <t>ユソウヨウ</t>
    </rPh>
    <rPh sb="7" eb="9">
      <t>ヨウキ</t>
    </rPh>
    <phoneticPr fontId="4"/>
  </si>
  <si>
    <r>
      <t>注)貨物の品種分類は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港湾統計に用いる81品種分類(平成11年12月13日運情統第263号)による。</t>
    </r>
    <rPh sb="0" eb="1">
      <t>チュウ</t>
    </rPh>
    <rPh sb="2" eb="4">
      <t>カモツ</t>
    </rPh>
    <rPh sb="5" eb="7">
      <t>ヒンシュ</t>
    </rPh>
    <rPh sb="7" eb="9">
      <t>ブンルイ</t>
    </rPh>
    <rPh sb="11" eb="13">
      <t>コウワン</t>
    </rPh>
    <rPh sb="13" eb="15">
      <t>トウケイ</t>
    </rPh>
    <rPh sb="16" eb="17">
      <t>モチ</t>
    </rPh>
    <rPh sb="21" eb="23">
      <t>ヒンシュ</t>
    </rPh>
    <rPh sb="23" eb="25">
      <t>ブンルイ</t>
    </rPh>
    <rPh sb="26" eb="28">
      <t>ヘイセイ</t>
    </rPh>
    <rPh sb="30" eb="31">
      <t>ネン</t>
    </rPh>
    <rPh sb="33" eb="34">
      <t>ガツ</t>
    </rPh>
    <rPh sb="36" eb="37">
      <t>ニチ</t>
    </rPh>
    <rPh sb="37" eb="38">
      <t>ウン</t>
    </rPh>
    <rPh sb="38" eb="39">
      <t>ジョウホウ</t>
    </rPh>
    <rPh sb="39" eb="40">
      <t>トウケイ</t>
    </rPh>
    <rPh sb="40" eb="41">
      <t>ダイ</t>
    </rPh>
    <rPh sb="44" eb="45">
      <t>ゴウ</t>
    </rPh>
    <phoneticPr fontId="4"/>
  </si>
  <si>
    <t>Ｂ．甲種港湾海上出入貨物－続き－</t>
  </si>
  <si>
    <t xml:space="preserve"> 日高港</t>
  </si>
  <si>
    <t xml:space="preserve"> 文里港</t>
  </si>
  <si>
    <t xml:space="preserve"> 6.野菜・果物</t>
    <rPh sb="6" eb="8">
      <t>クダモノ</t>
    </rPh>
    <phoneticPr fontId="4"/>
  </si>
  <si>
    <t>資料：県港湾空港振興局「和歌山県港湾統計」</t>
    <rPh sb="4" eb="6">
      <t>コウワン</t>
    </rPh>
    <rPh sb="6" eb="8">
      <t>クウコウ</t>
    </rPh>
    <rPh sb="8" eb="11">
      <t>シンコウキョク</t>
    </rPh>
    <phoneticPr fontId="4"/>
  </si>
  <si>
    <t>Ｂ．甲種港湾海上出入貨物－続き－単位：ﾄﾝ</t>
    <rPh sb="16" eb="18">
      <t>タンイ</t>
    </rPh>
    <phoneticPr fontId="4"/>
  </si>
  <si>
    <t>新宮港</t>
  </si>
  <si>
    <t>輸移出</t>
    <rPh sb="1" eb="2">
      <t>イ</t>
    </rPh>
    <phoneticPr fontId="4"/>
  </si>
  <si>
    <t>輸移入</t>
    <rPh sb="1" eb="2">
      <t>イ</t>
    </rPh>
    <phoneticPr fontId="4"/>
  </si>
  <si>
    <t xml:space="preserve"> 10.その他の畜産品</t>
    <rPh sb="4" eb="7">
      <t>ソノタ</t>
    </rPh>
    <rPh sb="8" eb="10">
      <t>チクサン</t>
    </rPh>
    <rPh sb="10" eb="11">
      <t>ヒン</t>
    </rPh>
    <phoneticPr fontId="4"/>
  </si>
  <si>
    <t>Ｃ．乙種港湾海上出入貨物</t>
  </si>
  <si>
    <t xml:space="preserve"> 乙種港湾</t>
  </si>
  <si>
    <t>計</t>
  </si>
  <si>
    <t xml:space="preserve">  大川港</t>
  </si>
  <si>
    <t xml:space="preserve">  加太港</t>
  </si>
  <si>
    <t>－</t>
    <phoneticPr fontId="4"/>
  </si>
  <si>
    <t xml:space="preserve"> 22.石材</t>
    <rPh sb="4" eb="5">
      <t>イシ</t>
    </rPh>
    <rPh sb="5" eb="6">
      <t>ザイ</t>
    </rPh>
    <phoneticPr fontId="4"/>
  </si>
  <si>
    <t xml:space="preserve"> 31.金属製品</t>
    <rPh sb="4" eb="6">
      <t>キンゾク</t>
    </rPh>
    <rPh sb="6" eb="8">
      <t>セイヒン</t>
    </rPh>
    <phoneticPr fontId="4"/>
  </si>
  <si>
    <t>－</t>
    <phoneticPr fontId="4"/>
  </si>
  <si>
    <t xml:space="preserve"> 44.セメント</t>
    <phoneticPr fontId="4"/>
  </si>
  <si>
    <t xml:space="preserve"> 47.重油</t>
    <phoneticPr fontId="4"/>
  </si>
  <si>
    <t xml:space="preserve"> 48.石油製品</t>
    <phoneticPr fontId="4"/>
  </si>
  <si>
    <t xml:space="preserve"> 56.化学製品</t>
    <rPh sb="4" eb="6">
      <t>カガク</t>
    </rPh>
    <rPh sb="6" eb="8">
      <t>セイヒン</t>
    </rPh>
    <phoneticPr fontId="4"/>
  </si>
  <si>
    <t xml:space="preserve"> 65.その他食品工業品</t>
    <rPh sb="8" eb="9">
      <t>ヒン</t>
    </rPh>
    <phoneticPr fontId="4"/>
  </si>
  <si>
    <t xml:space="preserve">  湯浅広港</t>
  </si>
  <si>
    <t xml:space="preserve"> 移輸出</t>
  </si>
  <si>
    <t xml:space="preserve"> 移輸入</t>
  </si>
  <si>
    <t xml:space="preserve">  由良港</t>
  </si>
  <si>
    <t>移輸出</t>
  </si>
  <si>
    <t>移輸入</t>
  </si>
  <si>
    <t xml:space="preserve">  日置港</t>
  </si>
  <si>
    <t xml:space="preserve">    袋港</t>
  </si>
  <si>
    <t xml:space="preserve">  大島港</t>
  </si>
  <si>
    <t xml:space="preserve">  古座港</t>
  </si>
  <si>
    <t xml:space="preserve">   浦神港</t>
  </si>
  <si>
    <t xml:space="preserve">  勝浦港</t>
  </si>
  <si>
    <t xml:space="preserve"> 宇久井港</t>
    <rPh sb="1" eb="5">
      <t>ウグイコウ</t>
    </rPh>
    <phoneticPr fontId="4"/>
  </si>
  <si>
    <t xml:space="preserve"> 48.石油製品</t>
    <rPh sb="4" eb="6">
      <t>セキユ</t>
    </rPh>
    <rPh sb="6" eb="8">
      <t>セイヒン</t>
    </rPh>
    <phoneticPr fontId="4"/>
  </si>
  <si>
    <t xml:space="preserve"> 単位：千ﾄﾝ</t>
    <phoneticPr fontId="4"/>
  </si>
  <si>
    <t>　　単位：ﾄﾝ</t>
    <phoneticPr fontId="4"/>
  </si>
  <si>
    <t>和歌山下津港</t>
    <phoneticPr fontId="4"/>
  </si>
  <si>
    <t>平成13年 2001</t>
    <phoneticPr fontId="4"/>
  </si>
  <si>
    <t xml:space="preserve"> 6.野菜・果物</t>
    <phoneticPr fontId="4"/>
  </si>
  <si>
    <t xml:space="preserve"> 8.その他農産品</t>
    <phoneticPr fontId="4"/>
  </si>
  <si>
    <t xml:space="preserve"> 11.水産品</t>
    <phoneticPr fontId="4"/>
  </si>
  <si>
    <t xml:space="preserve"> 12.原木</t>
    <phoneticPr fontId="4"/>
  </si>
  <si>
    <t xml:space="preserve"> 18.石炭</t>
    <phoneticPr fontId="4"/>
  </si>
  <si>
    <t xml:space="preserve"> 20.金属鉱</t>
    <phoneticPr fontId="4"/>
  </si>
  <si>
    <t xml:space="preserve"> 21.砂利・砂</t>
    <phoneticPr fontId="4"/>
  </si>
  <si>
    <t xml:space="preserve"> 23.原油</t>
    <phoneticPr fontId="4"/>
  </si>
  <si>
    <t xml:space="preserve"> 25.石灰石</t>
    <phoneticPr fontId="4"/>
  </si>
  <si>
    <t xml:space="preserve"> 26.原塩</t>
    <phoneticPr fontId="4"/>
  </si>
  <si>
    <r>
      <t xml:space="preserve"> 27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4"/>
        <rFont val="ＭＳ 明朝"/>
        <family val="1"/>
        <charset val="128"/>
      </rPr>
      <t>非金属鉱物</t>
    </r>
    <phoneticPr fontId="4"/>
  </si>
  <si>
    <t xml:space="preserve"> 28.鉄鋼</t>
    <phoneticPr fontId="4"/>
  </si>
  <si>
    <t xml:space="preserve"> 31.金属製品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</si>
  <si>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　　　医療用機械</t>
    </r>
    <phoneticPr fontId="4"/>
  </si>
  <si>
    <t xml:space="preserve"> 44.セメント</t>
    <phoneticPr fontId="4"/>
  </si>
  <si>
    <t xml:space="preserve"> 47.重油</t>
    <phoneticPr fontId="4"/>
  </si>
  <si>
    <t xml:space="preserve"> 48.石油製品</t>
    <phoneticPr fontId="4"/>
  </si>
  <si>
    <t xml:space="preserve"> 52.コ－クス</t>
    <phoneticPr fontId="4"/>
  </si>
  <si>
    <t xml:space="preserve"> 54.化学薬品</t>
    <phoneticPr fontId="4"/>
  </si>
  <si>
    <t xml:space="preserve"> 55.化学肥料</t>
    <phoneticPr fontId="4"/>
  </si>
  <si>
    <t xml:space="preserve"> 56.染料･塗料･合成樹脂</t>
    <phoneticPr fontId="4"/>
  </si>
  <si>
    <t xml:space="preserve"> 57.紙・パルプ</t>
    <phoneticPr fontId="4"/>
  </si>
  <si>
    <t xml:space="preserve"> 58.糸及び紡績半製品</t>
    <phoneticPr fontId="4"/>
  </si>
  <si>
    <t xml:space="preserve"> 59.その他繊維工業品</t>
    <phoneticPr fontId="4"/>
  </si>
  <si>
    <t xml:space="preserve"> 65.その他食料工業品</t>
    <phoneticPr fontId="4"/>
  </si>
  <si>
    <t>　　　　　はきもの</t>
    <phoneticPr fontId="4"/>
  </si>
  <si>
    <t>　　運動娯楽用品・楽器</t>
    <phoneticPr fontId="4"/>
  </si>
  <si>
    <t xml:space="preserve"> 71.ゴム製品</t>
    <phoneticPr fontId="4"/>
  </si>
  <si>
    <t>－</t>
    <phoneticPr fontId="4"/>
  </si>
  <si>
    <t xml:space="preserve"> 72.木製品</t>
    <phoneticPr fontId="4"/>
  </si>
  <si>
    <t xml:space="preserve"> 74.金属くず</t>
    <phoneticPr fontId="4"/>
  </si>
  <si>
    <t xml:space="preserve"> 76.動植物性製造飼肥料</t>
    <phoneticPr fontId="4"/>
  </si>
  <si>
    <t xml:space="preserve"> 77.廃棄物</t>
    <phoneticPr fontId="4"/>
  </si>
  <si>
    <t xml:space="preserve"> 80.取合せ品</t>
    <phoneticPr fontId="4"/>
  </si>
  <si>
    <t xml:space="preserve"> 81.分類不能のもの</t>
    <phoneticPr fontId="4"/>
  </si>
  <si>
    <t xml:space="preserve"> フェリ－</t>
    <phoneticPr fontId="4"/>
  </si>
  <si>
    <t>　　単位：ﾄﾝ</t>
    <phoneticPr fontId="4"/>
  </si>
  <si>
    <t>平成13年 2001</t>
    <phoneticPr fontId="4"/>
  </si>
  <si>
    <t xml:space="preserve"> 8.その他農産品</t>
    <phoneticPr fontId="4"/>
  </si>
  <si>
    <t xml:space="preserve"> 11.水産品</t>
    <phoneticPr fontId="4"/>
  </si>
  <si>
    <t xml:space="preserve"> 12.原木</t>
    <phoneticPr fontId="4"/>
  </si>
  <si>
    <t xml:space="preserve"> 18.石炭</t>
    <phoneticPr fontId="4"/>
  </si>
  <si>
    <t xml:space="preserve"> 20.金属鉱</t>
    <phoneticPr fontId="4"/>
  </si>
  <si>
    <t xml:space="preserve"> 21.砂利・砂</t>
    <phoneticPr fontId="4"/>
  </si>
  <si>
    <t xml:space="preserve"> 23.原油</t>
    <phoneticPr fontId="4"/>
  </si>
  <si>
    <t xml:space="preserve"> 25.石灰石</t>
    <phoneticPr fontId="4"/>
  </si>
  <si>
    <t xml:space="preserve"> 26.原塩</t>
    <phoneticPr fontId="4"/>
  </si>
  <si>
    <r>
      <t xml:space="preserve"> 27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4"/>
        <rFont val="ＭＳ 明朝"/>
        <family val="1"/>
        <charset val="128"/>
      </rPr>
      <t>非金属鉱物</t>
    </r>
    <phoneticPr fontId="4"/>
  </si>
  <si>
    <t xml:space="preserve"> 28.鉄鋼</t>
    <phoneticPr fontId="4"/>
  </si>
  <si>
    <t xml:space="preserve"> 31.金属製品</t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</si>
  <si>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　　医療用機械</t>
    </r>
    <phoneticPr fontId="4"/>
  </si>
  <si>
    <t xml:space="preserve"> 44.セメント</t>
    <phoneticPr fontId="4"/>
  </si>
  <si>
    <t xml:space="preserve"> 47.重油</t>
    <phoneticPr fontId="4"/>
  </si>
  <si>
    <t xml:space="preserve"> 48.石油製品</t>
    <phoneticPr fontId="4"/>
  </si>
  <si>
    <t xml:space="preserve"> 52.コ－クス</t>
    <phoneticPr fontId="4"/>
  </si>
  <si>
    <t xml:space="preserve"> 54.化学薬品</t>
    <phoneticPr fontId="4"/>
  </si>
  <si>
    <t xml:space="preserve"> 55.化学肥料</t>
    <phoneticPr fontId="4"/>
  </si>
  <si>
    <r>
      <t xml:space="preserve"> 56.染料</t>
    </r>
    <r>
      <rPr>
        <sz val="11"/>
        <color theme="1"/>
        <rFont val="ＭＳ Ｐゴシック"/>
        <family val="2"/>
        <charset val="128"/>
        <scheme val="minor"/>
      </rPr>
      <t>･</t>
    </r>
    <r>
      <rPr>
        <sz val="14"/>
        <rFont val="ＭＳ 明朝"/>
        <family val="1"/>
        <charset val="128"/>
      </rPr>
      <t>塗料･合成樹脂</t>
    </r>
    <phoneticPr fontId="4"/>
  </si>
  <si>
    <t xml:space="preserve"> 57.紙・パルプ</t>
    <phoneticPr fontId="4"/>
  </si>
  <si>
    <t xml:space="preserve"> 58.糸及び紡績半製品</t>
    <phoneticPr fontId="4"/>
  </si>
  <si>
    <t xml:space="preserve"> 59.その他繊維工業品</t>
    <phoneticPr fontId="4"/>
  </si>
  <si>
    <t xml:space="preserve"> 65.その他食料工業品</t>
    <phoneticPr fontId="4"/>
  </si>
  <si>
    <t>　　　　　はきもの</t>
    <phoneticPr fontId="4"/>
  </si>
  <si>
    <t>　　運動娯楽用品・楽器</t>
    <phoneticPr fontId="4"/>
  </si>
  <si>
    <t xml:space="preserve"> 6.野菜・果物</t>
    <phoneticPr fontId="4"/>
  </si>
  <si>
    <t>　　　　　医療用機械</t>
    <phoneticPr fontId="4"/>
  </si>
  <si>
    <t xml:space="preserve"> 56.染料･塗料･合成樹脂</t>
    <phoneticPr fontId="4"/>
  </si>
  <si>
    <t xml:space="preserve">       単位：ﾄﾝ</t>
    <phoneticPr fontId="4"/>
  </si>
  <si>
    <t xml:space="preserve"> 2.米</t>
    <phoneticPr fontId="4"/>
  </si>
  <si>
    <t xml:space="preserve"> 21.砂利・砂</t>
    <phoneticPr fontId="4"/>
  </si>
  <si>
    <t>Ｌ-16 船舶乗降人員</t>
  </si>
  <si>
    <t xml:space="preserve">     単位：人</t>
    <phoneticPr fontId="4"/>
  </si>
  <si>
    <t xml:space="preserve">    和歌山</t>
  </si>
  <si>
    <t xml:space="preserve">  総 数 </t>
  </si>
  <si>
    <t xml:space="preserve">   乗込人員</t>
  </si>
  <si>
    <t xml:space="preserve">   上陸人員</t>
  </si>
  <si>
    <t>　  下津港</t>
  </si>
  <si>
    <t>平成10年 1998</t>
    <rPh sb="0" eb="2">
      <t>ヘイセイ</t>
    </rPh>
    <rPh sb="4" eb="5">
      <t>ネン</t>
    </rPh>
    <phoneticPr fontId="4"/>
  </si>
  <si>
    <t xml:space="preserve">    11   1999</t>
  </si>
  <si>
    <t xml:space="preserve">    12   2000</t>
    <phoneticPr fontId="4"/>
  </si>
  <si>
    <t xml:space="preserve">    13   2001</t>
    <phoneticPr fontId="4"/>
  </si>
  <si>
    <t xml:space="preserve"> 加太港</t>
  </si>
  <si>
    <t xml:space="preserve"> 大島港</t>
  </si>
  <si>
    <t xml:space="preserve">    11   1999</t>
    <phoneticPr fontId="4"/>
  </si>
  <si>
    <t xml:space="preserve"> 勝浦港</t>
  </si>
  <si>
    <t xml:space="preserve"> 新宮港</t>
  </si>
  <si>
    <t>資料：県港湾空港振興局</t>
    <rPh sb="4" eb="6">
      <t>コウワン</t>
    </rPh>
    <rPh sb="6" eb="8">
      <t>クウコウ</t>
    </rPh>
    <rPh sb="8" eb="10">
      <t>シンコウ</t>
    </rPh>
    <rPh sb="10" eb="11">
      <t>キョク</t>
    </rPh>
    <phoneticPr fontId="4"/>
  </si>
  <si>
    <t>Ｌ-17 普通倉庫，水面倉庫，冷蔵倉庫の貨物取扱高</t>
  </si>
  <si>
    <t>年間入庫高</t>
  </si>
  <si>
    <t>平均月末保管残高</t>
  </si>
  <si>
    <t>平成10年1998</t>
  </si>
  <si>
    <t>平成11年1999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</si>
  <si>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</si>
  <si>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千ﾄﾝ</t>
  </si>
  <si>
    <t>普通倉庫</t>
  </si>
  <si>
    <t xml:space="preserve">  １～３類倉庫</t>
  </si>
  <si>
    <t xml:space="preserve">  農水産品</t>
  </si>
  <si>
    <t xml:space="preserve">  金属</t>
  </si>
  <si>
    <t xml:space="preserve">  金属製品・機械</t>
    <phoneticPr fontId="4"/>
  </si>
  <si>
    <t xml:space="preserve">  窯業品</t>
  </si>
  <si>
    <t xml:space="preserve">  化学工業品</t>
  </si>
  <si>
    <t xml:space="preserve">  紙・パルプ</t>
  </si>
  <si>
    <t xml:space="preserve">  繊維工業品</t>
  </si>
  <si>
    <t xml:space="preserve">  食料工業品</t>
  </si>
  <si>
    <t xml:space="preserve">  雑工業品</t>
  </si>
  <si>
    <t xml:space="preserve">  雑品</t>
  </si>
  <si>
    <t xml:space="preserve">  野積倉庫</t>
  </si>
  <si>
    <t xml:space="preserve">  貯蔵槽倉庫</t>
  </si>
  <si>
    <t xml:space="preserve">  危険品倉庫</t>
  </si>
  <si>
    <t>千m3</t>
  </si>
  <si>
    <t>水面倉庫</t>
  </si>
  <si>
    <t>百ﾄﾝ</t>
  </si>
  <si>
    <t>冷蔵倉庫</t>
  </si>
  <si>
    <t xml:space="preserve">  生鮮水産物</t>
  </si>
  <si>
    <t xml:space="preserve">  冷凍水産物</t>
  </si>
  <si>
    <t xml:space="preserve">  塩干水産物</t>
  </si>
  <si>
    <t xml:space="preserve">  水産加工品</t>
  </si>
  <si>
    <t xml:space="preserve">  畜産物</t>
  </si>
  <si>
    <t xml:space="preserve">  畜産加工品</t>
  </si>
  <si>
    <t xml:space="preserve">  農産物</t>
  </si>
  <si>
    <t xml:space="preserve">  農産加工品</t>
  </si>
  <si>
    <t xml:space="preserve">  冷凍食品</t>
  </si>
  <si>
    <t xml:space="preserve">  その他</t>
  </si>
  <si>
    <t>資料：近畿運輸局「近畿運輸局業務要覧」</t>
  </si>
  <si>
    <t>Ｌ-18 郵便施設，郵便物取扱数</t>
  </si>
  <si>
    <t>Ａ．郵便局数（年度末現在）</t>
  </si>
  <si>
    <t xml:space="preserve"> 郵便局数</t>
  </si>
  <si>
    <t xml:space="preserve"> 郵便</t>
  </si>
  <si>
    <t>総数</t>
  </si>
  <si>
    <t xml:space="preserve">  普通局</t>
  </si>
  <si>
    <t xml:space="preserve"> 集配</t>
  </si>
  <si>
    <t xml:space="preserve"> その他</t>
  </si>
  <si>
    <t xml:space="preserve">  特定局</t>
  </si>
  <si>
    <t>集配</t>
  </si>
  <si>
    <t>無集配</t>
  </si>
  <si>
    <t xml:space="preserve"> 簡易局</t>
  </si>
  <si>
    <t xml:space="preserve"> 差出箱数</t>
  </si>
  <si>
    <t>昭和45年度</t>
  </si>
  <si>
    <t xml:space="preserve">    50</t>
  </si>
  <si>
    <t xml:space="preserve">    55</t>
  </si>
  <si>
    <t xml:space="preserve">    60</t>
  </si>
  <si>
    <t>平成 2</t>
  </si>
  <si>
    <t xml:space="preserve">     6</t>
  </si>
  <si>
    <t xml:space="preserve">     7</t>
  </si>
  <si>
    <t xml:space="preserve">     8</t>
  </si>
  <si>
    <t xml:space="preserve">     9</t>
  </si>
  <si>
    <t xml:space="preserve">    10</t>
  </si>
  <si>
    <t xml:space="preserve">    11</t>
  </si>
  <si>
    <t>･･･</t>
    <phoneticPr fontId="4"/>
  </si>
  <si>
    <t xml:space="preserve">    12</t>
    <phoneticPr fontId="4"/>
  </si>
  <si>
    <t xml:space="preserve">    13</t>
    <phoneticPr fontId="4"/>
  </si>
  <si>
    <t>資料：日本郵政公社近畿支社</t>
    <rPh sb="3" eb="5">
      <t>ニホン</t>
    </rPh>
    <rPh sb="7" eb="9">
      <t>コウシャ</t>
    </rPh>
    <rPh sb="9" eb="11">
      <t>キンキ</t>
    </rPh>
    <rPh sb="11" eb="13">
      <t>シシャ</t>
    </rPh>
    <phoneticPr fontId="4"/>
  </si>
  <si>
    <t>Ｂ．郵便物取扱数</t>
  </si>
  <si>
    <t xml:space="preserve">        単位：千通</t>
  </si>
  <si>
    <t xml:space="preserve"> 普通通常</t>
  </si>
  <si>
    <t xml:space="preserve">      第一種</t>
  </si>
  <si>
    <t xml:space="preserve">   総数</t>
  </si>
  <si>
    <t xml:space="preserve"> 定型</t>
  </si>
  <si>
    <t xml:space="preserve"> 定型外</t>
  </si>
  <si>
    <t xml:space="preserve"> 第二種</t>
  </si>
  <si>
    <t xml:space="preserve"> 第三種</t>
  </si>
  <si>
    <t xml:space="preserve"> 第四種</t>
  </si>
  <si>
    <t xml:space="preserve"> 年賀郵便</t>
  </si>
  <si>
    <t xml:space="preserve"> 選挙郵便</t>
  </si>
  <si>
    <t>昭和50年度</t>
  </si>
  <si>
    <t xml:space="preserve"> 1975</t>
  </si>
  <si>
    <t xml:space="preserve"> 1980</t>
  </si>
  <si>
    <t xml:space="preserve"> 1985</t>
  </si>
  <si>
    <t xml:space="preserve"> 1990</t>
  </si>
  <si>
    <t xml:space="preserve"> 1994</t>
  </si>
  <si>
    <t xml:space="preserve"> 1995</t>
  </si>
  <si>
    <t xml:space="preserve"> 1996</t>
  </si>
  <si>
    <t xml:space="preserve"> 1997</t>
  </si>
  <si>
    <t xml:space="preserve"> 1998</t>
  </si>
  <si>
    <t xml:space="preserve"> 1999</t>
  </si>
  <si>
    <t xml:space="preserve">    12</t>
    <phoneticPr fontId="4"/>
  </si>
  <si>
    <t xml:space="preserve"> 2000</t>
    <phoneticPr fontId="4"/>
  </si>
  <si>
    <t xml:space="preserve">    13      2001</t>
    <phoneticPr fontId="4"/>
  </si>
  <si>
    <t xml:space="preserve"> 特殊通常</t>
  </si>
  <si>
    <t xml:space="preserve"> 小包郵便 (注2</t>
    <phoneticPr fontId="4"/>
  </si>
  <si>
    <t xml:space="preserve"> 普通速達</t>
  </si>
  <si>
    <t>書 留 (注1</t>
    <phoneticPr fontId="4"/>
  </si>
  <si>
    <t xml:space="preserve"> 電子郵便</t>
  </si>
  <si>
    <t xml:space="preserve"> 普  通</t>
  </si>
  <si>
    <t xml:space="preserve"> 書留一般</t>
  </si>
  <si>
    <t>－</t>
    <phoneticPr fontId="4"/>
  </si>
  <si>
    <t xml:space="preserve">    12</t>
    <phoneticPr fontId="4"/>
  </si>
  <si>
    <t xml:space="preserve"> 2000</t>
    <phoneticPr fontId="4"/>
  </si>
  <si>
    <t xml:space="preserve">    13      2001</t>
    <phoneticPr fontId="4"/>
  </si>
  <si>
    <t>注１）配達記録を含む。　　注２）冊子小包を含む。</t>
    <rPh sb="0" eb="1">
      <t>チュウ</t>
    </rPh>
    <rPh sb="3" eb="5">
      <t>ハイタツ</t>
    </rPh>
    <rPh sb="5" eb="7">
      <t>キロク</t>
    </rPh>
    <rPh sb="8" eb="9">
      <t>フク</t>
    </rPh>
    <rPh sb="13" eb="14">
      <t>チュウ</t>
    </rPh>
    <rPh sb="16" eb="18">
      <t>サッシ</t>
    </rPh>
    <rPh sb="18" eb="20">
      <t>コズツミ</t>
    </rPh>
    <rPh sb="21" eb="22">
      <t>フク</t>
    </rPh>
    <phoneticPr fontId="4"/>
  </si>
  <si>
    <t>,</t>
    <phoneticPr fontId="4"/>
  </si>
  <si>
    <t>Ｌ-19 電話加入及び公衆電話数</t>
  </si>
  <si>
    <t>(年度末現在)</t>
  </si>
  <si>
    <t>電話加入</t>
    <rPh sb="0" eb="2">
      <t>デンワ</t>
    </rPh>
    <rPh sb="2" eb="4">
      <t>カニュウ</t>
    </rPh>
    <phoneticPr fontId="4"/>
  </si>
  <si>
    <t>　　一般加入電話</t>
    <rPh sb="2" eb="4">
      <t>イッパン</t>
    </rPh>
    <rPh sb="4" eb="6">
      <t>カニュウ</t>
    </rPh>
    <rPh sb="6" eb="8">
      <t>デンワ</t>
    </rPh>
    <phoneticPr fontId="4"/>
  </si>
  <si>
    <t>INSﾈｯﾄ</t>
    <phoneticPr fontId="4"/>
  </si>
  <si>
    <t>公衆電話</t>
    <rPh sb="0" eb="2">
      <t>コウシュウ</t>
    </rPh>
    <rPh sb="2" eb="4">
      <t>デンワ</t>
    </rPh>
    <phoneticPr fontId="4"/>
  </si>
  <si>
    <t>街頭公衆電話</t>
    <rPh sb="0" eb="2">
      <t>ガイトウ</t>
    </rPh>
    <rPh sb="2" eb="4">
      <t>コウシュウ</t>
    </rPh>
    <rPh sb="4" eb="6">
      <t>デンワ</t>
    </rPh>
    <phoneticPr fontId="4"/>
  </si>
  <si>
    <t>総数</t>
    <rPh sb="0" eb="2">
      <t>ソウスウ</t>
    </rPh>
    <phoneticPr fontId="4"/>
  </si>
  <si>
    <t>ビル電話</t>
    <rPh sb="2" eb="4">
      <t>デンワ</t>
    </rPh>
    <phoneticPr fontId="4"/>
  </si>
  <si>
    <t>ｻｰﾋﾞｽ</t>
    <phoneticPr fontId="4"/>
  </si>
  <si>
    <t xml:space="preserve"> 総数</t>
    <rPh sb="1" eb="3">
      <t>ソウスウ</t>
    </rPh>
    <phoneticPr fontId="4"/>
  </si>
  <si>
    <t>アナログ</t>
    <phoneticPr fontId="4"/>
  </si>
  <si>
    <t>ﾃﾞｼﾞﾀﾙ</t>
    <phoneticPr fontId="4"/>
  </si>
  <si>
    <t>ICｶｰﾄﾞ</t>
    <phoneticPr fontId="4"/>
  </si>
  <si>
    <t>(再掲)住宅用</t>
    <rPh sb="1" eb="2">
      <t>サイ</t>
    </rPh>
    <rPh sb="2" eb="3">
      <t>カカ</t>
    </rPh>
    <rPh sb="4" eb="7">
      <t>ジュウタクヨウ</t>
    </rPh>
    <phoneticPr fontId="4"/>
  </si>
  <si>
    <t>(注１)</t>
    <rPh sb="1" eb="2">
      <t>チュウ</t>
    </rPh>
    <phoneticPr fontId="4"/>
  </si>
  <si>
    <t>公衆</t>
    <rPh sb="0" eb="2">
      <t>コウシュウ</t>
    </rPh>
    <phoneticPr fontId="4"/>
  </si>
  <si>
    <t>(注２）</t>
    <rPh sb="1" eb="2">
      <t>チュウ</t>
    </rPh>
    <phoneticPr fontId="4"/>
  </si>
  <si>
    <t>昭和40年度1965</t>
    <rPh sb="0" eb="2">
      <t>ショウワ</t>
    </rPh>
    <rPh sb="4" eb="5">
      <t>ネン</t>
    </rPh>
    <rPh sb="5" eb="6">
      <t>ド</t>
    </rPh>
    <phoneticPr fontId="4"/>
  </si>
  <si>
    <t>･･･</t>
  </si>
  <si>
    <t>－</t>
    <phoneticPr fontId="4"/>
  </si>
  <si>
    <t>　　45　　1970</t>
    <phoneticPr fontId="4"/>
  </si>
  <si>
    <t>　　50　　1975</t>
    <phoneticPr fontId="4"/>
  </si>
  <si>
    <t>－</t>
    <phoneticPr fontId="4"/>
  </si>
  <si>
    <t>　　55　　1980</t>
    <phoneticPr fontId="4"/>
  </si>
  <si>
    <t>－</t>
    <phoneticPr fontId="4"/>
  </si>
  <si>
    <t>　　60　　1985</t>
    <phoneticPr fontId="4"/>
  </si>
  <si>
    <t>　　62　　1987</t>
    <phoneticPr fontId="4"/>
  </si>
  <si>
    <t>　　63　　1988</t>
    <phoneticPr fontId="4"/>
  </si>
  <si>
    <t>－</t>
    <phoneticPr fontId="4"/>
  </si>
  <si>
    <t>平成元　　1989</t>
    <rPh sb="0" eb="2">
      <t>ヘイセイ</t>
    </rPh>
    <rPh sb="2" eb="3">
      <t>ガン</t>
    </rPh>
    <phoneticPr fontId="4"/>
  </si>
  <si>
    <t>　　 2    1990</t>
    <phoneticPr fontId="4"/>
  </si>
  <si>
    <t>　　 3    1991</t>
    <phoneticPr fontId="4"/>
  </si>
  <si>
    <t>　　 4    1992</t>
    <phoneticPr fontId="4"/>
  </si>
  <si>
    <t>　　 5    1993</t>
    <phoneticPr fontId="4"/>
  </si>
  <si>
    <t>　　 6    1994</t>
    <phoneticPr fontId="4"/>
  </si>
  <si>
    <t>　　 7    1995</t>
    <phoneticPr fontId="4"/>
  </si>
  <si>
    <t>　　 8    1996</t>
    <phoneticPr fontId="4"/>
  </si>
  <si>
    <t>　　 9    1997</t>
    <phoneticPr fontId="4"/>
  </si>
  <si>
    <t>　　10    1998</t>
    <phoneticPr fontId="4"/>
  </si>
  <si>
    <t>　　11    1999</t>
    <phoneticPr fontId="4"/>
  </si>
  <si>
    <t>　　12    2000</t>
    <phoneticPr fontId="4"/>
  </si>
  <si>
    <t>　　13   2001</t>
    <phoneticPr fontId="4"/>
  </si>
  <si>
    <t>和歌山</t>
    <rPh sb="0" eb="3">
      <t>ワカヤマ</t>
    </rPh>
    <phoneticPr fontId="4"/>
  </si>
  <si>
    <t>橋本</t>
    <rPh sb="0" eb="2">
      <t>ハシモト</t>
    </rPh>
    <phoneticPr fontId="4"/>
  </si>
  <si>
    <t>－</t>
    <phoneticPr fontId="4"/>
  </si>
  <si>
    <t>岩出</t>
    <rPh sb="0" eb="2">
      <t>イワデ</t>
    </rPh>
    <phoneticPr fontId="4"/>
  </si>
  <si>
    <t>－</t>
    <phoneticPr fontId="4"/>
  </si>
  <si>
    <t>湯浅</t>
    <rPh sb="0" eb="2">
      <t>ユアサ</t>
    </rPh>
    <phoneticPr fontId="4"/>
  </si>
  <si>
    <t>－</t>
    <phoneticPr fontId="4"/>
  </si>
  <si>
    <t>田辺</t>
    <rPh sb="0" eb="2">
      <t>タナベ</t>
    </rPh>
    <phoneticPr fontId="4"/>
  </si>
  <si>
    <t>－</t>
    <phoneticPr fontId="4"/>
  </si>
  <si>
    <t>御坊</t>
    <rPh sb="0" eb="2">
      <t>ゴボウ</t>
    </rPh>
    <phoneticPr fontId="4"/>
  </si>
  <si>
    <t>－</t>
    <phoneticPr fontId="4"/>
  </si>
  <si>
    <t>串本</t>
    <rPh sb="0" eb="2">
      <t>クシモト</t>
    </rPh>
    <phoneticPr fontId="4"/>
  </si>
  <si>
    <t>新宮</t>
    <rPh sb="0" eb="2">
      <t>シングウ</t>
    </rPh>
    <phoneticPr fontId="4"/>
  </si>
  <si>
    <t xml:space="preserve">        （注１）INSﾈｯﾄ(INSﾈｯﾄ64ﾗｲﾄ含む。)とINSﾈｯﾄ1500(INSﾈｯﾄ64の10倍で換算)の合計。</t>
    <rPh sb="9" eb="10">
      <t>チュウ</t>
    </rPh>
    <rPh sb="30" eb="31">
      <t>フク</t>
    </rPh>
    <rPh sb="57" eb="58">
      <t>バイ</t>
    </rPh>
    <rPh sb="59" eb="61">
      <t>カンサン</t>
    </rPh>
    <rPh sb="63" eb="65">
      <t>ゴウケイ</t>
    </rPh>
    <phoneticPr fontId="4"/>
  </si>
  <si>
    <r>
      <t xml:space="preserve">        （注２）昭和60年度から平成11年度の県内計には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三重県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奈良県の一部を含む。</t>
    </r>
    <rPh sb="9" eb="10">
      <t>チュウ</t>
    </rPh>
    <rPh sb="12" eb="14">
      <t>ショウワ</t>
    </rPh>
    <rPh sb="16" eb="18">
      <t>ネンド</t>
    </rPh>
    <rPh sb="20" eb="22">
      <t>ヘイセイ</t>
    </rPh>
    <rPh sb="24" eb="26">
      <t>ネンド</t>
    </rPh>
    <rPh sb="27" eb="29">
      <t>ケンナイ</t>
    </rPh>
    <rPh sb="29" eb="30">
      <t>ケイ</t>
    </rPh>
    <rPh sb="33" eb="36">
      <t>ミエケン</t>
    </rPh>
    <rPh sb="37" eb="40">
      <t>ナラケン</t>
    </rPh>
    <rPh sb="41" eb="43">
      <t>イチブ</t>
    </rPh>
    <rPh sb="44" eb="45">
      <t>フク</t>
    </rPh>
    <phoneticPr fontId="4"/>
  </si>
  <si>
    <t>和歌山　　和歌山市，海南市，下津町，野上町，美里町</t>
    <rPh sb="0" eb="3">
      <t>ワカヤマ</t>
    </rPh>
    <rPh sb="5" eb="9">
      <t>ワカヤマシ</t>
    </rPh>
    <rPh sb="10" eb="13">
      <t>カイナンシ</t>
    </rPh>
    <rPh sb="14" eb="17">
      <t>シモツチョウ</t>
    </rPh>
    <rPh sb="18" eb="21">
      <t>ノカミチョウ</t>
    </rPh>
    <rPh sb="22" eb="25">
      <t>ミサトチョウ</t>
    </rPh>
    <phoneticPr fontId="4"/>
  </si>
  <si>
    <t>橋本　　　橋本市，かつらぎ町，高野口町，九度山町，高野町</t>
    <rPh sb="0" eb="2">
      <t>ハシモトチョウ</t>
    </rPh>
    <rPh sb="5" eb="7">
      <t>ハシモトチョウ</t>
    </rPh>
    <rPh sb="7" eb="8">
      <t>シ</t>
    </rPh>
    <rPh sb="9" eb="14">
      <t>カツラギチョウ</t>
    </rPh>
    <rPh sb="15" eb="19">
      <t>コウヤグチチョウ</t>
    </rPh>
    <rPh sb="20" eb="24">
      <t>クドヤマチョウ</t>
    </rPh>
    <rPh sb="25" eb="28">
      <t>コウヤチョウ</t>
    </rPh>
    <phoneticPr fontId="4"/>
  </si>
  <si>
    <t>岩出　　　岩出町，打田町，粉河町，那賀町，桃山町，貴志川町</t>
    <rPh sb="0" eb="2">
      <t>イワデ</t>
    </rPh>
    <rPh sb="5" eb="8">
      <t>イワデチョウ</t>
    </rPh>
    <rPh sb="9" eb="12">
      <t>ウチタチョウ</t>
    </rPh>
    <rPh sb="13" eb="16">
      <t>コカワチョウ</t>
    </rPh>
    <rPh sb="17" eb="20">
      <t>ナガチョウ</t>
    </rPh>
    <rPh sb="21" eb="24">
      <t>モモヤマチョウ</t>
    </rPh>
    <rPh sb="25" eb="29">
      <t>キシガワチョウ</t>
    </rPh>
    <phoneticPr fontId="4"/>
  </si>
  <si>
    <t>湯浅　　　有田市，湯浅町，花園村，広川町，吉備町，金屋町，清水町</t>
    <rPh sb="0" eb="2">
      <t>ユアサ</t>
    </rPh>
    <rPh sb="5" eb="8">
      <t>アリダシ</t>
    </rPh>
    <rPh sb="9" eb="12">
      <t>ユアサチョウ</t>
    </rPh>
    <rPh sb="13" eb="16">
      <t>ハナゾノムラ</t>
    </rPh>
    <rPh sb="17" eb="20">
      <t>ヒロガワチョウ</t>
    </rPh>
    <rPh sb="21" eb="24">
      <t>キビチョウ</t>
    </rPh>
    <rPh sb="25" eb="28">
      <t>カナヤチョウ</t>
    </rPh>
    <rPh sb="29" eb="32">
      <t>シミズチョウ</t>
    </rPh>
    <phoneticPr fontId="4"/>
  </si>
  <si>
    <t>田辺　　　田辺市，龍神村，南部川村，南部町，白浜町，中辺路町，大塔村，上富田町，日置川町</t>
    <rPh sb="0" eb="2">
      <t>タナベ</t>
    </rPh>
    <rPh sb="5" eb="8">
      <t>タナベシ</t>
    </rPh>
    <rPh sb="9" eb="11">
      <t>リュウジン</t>
    </rPh>
    <rPh sb="11" eb="12">
      <t>ムラ</t>
    </rPh>
    <rPh sb="13" eb="17">
      <t>ミナベガワムラ</t>
    </rPh>
    <rPh sb="18" eb="21">
      <t>ミナベチョウ</t>
    </rPh>
    <rPh sb="22" eb="25">
      <t>シラハマチョウ</t>
    </rPh>
    <rPh sb="26" eb="29">
      <t>ナカヘジ</t>
    </rPh>
    <rPh sb="29" eb="30">
      <t>チョウ</t>
    </rPh>
    <rPh sb="31" eb="34">
      <t>オオトウムラ</t>
    </rPh>
    <rPh sb="35" eb="39">
      <t>カミトンダチョウ</t>
    </rPh>
    <rPh sb="40" eb="44">
      <t>ヒキガワチョウ</t>
    </rPh>
    <phoneticPr fontId="4"/>
  </si>
  <si>
    <t>御坊　　　御坊市，美浜町，日高町，由良町，川辺町，印南町，中津村，美山村</t>
    <rPh sb="0" eb="2">
      <t>ゴボウシ</t>
    </rPh>
    <rPh sb="5" eb="8">
      <t>ゴボウシ</t>
    </rPh>
    <rPh sb="9" eb="12">
      <t>ミハマチョウ</t>
    </rPh>
    <rPh sb="13" eb="16">
      <t>ヒダカチョウ</t>
    </rPh>
    <rPh sb="17" eb="20">
      <t>ユラチョウ</t>
    </rPh>
    <rPh sb="21" eb="24">
      <t>カワベチョウ</t>
    </rPh>
    <rPh sb="25" eb="28">
      <t>イナミチョウ</t>
    </rPh>
    <rPh sb="29" eb="32">
      <t>ナカツムラ</t>
    </rPh>
    <rPh sb="33" eb="36">
      <t>ミヤマムラ</t>
    </rPh>
    <phoneticPr fontId="4"/>
  </si>
  <si>
    <t>串本　　　串本町，古座町，古座川町</t>
    <rPh sb="0" eb="2">
      <t>クシモト</t>
    </rPh>
    <rPh sb="5" eb="8">
      <t>クシモトチョウ</t>
    </rPh>
    <rPh sb="9" eb="11">
      <t>コザ</t>
    </rPh>
    <rPh sb="11" eb="12">
      <t>チョウ</t>
    </rPh>
    <rPh sb="13" eb="17">
      <t>コザガワチョウ</t>
    </rPh>
    <phoneticPr fontId="4"/>
  </si>
  <si>
    <t>新宮　　　新宮市，熊野川町，本宮町，北山村，那智勝浦町，太地町</t>
    <rPh sb="0" eb="2">
      <t>シングウ</t>
    </rPh>
    <rPh sb="5" eb="8">
      <t>シングウシ</t>
    </rPh>
    <rPh sb="9" eb="13">
      <t>クマノガワチョウ</t>
    </rPh>
    <rPh sb="14" eb="17">
      <t>ホングウチョウ</t>
    </rPh>
    <rPh sb="18" eb="21">
      <t>キタヤマムラ</t>
    </rPh>
    <rPh sb="22" eb="27">
      <t>ナチカツウラチョウ</t>
    </rPh>
    <rPh sb="28" eb="31">
      <t>タイジチョウ</t>
    </rPh>
    <phoneticPr fontId="4"/>
  </si>
  <si>
    <t xml:space="preserve">             資料：ＮＴＴ西日本 和歌山支店</t>
    <rPh sb="13" eb="15">
      <t>シリョウ</t>
    </rPh>
    <rPh sb="19" eb="22">
      <t>ニシニホン</t>
    </rPh>
    <rPh sb="23" eb="26">
      <t>ワカヤマ</t>
    </rPh>
    <rPh sb="26" eb="28">
      <t>シテン</t>
    </rPh>
    <phoneticPr fontId="4"/>
  </si>
  <si>
    <t>Ｌ　運輸・通信</t>
  </si>
  <si>
    <t>Ｌ-01 道路の現況( 4月 1日現在)</t>
  </si>
  <si>
    <t xml:space="preserve">   総延長</t>
  </si>
  <si>
    <t xml:space="preserve">   実延長</t>
  </si>
  <si>
    <t>車道幅員区分別  実延長</t>
  </si>
  <si>
    <t xml:space="preserve"> 改良済計</t>
  </si>
  <si>
    <t xml:space="preserve"> 19.5m以上</t>
  </si>
  <si>
    <t xml:space="preserve"> 13.0～19.5</t>
  </si>
  <si>
    <t xml:space="preserve"> 5.5～13.0</t>
  </si>
  <si>
    <t xml:space="preserve"> 5.5m未満</t>
  </si>
  <si>
    <t xml:space="preserve"> 未改良計</t>
  </si>
  <si>
    <t>㎞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</si>
  <si>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</si>
  <si>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高速自動車国道</t>
  </si>
  <si>
    <t>一般国道 計</t>
  </si>
  <si>
    <t>　　24 号</t>
  </si>
  <si>
    <t>　　26 号</t>
  </si>
  <si>
    <t>　　42 号</t>
  </si>
  <si>
    <t>　 168 号</t>
  </si>
  <si>
    <t>　 169 号</t>
  </si>
  <si>
    <t>　 311 号</t>
  </si>
  <si>
    <t>　 370 号</t>
  </si>
  <si>
    <t>　 371 号</t>
  </si>
  <si>
    <t>　 424 号</t>
  </si>
  <si>
    <t>　 425 号</t>
  </si>
  <si>
    <t>　 480 号</t>
  </si>
  <si>
    <t>主要県道</t>
  </si>
  <si>
    <t>一般県道</t>
    <rPh sb="0" eb="2">
      <t>イッパン</t>
    </rPh>
    <rPh sb="2" eb="4">
      <t>ケンドウ</t>
    </rPh>
    <phoneticPr fontId="4"/>
  </si>
  <si>
    <t>市町村道</t>
  </si>
  <si>
    <t xml:space="preserve">        路面別 実延長</t>
  </si>
  <si>
    <t xml:space="preserve">        種類別 実延長</t>
  </si>
  <si>
    <t xml:space="preserve">   橋梁(注</t>
  </si>
  <si>
    <t xml:space="preserve">  ﾄﾝﾈﾙ(注</t>
  </si>
  <si>
    <t xml:space="preserve">   舗装道</t>
  </si>
  <si>
    <t xml:space="preserve"> 簡易舗装道</t>
  </si>
  <si>
    <t xml:space="preserve"> 未舗装道</t>
  </si>
  <si>
    <t xml:space="preserve"> 道路延長</t>
  </si>
  <si>
    <t xml:space="preserve">   箇所数</t>
  </si>
  <si>
    <t>　  延長</t>
  </si>
  <si>
    <t>箇所数</t>
  </si>
  <si>
    <t>　 延長</t>
  </si>
  <si>
    <t>一般県道</t>
  </si>
  <si>
    <t>注）県界箇所を含む。</t>
  </si>
  <si>
    <t>一般有料道路</t>
  </si>
  <si>
    <t>道路種別</t>
  </si>
  <si>
    <t>事業主体</t>
  </si>
  <si>
    <t xml:space="preserve">  区  間</t>
  </si>
  <si>
    <t>延長</t>
  </si>
  <si>
    <t>車道幅員</t>
  </si>
  <si>
    <t>供用開始</t>
  </si>
  <si>
    <t xml:space="preserve"> 海南湯浅道路</t>
  </si>
  <si>
    <t xml:space="preserve">   国道    日本道路公団  有田郡吉備町水尻～海南市藤白</t>
  </si>
  <si>
    <t>11.1㎞</t>
    <phoneticPr fontId="4"/>
  </si>
  <si>
    <t>7.0m</t>
  </si>
  <si>
    <t xml:space="preserve"> 1984.3.28</t>
  </si>
  <si>
    <t xml:space="preserve"> 湯浅御坊道路</t>
  </si>
  <si>
    <t xml:space="preserve">   国道    日本道路公団  御坊市野口～有田郡吉備町天満</t>
  </si>
  <si>
    <t>19.4㎞</t>
  </si>
  <si>
    <t xml:space="preserve"> 1994.7.11</t>
  </si>
  <si>
    <t xml:space="preserve"> 高野龍神ｽｶｲﾗｲﾝ</t>
  </si>
  <si>
    <t xml:space="preserve">   国道    県道路公社</t>
  </si>
  <si>
    <t xml:space="preserve"> 伊都郡高野町～日高郡龍神村</t>
    <phoneticPr fontId="4"/>
  </si>
  <si>
    <t>42.7㎞</t>
  </si>
  <si>
    <t>5.5m</t>
  </si>
  <si>
    <t xml:space="preserve"> 1980.7.21</t>
  </si>
  <si>
    <t xml:space="preserve"> 紀の川河口大橋</t>
    <phoneticPr fontId="4"/>
  </si>
  <si>
    <t xml:space="preserve">   県道    県道路公社</t>
  </si>
  <si>
    <t xml:space="preserve"> 和歌山市湊字青岸坪～湊5丁目</t>
    <phoneticPr fontId="4"/>
  </si>
  <si>
    <t>0.6㎞</t>
  </si>
  <si>
    <t>6.5m</t>
  </si>
  <si>
    <t xml:space="preserve"> 1992.1.31</t>
  </si>
  <si>
    <t>資料：国土交通省「道路統計年報」</t>
    <rPh sb="3" eb="5">
      <t>コクド</t>
    </rPh>
    <rPh sb="5" eb="7">
      <t>コウツウ</t>
    </rPh>
    <phoneticPr fontId="4"/>
  </si>
  <si>
    <t>Ｌ-02 市町村，車種別保有登録車両及び小型二輪車</t>
  </si>
  <si>
    <t xml:space="preserve">       ( 3月末現在)</t>
  </si>
  <si>
    <t xml:space="preserve">        単位：両</t>
    <phoneticPr fontId="4"/>
  </si>
  <si>
    <t xml:space="preserve">   注）</t>
  </si>
  <si>
    <t>車種別</t>
  </si>
  <si>
    <t xml:space="preserve"> 県 計</t>
  </si>
  <si>
    <t xml:space="preserve"> 和歌山市</t>
  </si>
  <si>
    <t xml:space="preserve">  海南市</t>
  </si>
  <si>
    <t xml:space="preserve">  橋本市</t>
  </si>
  <si>
    <t xml:space="preserve">  有田市</t>
  </si>
  <si>
    <t xml:space="preserve"> 御坊市</t>
  </si>
  <si>
    <t xml:space="preserve"> 田辺市</t>
  </si>
  <si>
    <t xml:space="preserve"> 新宮市</t>
  </si>
  <si>
    <t xml:space="preserve"> 下津町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</si>
  <si>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 xml:space="preserve"> 総数</t>
    </r>
    <rPh sb="10" eb="12">
      <t>ソウスウ</t>
    </rPh>
    <phoneticPr fontId="4"/>
  </si>
  <si>
    <t xml:space="preserve">  登録車両</t>
  </si>
  <si>
    <t>自家用</t>
  </si>
  <si>
    <t xml:space="preserve">  〃</t>
  </si>
  <si>
    <t>営業用</t>
  </si>
  <si>
    <t>平成14年2002 総数</t>
    <rPh sb="10" eb="12">
      <t>ソウスウ</t>
    </rPh>
    <phoneticPr fontId="4"/>
  </si>
  <si>
    <t>トラック   計</t>
    <phoneticPr fontId="4"/>
  </si>
  <si>
    <t>普通車 計</t>
    <phoneticPr fontId="4"/>
  </si>
  <si>
    <t>小型車 計</t>
    <phoneticPr fontId="4"/>
  </si>
  <si>
    <t>ﾄﾚ-ﾗ-  計</t>
    <phoneticPr fontId="4"/>
  </si>
  <si>
    <t xml:space="preserve"> バス</t>
    <phoneticPr fontId="4"/>
  </si>
  <si>
    <t xml:space="preserve">   計</t>
  </si>
  <si>
    <t xml:space="preserve"> 登</t>
  </si>
  <si>
    <t xml:space="preserve"> 録</t>
  </si>
  <si>
    <t xml:space="preserve"> 車</t>
  </si>
  <si>
    <t xml:space="preserve"> 両</t>
  </si>
  <si>
    <t xml:space="preserve"> 乗用車    計</t>
    <phoneticPr fontId="4"/>
  </si>
  <si>
    <t xml:space="preserve"> 特殊用途車 計</t>
    <phoneticPr fontId="4"/>
  </si>
  <si>
    <t xml:space="preserve"> 大型特殊車 計</t>
    <phoneticPr fontId="4"/>
  </si>
  <si>
    <t xml:space="preserve">  小型二輪車</t>
  </si>
  <si>
    <t>資料：近畿運輸局 和歌山陸運支局，社会人口体系収集資料</t>
  </si>
  <si>
    <t>注）市町村不明を含む。</t>
  </si>
  <si>
    <t>Ｌ-02 市町村，車種別保有登録車両及び小型二輪車－続き－</t>
  </si>
  <si>
    <t xml:space="preserve"> 野上町</t>
  </si>
  <si>
    <t xml:space="preserve">  美里町</t>
  </si>
  <si>
    <t xml:space="preserve">  打田町</t>
  </si>
  <si>
    <t xml:space="preserve">  粉河町</t>
  </si>
  <si>
    <t xml:space="preserve">  那賀町</t>
  </si>
  <si>
    <t xml:space="preserve"> 桃山町</t>
  </si>
  <si>
    <t>貴志川町</t>
  </si>
  <si>
    <t xml:space="preserve"> 岩出町</t>
  </si>
  <si>
    <t>かつらぎ</t>
  </si>
  <si>
    <t>町</t>
  </si>
  <si>
    <t>－</t>
  </si>
  <si>
    <t xml:space="preserve"> 高野口町</t>
  </si>
  <si>
    <t xml:space="preserve"> 九度山町</t>
  </si>
  <si>
    <t xml:space="preserve">  高野町</t>
  </si>
  <si>
    <t xml:space="preserve">  花園村</t>
  </si>
  <si>
    <t xml:space="preserve">  湯浅町</t>
  </si>
  <si>
    <t xml:space="preserve"> 広川町</t>
  </si>
  <si>
    <t xml:space="preserve"> 吉備町</t>
  </si>
  <si>
    <t xml:space="preserve"> 金屋町</t>
  </si>
  <si>
    <t xml:space="preserve"> 清水町</t>
  </si>
  <si>
    <t xml:space="preserve"> 美浜町</t>
  </si>
  <si>
    <t xml:space="preserve">  日高町</t>
  </si>
  <si>
    <t xml:space="preserve">  由良町</t>
  </si>
  <si>
    <t xml:space="preserve">  川辺町</t>
  </si>
  <si>
    <t xml:space="preserve">  中津村</t>
  </si>
  <si>
    <t xml:space="preserve"> 美山村</t>
  </si>
  <si>
    <t xml:space="preserve"> 龍神村</t>
  </si>
  <si>
    <t>南部川村</t>
  </si>
  <si>
    <t xml:space="preserve"> 南部町</t>
  </si>
  <si>
    <t xml:space="preserve"> 印南町</t>
  </si>
  <si>
    <t xml:space="preserve">  白浜町</t>
  </si>
  <si>
    <t xml:space="preserve"> 中辺路町</t>
  </si>
  <si>
    <t xml:space="preserve">  大塔村</t>
  </si>
  <si>
    <t xml:space="preserve"> 上富田町</t>
  </si>
  <si>
    <t>日置川町</t>
  </si>
  <si>
    <t>すさみ町</t>
  </si>
  <si>
    <t xml:space="preserve"> 串本町</t>
  </si>
  <si>
    <t xml:space="preserve"> 那智勝浦町</t>
  </si>
  <si>
    <t xml:space="preserve">  太地町</t>
  </si>
  <si>
    <t xml:space="preserve">  古座町</t>
  </si>
  <si>
    <t xml:space="preserve"> 古座川町</t>
  </si>
  <si>
    <t xml:space="preserve"> 熊野川町</t>
  </si>
  <si>
    <t xml:space="preserve"> 本宮町</t>
  </si>
  <si>
    <t xml:space="preserve"> 北山村</t>
  </si>
  <si>
    <t>不明</t>
  </si>
  <si>
    <t xml:space="preserve">     Ｌ-03 市町村別 保有軽自動車数</t>
  </si>
  <si>
    <t>( 3月末現在)</t>
  </si>
  <si>
    <t xml:space="preserve">   単位：両</t>
    <phoneticPr fontId="4"/>
  </si>
  <si>
    <t>軽自動車</t>
  </si>
  <si>
    <t xml:space="preserve">  総数</t>
  </si>
  <si>
    <t xml:space="preserve">  貨物車計</t>
  </si>
  <si>
    <t xml:space="preserve"> 四輪車ﾄﾗｯｸ</t>
  </si>
  <si>
    <t xml:space="preserve">  四輪車ﾊﾞﾝ</t>
  </si>
  <si>
    <t xml:space="preserve"> 三輪車ﾄﾗｯｸ</t>
  </si>
  <si>
    <t xml:space="preserve">   乗用車</t>
  </si>
  <si>
    <t xml:space="preserve">   特殊車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</si>
  <si>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</si>
  <si>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   14  2002</t>
    <phoneticPr fontId="4"/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</si>
  <si>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</si>
  <si>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</si>
  <si>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</si>
  <si>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</si>
  <si>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</si>
  <si>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</si>
  <si>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</si>
  <si>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</si>
  <si>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</si>
  <si>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</si>
  <si>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</si>
  <si>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</si>
  <si>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</si>
  <si>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</si>
  <si>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</si>
  <si>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</si>
  <si>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</si>
  <si>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</si>
  <si>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</si>
  <si>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</si>
  <si>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</si>
  <si>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</si>
  <si>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</si>
  <si>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</si>
  <si>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</si>
  <si>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</si>
  <si>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</si>
  <si>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</si>
  <si>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</si>
  <si>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</si>
  <si>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</si>
  <si>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</si>
  <si>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</si>
  <si>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</si>
  <si>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大 塔 村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</si>
  <si>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</si>
  <si>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</si>
  <si>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</si>
  <si>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</si>
  <si>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</si>
  <si>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</si>
  <si>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本 宮 町</t>
  </si>
  <si>
    <t xml:space="preserve"> 北 山 村</t>
  </si>
  <si>
    <t xml:space="preserve">不  明 </t>
  </si>
  <si>
    <t>資料：新和歌山県軽自動車協会，社会人口体系収集資料</t>
  </si>
  <si>
    <t>Ｌ-04 市町村別 二輪車等保有台数</t>
  </si>
  <si>
    <t>（ 4月 1日現在）</t>
  </si>
  <si>
    <t xml:space="preserve">           単位：両</t>
    <phoneticPr fontId="4"/>
  </si>
  <si>
    <t>　　  その他</t>
  </si>
  <si>
    <t xml:space="preserve"> 二輪車総数</t>
  </si>
  <si>
    <t>自動二輪車計</t>
    <phoneticPr fontId="4"/>
  </si>
  <si>
    <t xml:space="preserve"> 小型二輪</t>
  </si>
  <si>
    <t xml:space="preserve">  軽二輪</t>
  </si>
  <si>
    <t xml:space="preserve">  原付二種</t>
  </si>
  <si>
    <t xml:space="preserve">  原付一種</t>
  </si>
  <si>
    <t xml:space="preserve">  小型特種</t>
  </si>
  <si>
    <t>ﾐﾆｶ-等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</si>
  <si>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</si>
  <si>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 xml:space="preserve">   13  2001</t>
    <phoneticPr fontId="4"/>
  </si>
  <si>
    <t xml:space="preserve"> かつらぎ町</t>
  </si>
  <si>
    <t xml:space="preserve"> 市町村不明</t>
  </si>
  <si>
    <t>資料：県警察本部「交通年鑑」</t>
  </si>
  <si>
    <t xml:space="preserve">   Ｌ-05 道路別交通量の状況</t>
  </si>
  <si>
    <t>10月中の</t>
  </si>
  <si>
    <t>昼間</t>
  </si>
  <si>
    <t>夜間</t>
  </si>
  <si>
    <t xml:space="preserve"> 路 線</t>
  </si>
  <si>
    <t xml:space="preserve">観測地点 </t>
  </si>
  <si>
    <t>年次</t>
  </si>
  <si>
    <t>１日平均</t>
  </si>
  <si>
    <t>午前 7時～</t>
  </si>
  <si>
    <t>午後 7時～</t>
  </si>
  <si>
    <t xml:space="preserve"> 午後 7時</t>
  </si>
  <si>
    <t xml:space="preserve"> 午前 7時</t>
  </si>
  <si>
    <t xml:space="preserve"> 国道24号</t>
  </si>
  <si>
    <t>橋本市</t>
  </si>
  <si>
    <t>野</t>
  </si>
  <si>
    <t>　平成11年 1999</t>
    <rPh sb="1" eb="3">
      <t>ヘイセイ</t>
    </rPh>
    <rPh sb="5" eb="6">
      <t>ネン</t>
    </rPh>
    <phoneticPr fontId="4"/>
  </si>
  <si>
    <t xml:space="preserve">      12   2000</t>
    <phoneticPr fontId="4"/>
  </si>
  <si>
    <r>
      <t xml:space="preserve">      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  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</si>
  <si>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岩出町</t>
  </si>
  <si>
    <t>那賀高校北</t>
  </si>
  <si>
    <t>和歌山市</t>
  </si>
  <si>
    <t>花山～インタ－南口</t>
  </si>
  <si>
    <t xml:space="preserve"> 国道26号</t>
  </si>
  <si>
    <t>孝子～梅原</t>
  </si>
  <si>
    <t>御膳松～紀ノ川大橋</t>
  </si>
  <si>
    <t xml:space="preserve"> 国道42号</t>
  </si>
  <si>
    <t>県庁前～堀止</t>
  </si>
  <si>
    <t>紀三井寺～布引</t>
  </si>
  <si>
    <t>御坊市</t>
  </si>
  <si>
    <t>天田橋</t>
  </si>
  <si>
    <t>田辺市</t>
  </si>
  <si>
    <t>芳養</t>
  </si>
  <si>
    <t>新宮市</t>
  </si>
  <si>
    <t>大橋通り</t>
  </si>
  <si>
    <t xml:space="preserve"> 高速道路</t>
  </si>
  <si>
    <t>阪和自動車道</t>
  </si>
  <si>
    <t xml:space="preserve"> 有料道路</t>
  </si>
  <si>
    <t>海南湯浅道路</t>
  </si>
  <si>
    <t>湯浅御坊道路</t>
  </si>
  <si>
    <t>Ｌ-06 バス旅客輸送</t>
  </si>
  <si>
    <t>Ａ．一般乗合旅客自動車運送事業(乗合バス)</t>
  </si>
  <si>
    <t>輸送実績</t>
  </si>
  <si>
    <t xml:space="preserve">      実働車１日１車当り</t>
  </si>
  <si>
    <t xml:space="preserve"> (年度末)</t>
  </si>
  <si>
    <t xml:space="preserve"> 事業者数</t>
  </si>
  <si>
    <t xml:space="preserve">  車両数</t>
  </si>
  <si>
    <t xml:space="preserve"> 免許キロ</t>
  </si>
  <si>
    <t xml:space="preserve"> 走行キロ</t>
  </si>
  <si>
    <t xml:space="preserve"> 輸送人員</t>
  </si>
  <si>
    <t xml:space="preserve"> 運送収入</t>
  </si>
  <si>
    <t>両</t>
  </si>
  <si>
    <t>千㎞</t>
  </si>
  <si>
    <t>千人</t>
  </si>
  <si>
    <t>百万円</t>
  </si>
  <si>
    <t>人</t>
  </si>
  <si>
    <t>円</t>
  </si>
  <si>
    <t xml:space="preserve"> 昭和60年度</t>
    <phoneticPr fontId="4"/>
  </si>
  <si>
    <t xml:space="preserve">  13(10)</t>
  </si>
  <si>
    <t xml:space="preserve"> 平成 2</t>
    <phoneticPr fontId="4"/>
  </si>
  <si>
    <t xml:space="preserve">  16( 9)</t>
  </si>
  <si>
    <t xml:space="preserve">      7</t>
    <phoneticPr fontId="4"/>
  </si>
  <si>
    <t xml:space="preserve">  21(11)</t>
  </si>
  <si>
    <t>20(11)</t>
    <phoneticPr fontId="4"/>
  </si>
  <si>
    <t xml:space="preserve">     ( )内事業者は県内本社</t>
  </si>
  <si>
    <t>Ｂ．一般貸切旅客自動車運送事業(貸切バス)</t>
  </si>
  <si>
    <t xml:space="preserve">     輸送実績</t>
  </si>
  <si>
    <t xml:space="preserve"> 車両数計</t>
  </si>
  <si>
    <t xml:space="preserve"> 大型</t>
  </si>
  <si>
    <t xml:space="preserve"> 中型</t>
  </si>
  <si>
    <t xml:space="preserve"> 小型</t>
  </si>
  <si>
    <t xml:space="preserve"> 運送回数</t>
  </si>
  <si>
    <t xml:space="preserve"> 営業収入</t>
  </si>
  <si>
    <t>回</t>
  </si>
  <si>
    <t>昭和60年度</t>
  </si>
  <si>
    <t xml:space="preserve">  20(18)</t>
  </si>
  <si>
    <t xml:space="preserve">  23(19)</t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</si>
  <si>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0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</si>
  <si>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>(2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)</t>
    </r>
    <phoneticPr fontId="4"/>
  </si>
  <si>
    <t xml:space="preserve">    11</t>
    <phoneticPr fontId="4"/>
  </si>
  <si>
    <t>32(29)</t>
    <phoneticPr fontId="4"/>
  </si>
  <si>
    <t>38(34)</t>
    <phoneticPr fontId="4"/>
  </si>
  <si>
    <t>Ｌ-07 ハイヤ－・タクシ－旅客輸送</t>
  </si>
  <si>
    <t xml:space="preserve">  事業者</t>
  </si>
  <si>
    <t xml:space="preserve">   車両</t>
  </si>
  <si>
    <t xml:space="preserve">  法人</t>
  </si>
  <si>
    <t xml:space="preserve">  個人</t>
  </si>
  <si>
    <t xml:space="preserve">   個人</t>
  </si>
  <si>
    <t xml:space="preserve"> 218(217)</t>
  </si>
  <si>
    <t xml:space="preserve">  92(91)</t>
  </si>
  <si>
    <t xml:space="preserve"> 217(216)</t>
  </si>
  <si>
    <t xml:space="preserve">  91(90)</t>
  </si>
  <si>
    <t xml:space="preserve"> 213(212)</t>
  </si>
  <si>
    <t xml:space="preserve">  88(87)</t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</si>
  <si>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0</t>
    </r>
    <phoneticPr fontId="4"/>
  </si>
  <si>
    <r>
      <t>20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(20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)</t>
    </r>
    <phoneticPr fontId="4"/>
  </si>
  <si>
    <t>83(82)</t>
    <phoneticPr fontId="4"/>
  </si>
  <si>
    <t xml:space="preserve">    11</t>
    <phoneticPr fontId="4"/>
  </si>
  <si>
    <t>207(206)</t>
    <phoneticPr fontId="4"/>
  </si>
  <si>
    <t xml:space="preserve">    12</t>
    <phoneticPr fontId="4"/>
  </si>
  <si>
    <t>199(198)</t>
    <phoneticPr fontId="4"/>
  </si>
  <si>
    <t xml:space="preserve">            資料：近畿運輸局「近畿運輸局業務要覧」</t>
  </si>
  <si>
    <t>Ｌ-08 自動車貨物輸送</t>
  </si>
  <si>
    <t xml:space="preserve">        トラック事業者(年度末)</t>
  </si>
  <si>
    <t xml:space="preserve">    自動車貨物輸送トン数</t>
  </si>
  <si>
    <t xml:space="preserve"> 県内本社</t>
  </si>
  <si>
    <t xml:space="preserve"> 県外入込</t>
  </si>
  <si>
    <t xml:space="preserve"> 車両総数</t>
  </si>
  <si>
    <t xml:space="preserve"> 総数</t>
  </si>
  <si>
    <t xml:space="preserve"> 営業用</t>
  </si>
  <si>
    <t xml:space="preserve"> 自家用</t>
  </si>
  <si>
    <t>千t</t>
  </si>
  <si>
    <t>資料：国土交通省「陸運統計要覧」，近畿運輸局「近畿運輸局業務要覧」</t>
    <rPh sb="3" eb="5">
      <t>コクド</t>
    </rPh>
    <rPh sb="5" eb="7">
      <t>コウツウ</t>
    </rPh>
    <phoneticPr fontId="4"/>
  </si>
  <si>
    <t xml:space="preserve">   Ｌ-09 有料道路の利用状況</t>
  </si>
  <si>
    <t>単位：台</t>
  </si>
  <si>
    <t xml:space="preserve">      有料道路利用台数</t>
  </si>
  <si>
    <t xml:space="preserve"> 近畿自動車道</t>
  </si>
  <si>
    <t xml:space="preserve">    高野龍神スカイライン</t>
  </si>
  <si>
    <t xml:space="preserve">   紀ノ川</t>
    <phoneticPr fontId="4"/>
  </si>
  <si>
    <t xml:space="preserve"> 和歌山線</t>
  </si>
  <si>
    <t>　高野</t>
  </si>
  <si>
    <t>　龍神</t>
  </si>
  <si>
    <t>河口大橋</t>
  </si>
  <si>
    <t>平成元年 1989</t>
    <rPh sb="3" eb="4">
      <t>ネン</t>
    </rPh>
    <phoneticPr fontId="4"/>
  </si>
  <si>
    <t>　　 2 　1990</t>
  </si>
  <si>
    <t>　　 3　 1991</t>
  </si>
  <si>
    <t>　－</t>
  </si>
  <si>
    <t>　　12　 2000</t>
  </si>
  <si>
    <t>　　13　 2001</t>
  </si>
  <si>
    <t>1999年  1月</t>
  </si>
  <si>
    <t xml:space="preserve">        2</t>
  </si>
  <si>
    <t xml:space="preserve">        3</t>
  </si>
  <si>
    <t xml:space="preserve">        4</t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</si>
  <si>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</si>
  <si>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</si>
  <si>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</si>
  <si>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</si>
  <si>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</si>
  <si>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</si>
  <si>
    <t xml:space="preserve">       11</t>
  </si>
  <si>
    <t xml:space="preserve">       12</t>
  </si>
  <si>
    <t>2000年  1月</t>
  </si>
  <si>
    <t>2001年  1月</t>
  </si>
  <si>
    <t>資料：県観光振興課「観光客動態調査報告書」</t>
    <rPh sb="6" eb="8">
      <t>シンコウ</t>
    </rPh>
    <phoneticPr fontId="4"/>
  </si>
  <si>
    <t>利用台数は料金所通過（出入）台数。</t>
  </si>
  <si>
    <t>Ｌ-10 自動車運転免許</t>
  </si>
  <si>
    <t>Ａ．自動車運転免許人口及び運転免許試験の推移</t>
  </si>
  <si>
    <t xml:space="preserve">  自動車免許人口 （注</t>
    <phoneticPr fontId="4"/>
  </si>
  <si>
    <t xml:space="preserve">  65歳以上の免許人口 （注</t>
    <phoneticPr fontId="4"/>
  </si>
  <si>
    <t xml:space="preserve">       自動車免許試験</t>
  </si>
  <si>
    <t xml:space="preserve"> 男子</t>
  </si>
  <si>
    <t xml:space="preserve"> 女子</t>
  </si>
  <si>
    <t>総数</t>
    <phoneticPr fontId="4"/>
  </si>
  <si>
    <t xml:space="preserve"> 受験者数</t>
  </si>
  <si>
    <t xml:space="preserve"> 合格者数</t>
  </si>
  <si>
    <t xml:space="preserve"> 合格率</t>
  </si>
  <si>
    <t>％</t>
  </si>
  <si>
    <t>昭和50年1975</t>
  </si>
  <si>
    <t>　　55　1980</t>
  </si>
  <si>
    <t>　　60　1985</t>
  </si>
  <si>
    <t>平成 2　1990</t>
  </si>
  <si>
    <t>　　 5　1993</t>
  </si>
  <si>
    <t>　　 6　1994</t>
  </si>
  <si>
    <t>　　 7　1995</t>
  </si>
  <si>
    <t>　　 8　1996</t>
  </si>
  <si>
    <t>　　 9　1997</t>
  </si>
  <si>
    <t>　　10　1998</t>
  </si>
  <si>
    <t>　　11　1999</t>
  </si>
  <si>
    <t>　　12　2000</t>
    <phoneticPr fontId="4"/>
  </si>
  <si>
    <t>　　13　2001</t>
    <phoneticPr fontId="4"/>
  </si>
  <si>
    <t>注）免許人口は，年末現在の人口。</t>
  </si>
  <si>
    <t>Ｂ．男女，年齢，免許種類別の運転免許人口</t>
  </si>
  <si>
    <t>（12月末現在）</t>
  </si>
  <si>
    <t xml:space="preserve">          単位：人</t>
    <phoneticPr fontId="4"/>
  </si>
  <si>
    <t>二種</t>
  </si>
  <si>
    <t>一種</t>
  </si>
  <si>
    <t>大型</t>
  </si>
  <si>
    <t>普通</t>
  </si>
  <si>
    <t>その他</t>
  </si>
  <si>
    <t>二輪</t>
  </si>
  <si>
    <t>原付</t>
  </si>
  <si>
    <t xml:space="preserve">  男</t>
  </si>
  <si>
    <t>平成13年2001</t>
    <phoneticPr fontId="4"/>
  </si>
  <si>
    <t>16～19歳</t>
  </si>
  <si>
    <t>－</t>
    <phoneticPr fontId="4"/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</si>
  <si>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</si>
  <si>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</si>
  <si>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</si>
  <si>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</si>
  <si>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</si>
  <si>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</si>
  <si>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</si>
  <si>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</si>
  <si>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</si>
  <si>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r>
      <t>65～</t>
    </r>
    <r>
      <rPr>
        <sz val="11"/>
        <color theme="1"/>
        <rFont val="ＭＳ Ｐゴシック"/>
        <family val="2"/>
        <charset val="128"/>
        <scheme val="minor"/>
      </rPr>
      <t>69</t>
    </r>
    <r>
      <rPr>
        <sz val="14"/>
        <rFont val="ＭＳ 明朝"/>
        <family val="1"/>
        <charset val="128"/>
      </rPr>
      <t>歳</t>
    </r>
    <phoneticPr fontId="4"/>
  </si>
  <si>
    <r>
      <t>7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歳以上</t>
    </r>
    <phoneticPr fontId="4"/>
  </si>
  <si>
    <t xml:space="preserve">  女</t>
  </si>
  <si>
    <t>平成13年2001</t>
    <phoneticPr fontId="4"/>
  </si>
  <si>
    <t>65～74歳</t>
  </si>
  <si>
    <t>75歳以上</t>
  </si>
  <si>
    <t>Ｌ-11 鉄道輸送</t>
  </si>
  <si>
    <t>Ａ．私鉄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</si>
  <si>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</si>
  <si>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 xml:space="preserve"> 昭和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4"/>
        <rFont val="ＭＳ 明朝"/>
        <family val="1"/>
        <charset val="128"/>
      </rPr>
      <t>年度</t>
    </r>
    <rPh sb="1" eb="3">
      <t>ショウワ</t>
    </rPh>
    <phoneticPr fontId="4"/>
  </si>
  <si>
    <t xml:space="preserve"> 平成 2年度</t>
  </si>
  <si>
    <t xml:space="preserve"> 平成 7年度</t>
  </si>
  <si>
    <t xml:space="preserve"> 平成10年度</t>
  </si>
  <si>
    <t xml:space="preserve"> 平成11年度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</si>
  <si>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</si>
  <si>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</si>
  <si>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>旅客輸送量</t>
  </si>
  <si>
    <t xml:space="preserve"> 千人</t>
  </si>
  <si>
    <t xml:space="preserve">  定期</t>
  </si>
  <si>
    <t>　 〃</t>
  </si>
  <si>
    <t xml:space="preserve">  定期外</t>
  </si>
  <si>
    <t>貨物輸送量</t>
  </si>
  <si>
    <t xml:space="preserve"> 千トン</t>
  </si>
  <si>
    <t>南海電気鉄道㈱</t>
  </si>
  <si>
    <t>　南海本線</t>
  </si>
  <si>
    <t>　高 野 線</t>
  </si>
  <si>
    <t>　臨 港 線</t>
  </si>
  <si>
    <t>　加 太 線</t>
  </si>
  <si>
    <t>　貴志川線</t>
  </si>
  <si>
    <t>野上鉄道㈱</t>
  </si>
  <si>
    <t>┐</t>
    <phoneticPr fontId="4"/>
  </si>
  <si>
    <t>│</t>
    <phoneticPr fontId="4"/>
  </si>
  <si>
    <t>│廃線</t>
    <rPh sb="1" eb="3">
      <t>ハイセン</t>
    </rPh>
    <phoneticPr fontId="4"/>
  </si>
  <si>
    <t>旅客収入</t>
  </si>
  <si>
    <t xml:space="preserve"> 百万円</t>
  </si>
  <si>
    <t>貨物収入</t>
  </si>
  <si>
    <t>┘</t>
    <phoneticPr fontId="4"/>
  </si>
  <si>
    <t>有田鉄道㈱</t>
  </si>
  <si>
    <t>紀州鉄道㈱</t>
  </si>
  <si>
    <t>資料：私鉄各社照会</t>
    <rPh sb="0" eb="2">
      <t>シリョウ</t>
    </rPh>
    <rPh sb="3" eb="5">
      <t>シテツ</t>
    </rPh>
    <rPh sb="5" eb="6">
      <t>カク</t>
    </rPh>
    <rPh sb="6" eb="7">
      <t>シャ</t>
    </rPh>
    <rPh sb="7" eb="9">
      <t>ショウカイ</t>
    </rPh>
    <phoneticPr fontId="4"/>
  </si>
  <si>
    <t xml:space="preserve">  Ｌ-11 鉄道輸送</t>
  </si>
  <si>
    <t>Ｂ．ＪＲ西日本（１日当り乗車人員）</t>
    <phoneticPr fontId="4"/>
  </si>
  <si>
    <t xml:space="preserve">  単位：人</t>
    <phoneticPr fontId="4"/>
  </si>
  <si>
    <t>　年度，線，駅</t>
  </si>
  <si>
    <t xml:space="preserve"> １日当り</t>
    <phoneticPr fontId="4"/>
  </si>
  <si>
    <t>　線，駅</t>
  </si>
  <si>
    <t xml:space="preserve"> 乗車人員計</t>
    <phoneticPr fontId="4"/>
  </si>
  <si>
    <t>普通乗車</t>
    <rPh sb="0" eb="2">
      <t>フツウ</t>
    </rPh>
    <rPh sb="2" eb="4">
      <t>ジョウシャ</t>
    </rPh>
    <phoneticPr fontId="4"/>
  </si>
  <si>
    <t>定期乗車</t>
    <rPh sb="0" eb="2">
      <t>テイキ</t>
    </rPh>
    <rPh sb="2" eb="4">
      <t>ジョウシャ</t>
    </rPh>
    <phoneticPr fontId="4"/>
  </si>
  <si>
    <t xml:space="preserve"> 乗車人員計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</si>
  <si>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　</t>
    </r>
    <r>
      <rPr>
        <sz val="11"/>
        <color theme="1"/>
        <rFont val="ＭＳ Ｐゴシック"/>
        <family val="2"/>
        <charset val="128"/>
        <scheme val="minor"/>
      </rPr>
      <t>2000</t>
    </r>
    <rPh sb="0" eb="2">
      <t>ヘイセイ</t>
    </rPh>
    <rPh sb="4" eb="6">
      <t>ネンド</t>
    </rPh>
    <phoneticPr fontId="4"/>
  </si>
  <si>
    <t>　　13　　 2001</t>
    <phoneticPr fontId="4"/>
  </si>
  <si>
    <t>阪和線　計</t>
    <rPh sb="0" eb="2">
      <t>ハンワ</t>
    </rPh>
    <rPh sb="2" eb="3">
      <t>セン</t>
    </rPh>
    <rPh sb="4" eb="5">
      <t>ケイ</t>
    </rPh>
    <phoneticPr fontId="4"/>
  </si>
  <si>
    <t>紀伊</t>
    <rPh sb="0" eb="2">
      <t>キイ</t>
    </rPh>
    <phoneticPr fontId="4"/>
  </si>
  <si>
    <t>紀伊由良</t>
    <rPh sb="0" eb="2">
      <t>キイ</t>
    </rPh>
    <rPh sb="2" eb="4">
      <t>ユラ</t>
    </rPh>
    <phoneticPr fontId="4"/>
  </si>
  <si>
    <t>六十谷</t>
    <rPh sb="0" eb="3">
      <t>ムソタ</t>
    </rPh>
    <phoneticPr fontId="4"/>
  </si>
  <si>
    <t>紀伊内原</t>
    <rPh sb="0" eb="2">
      <t>キイ</t>
    </rPh>
    <rPh sb="2" eb="4">
      <t>ウチハラ</t>
    </rPh>
    <phoneticPr fontId="4"/>
  </si>
  <si>
    <t>紀伊中ノ島</t>
    <rPh sb="0" eb="5">
      <t>キイナカノシマ</t>
    </rPh>
    <phoneticPr fontId="4"/>
  </si>
  <si>
    <t>道成寺</t>
    <rPh sb="0" eb="3">
      <t>ドウジョウジ</t>
    </rPh>
    <phoneticPr fontId="4"/>
  </si>
  <si>
    <t>和歌山線　計</t>
    <rPh sb="0" eb="3">
      <t>ワカヤマ</t>
    </rPh>
    <rPh sb="3" eb="4">
      <t>セン</t>
    </rPh>
    <rPh sb="5" eb="6">
      <t>ケイ</t>
    </rPh>
    <phoneticPr fontId="4"/>
  </si>
  <si>
    <t>隅田</t>
    <rPh sb="0" eb="2">
      <t>スミダ</t>
    </rPh>
    <phoneticPr fontId="4"/>
  </si>
  <si>
    <t>和佐</t>
    <rPh sb="0" eb="2">
      <t>ワサ</t>
    </rPh>
    <phoneticPr fontId="4"/>
  </si>
  <si>
    <t>下兵庫</t>
    <rPh sb="0" eb="1">
      <t>シタ</t>
    </rPh>
    <rPh sb="1" eb="3">
      <t>ヒョウゴ</t>
    </rPh>
    <phoneticPr fontId="4"/>
  </si>
  <si>
    <t>稲原</t>
    <rPh sb="0" eb="2">
      <t>イナハラ</t>
    </rPh>
    <phoneticPr fontId="4"/>
  </si>
  <si>
    <t>印南</t>
    <rPh sb="0" eb="2">
      <t>イナミ</t>
    </rPh>
    <phoneticPr fontId="4"/>
  </si>
  <si>
    <t>切目</t>
    <rPh sb="0" eb="2">
      <t>キリメ</t>
    </rPh>
    <phoneticPr fontId="4"/>
  </si>
  <si>
    <t>紀伊山田</t>
    <rPh sb="0" eb="2">
      <t>キイ</t>
    </rPh>
    <rPh sb="2" eb="4">
      <t>ヤマダ</t>
    </rPh>
    <phoneticPr fontId="4"/>
  </si>
  <si>
    <t>高野口</t>
    <rPh sb="0" eb="3">
      <t>コウヤグチ</t>
    </rPh>
    <phoneticPr fontId="4"/>
  </si>
  <si>
    <t>岩代</t>
    <rPh sb="0" eb="1">
      <t>イワ</t>
    </rPh>
    <rPh sb="1" eb="2">
      <t>ヨ</t>
    </rPh>
    <phoneticPr fontId="4"/>
  </si>
  <si>
    <t>中飯降</t>
    <rPh sb="0" eb="1">
      <t>ナカ</t>
    </rPh>
    <rPh sb="1" eb="2">
      <t>メシ</t>
    </rPh>
    <rPh sb="2" eb="3">
      <t>フ</t>
    </rPh>
    <phoneticPr fontId="4"/>
  </si>
  <si>
    <t>南部</t>
    <rPh sb="0" eb="2">
      <t>ミナベ</t>
    </rPh>
    <phoneticPr fontId="4"/>
  </si>
  <si>
    <t>妙寺</t>
    <rPh sb="0" eb="2">
      <t>ミョウジ</t>
    </rPh>
    <phoneticPr fontId="4"/>
  </si>
  <si>
    <t>芳養</t>
    <rPh sb="0" eb="1">
      <t>ヨシ</t>
    </rPh>
    <rPh sb="1" eb="2">
      <t>ヨウ</t>
    </rPh>
    <phoneticPr fontId="4"/>
  </si>
  <si>
    <t>紀伊田辺</t>
    <rPh sb="0" eb="4">
      <t>キイタナベ</t>
    </rPh>
    <phoneticPr fontId="4"/>
  </si>
  <si>
    <t>大谷</t>
    <rPh sb="0" eb="2">
      <t>オオタニ</t>
    </rPh>
    <phoneticPr fontId="4"/>
  </si>
  <si>
    <t>笠田</t>
    <rPh sb="0" eb="2">
      <t>カセダ</t>
    </rPh>
    <phoneticPr fontId="4"/>
  </si>
  <si>
    <t>紀伊新庄</t>
    <rPh sb="0" eb="2">
      <t>キイ</t>
    </rPh>
    <rPh sb="2" eb="4">
      <t>シンジョウ</t>
    </rPh>
    <phoneticPr fontId="4"/>
  </si>
  <si>
    <t>西笠田</t>
    <rPh sb="0" eb="3">
      <t>ニシカセダ</t>
    </rPh>
    <phoneticPr fontId="4"/>
  </si>
  <si>
    <t>朝来</t>
    <rPh sb="0" eb="2">
      <t>アッソ</t>
    </rPh>
    <phoneticPr fontId="4"/>
  </si>
  <si>
    <t>名手</t>
    <rPh sb="0" eb="2">
      <t>ナテ</t>
    </rPh>
    <phoneticPr fontId="4"/>
  </si>
  <si>
    <t>白浜</t>
    <rPh sb="0" eb="2">
      <t>シラハマ</t>
    </rPh>
    <phoneticPr fontId="4"/>
  </si>
  <si>
    <t>紀伊富田</t>
    <rPh sb="0" eb="2">
      <t>キイ</t>
    </rPh>
    <rPh sb="2" eb="4">
      <t>トミタ</t>
    </rPh>
    <phoneticPr fontId="4"/>
  </si>
  <si>
    <t>粉河</t>
    <rPh sb="0" eb="2">
      <t>コカワ</t>
    </rPh>
    <phoneticPr fontId="4"/>
  </si>
  <si>
    <t>紀伊長田</t>
    <rPh sb="0" eb="4">
      <t>キイナガタ</t>
    </rPh>
    <phoneticPr fontId="4"/>
  </si>
  <si>
    <t>椿</t>
    <rPh sb="0" eb="1">
      <t>ツバキ</t>
    </rPh>
    <phoneticPr fontId="4"/>
  </si>
  <si>
    <t>打田</t>
    <rPh sb="0" eb="2">
      <t>ウチタ</t>
    </rPh>
    <phoneticPr fontId="4"/>
  </si>
  <si>
    <t>紀伊日置</t>
    <rPh sb="0" eb="2">
      <t>キイ</t>
    </rPh>
    <rPh sb="2" eb="4">
      <t>ヒキ</t>
    </rPh>
    <phoneticPr fontId="4"/>
  </si>
  <si>
    <t>下井阪</t>
    <rPh sb="0" eb="3">
      <t>シモイサカ</t>
    </rPh>
    <phoneticPr fontId="4"/>
  </si>
  <si>
    <t>周参見</t>
    <rPh sb="0" eb="3">
      <t>スサミ</t>
    </rPh>
    <phoneticPr fontId="4"/>
  </si>
  <si>
    <t>見老津</t>
    <rPh sb="0" eb="1">
      <t>ミ</t>
    </rPh>
    <rPh sb="1" eb="2">
      <t>ロウ</t>
    </rPh>
    <rPh sb="2" eb="3">
      <t>ツ</t>
    </rPh>
    <phoneticPr fontId="4"/>
  </si>
  <si>
    <t>船戸</t>
    <rPh sb="0" eb="2">
      <t>フナド</t>
    </rPh>
    <phoneticPr fontId="4"/>
  </si>
  <si>
    <t>江住</t>
    <rPh sb="0" eb="2">
      <t>エスミ</t>
    </rPh>
    <phoneticPr fontId="4"/>
  </si>
  <si>
    <t>紀伊小倉</t>
    <rPh sb="0" eb="2">
      <t>キイ</t>
    </rPh>
    <rPh sb="2" eb="4">
      <t>オグラ</t>
    </rPh>
    <phoneticPr fontId="4"/>
  </si>
  <si>
    <t>和深</t>
    <rPh sb="0" eb="2">
      <t>ワブカ</t>
    </rPh>
    <phoneticPr fontId="4"/>
  </si>
  <si>
    <t>田子</t>
    <rPh sb="0" eb="1">
      <t>タ</t>
    </rPh>
    <rPh sb="1" eb="2">
      <t>コ</t>
    </rPh>
    <phoneticPr fontId="4"/>
  </si>
  <si>
    <t>布施屋</t>
    <rPh sb="0" eb="3">
      <t>フセヤ</t>
    </rPh>
    <phoneticPr fontId="4"/>
  </si>
  <si>
    <t>田並</t>
    <rPh sb="0" eb="2">
      <t>タナミ</t>
    </rPh>
    <phoneticPr fontId="4"/>
  </si>
  <si>
    <t>千旦</t>
    <rPh sb="0" eb="1">
      <t>チ</t>
    </rPh>
    <rPh sb="1" eb="2">
      <t>タン</t>
    </rPh>
    <phoneticPr fontId="4"/>
  </si>
  <si>
    <t>田井ノ瀬</t>
    <rPh sb="0" eb="4">
      <t>タイノセ</t>
    </rPh>
    <phoneticPr fontId="4"/>
  </si>
  <si>
    <t>紀伊有田</t>
    <rPh sb="0" eb="2">
      <t>キイ</t>
    </rPh>
    <rPh sb="2" eb="4">
      <t>アリダ</t>
    </rPh>
    <phoneticPr fontId="4"/>
  </si>
  <si>
    <t>紀勢本線　計</t>
    <rPh sb="0" eb="2">
      <t>キセイ</t>
    </rPh>
    <rPh sb="2" eb="4">
      <t>ホンセン</t>
    </rPh>
    <rPh sb="5" eb="6">
      <t>ケイ</t>
    </rPh>
    <phoneticPr fontId="4"/>
  </si>
  <si>
    <t>紀伊姫</t>
    <rPh sb="0" eb="2">
      <t>キイ</t>
    </rPh>
    <rPh sb="2" eb="3">
      <t>ヒメ</t>
    </rPh>
    <phoneticPr fontId="4"/>
  </si>
  <si>
    <t>和歌山市</t>
    <rPh sb="0" eb="4">
      <t>ワカヤマシ</t>
    </rPh>
    <phoneticPr fontId="4"/>
  </si>
  <si>
    <t>古座</t>
    <rPh sb="0" eb="2">
      <t>コザ</t>
    </rPh>
    <phoneticPr fontId="4"/>
  </si>
  <si>
    <t>紀和</t>
    <rPh sb="0" eb="2">
      <t>キワ</t>
    </rPh>
    <phoneticPr fontId="4"/>
  </si>
  <si>
    <t>紀伊田原</t>
    <rPh sb="0" eb="2">
      <t>キイ</t>
    </rPh>
    <rPh sb="2" eb="4">
      <t>タハラ</t>
    </rPh>
    <phoneticPr fontId="4"/>
  </si>
  <si>
    <t>紀伊浦神</t>
    <rPh sb="0" eb="2">
      <t>キイ</t>
    </rPh>
    <rPh sb="2" eb="3">
      <t>ウラ</t>
    </rPh>
    <rPh sb="3" eb="4">
      <t>カミ</t>
    </rPh>
    <phoneticPr fontId="4"/>
  </si>
  <si>
    <t>宮前</t>
    <rPh sb="0" eb="2">
      <t>ミヤマエ</t>
    </rPh>
    <phoneticPr fontId="4"/>
  </si>
  <si>
    <t>下里</t>
    <rPh sb="0" eb="2">
      <t>シモサト</t>
    </rPh>
    <phoneticPr fontId="4"/>
  </si>
  <si>
    <t>紀三井寺</t>
    <rPh sb="0" eb="4">
      <t>キミイデラ</t>
    </rPh>
    <phoneticPr fontId="4"/>
  </si>
  <si>
    <t>太地</t>
    <rPh sb="0" eb="2">
      <t>タイジ</t>
    </rPh>
    <phoneticPr fontId="4"/>
  </si>
  <si>
    <t>黒江</t>
    <rPh sb="0" eb="2">
      <t>クロエ</t>
    </rPh>
    <phoneticPr fontId="4"/>
  </si>
  <si>
    <t>海南</t>
    <rPh sb="0" eb="2">
      <t>カイナン</t>
    </rPh>
    <phoneticPr fontId="4"/>
  </si>
  <si>
    <t>湯川</t>
    <rPh sb="0" eb="2">
      <t>ユカワ</t>
    </rPh>
    <phoneticPr fontId="4"/>
  </si>
  <si>
    <t>冷水浦</t>
    <rPh sb="0" eb="2">
      <t>レイスイ</t>
    </rPh>
    <rPh sb="2" eb="3">
      <t>ウラ</t>
    </rPh>
    <phoneticPr fontId="4"/>
  </si>
  <si>
    <t>紀伊勝浦</t>
    <rPh sb="0" eb="2">
      <t>キイ</t>
    </rPh>
    <rPh sb="2" eb="4">
      <t>カツウラ</t>
    </rPh>
    <phoneticPr fontId="4"/>
  </si>
  <si>
    <t>紀伊天満</t>
    <rPh sb="0" eb="2">
      <t>キイ</t>
    </rPh>
    <rPh sb="2" eb="4">
      <t>テンマ</t>
    </rPh>
    <phoneticPr fontId="4"/>
  </si>
  <si>
    <t>加茂郷</t>
    <rPh sb="0" eb="3">
      <t>カモゴウ</t>
    </rPh>
    <phoneticPr fontId="4"/>
  </si>
  <si>
    <t>那智</t>
    <rPh sb="0" eb="2">
      <t>ナチ</t>
    </rPh>
    <phoneticPr fontId="4"/>
  </si>
  <si>
    <t>下津</t>
    <rPh sb="0" eb="2">
      <t>シモツ</t>
    </rPh>
    <phoneticPr fontId="4"/>
  </si>
  <si>
    <t>初島</t>
    <rPh sb="0" eb="2">
      <t>ハツシマ</t>
    </rPh>
    <phoneticPr fontId="4"/>
  </si>
  <si>
    <t>宇久井</t>
    <rPh sb="0" eb="3">
      <t>ウクイ</t>
    </rPh>
    <phoneticPr fontId="4"/>
  </si>
  <si>
    <t>箕島</t>
    <rPh sb="0" eb="2">
      <t>ミノシマ</t>
    </rPh>
    <phoneticPr fontId="4"/>
  </si>
  <si>
    <t>紀伊佐野</t>
    <rPh sb="0" eb="2">
      <t>キイ</t>
    </rPh>
    <rPh sb="2" eb="4">
      <t>サノ</t>
    </rPh>
    <phoneticPr fontId="4"/>
  </si>
  <si>
    <t>三輪崎</t>
    <rPh sb="0" eb="2">
      <t>ミワ</t>
    </rPh>
    <rPh sb="2" eb="3">
      <t>ザキ</t>
    </rPh>
    <phoneticPr fontId="4"/>
  </si>
  <si>
    <t>紀伊宮原</t>
    <rPh sb="0" eb="2">
      <t>キイ</t>
    </rPh>
    <rPh sb="2" eb="4">
      <t>ミヤハラ</t>
    </rPh>
    <phoneticPr fontId="4"/>
  </si>
  <si>
    <t>藤並</t>
    <rPh sb="0" eb="2">
      <t>フジナミ</t>
    </rPh>
    <phoneticPr fontId="4"/>
  </si>
  <si>
    <t>広川ビーチ</t>
    <rPh sb="0" eb="2">
      <t>ヒロガワ</t>
    </rPh>
    <phoneticPr fontId="4"/>
  </si>
  <si>
    <t>資料：ＪＲ西日本 和歌山支社</t>
  </si>
  <si>
    <t>Ｌ-12 民間航空輸送</t>
  </si>
  <si>
    <t>Ａ．旅客輸送</t>
  </si>
  <si>
    <t xml:space="preserve">    ＝南紀白浜空港＝</t>
  </si>
  <si>
    <t>単位：人</t>
  </si>
  <si>
    <t xml:space="preserve"> 東京～白浜</t>
  </si>
  <si>
    <t xml:space="preserve"> 白浜～東京</t>
  </si>
  <si>
    <t xml:space="preserve"> 福岡～白浜</t>
  </si>
  <si>
    <t xml:space="preserve"> 白浜～福岡</t>
  </si>
  <si>
    <t>広島西～白浜</t>
  </si>
  <si>
    <t>白浜～広島西</t>
  </si>
  <si>
    <t>昭和55年度 1980</t>
  </si>
  <si>
    <t xml:space="preserve"> －</t>
  </si>
  <si>
    <t>　　60　   1985</t>
  </si>
  <si>
    <t>平成 2     1990</t>
  </si>
  <si>
    <t>　　 7　   1995</t>
  </si>
  <si>
    <t>　　 8　   1996</t>
  </si>
  <si>
    <t>　　 9　   1997</t>
  </si>
  <si>
    <t>　　10　   1998</t>
  </si>
  <si>
    <t>運休</t>
  </si>
  <si>
    <t>　　11　   1999</t>
  </si>
  <si>
    <r>
      <t>　　12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</si>
  <si>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>　　13    2001</t>
    <phoneticPr fontId="4"/>
  </si>
  <si>
    <t>廃止</t>
    <rPh sb="0" eb="2">
      <t>ハイシ</t>
    </rPh>
    <phoneticPr fontId="4"/>
  </si>
  <si>
    <t>2001年  4月</t>
  </si>
  <si>
    <t>2002年  1月</t>
  </si>
  <si>
    <t>資料：南紀白浜空港管理事務所</t>
  </si>
  <si>
    <t>Ｂ．貨物輸送</t>
  </si>
  <si>
    <t>単位：㎏</t>
  </si>
  <si>
    <t>　　12　   2000</t>
  </si>
  <si>
    <t>　　13    2001</t>
    <phoneticPr fontId="4"/>
  </si>
  <si>
    <t>Ｌ-13 登録船舶数(汽船)</t>
  </si>
  <si>
    <t>　　　  総数（汽船）</t>
  </si>
  <si>
    <t>　　　  鋼船（汽船）</t>
  </si>
  <si>
    <t>　　　  木船（汽船）</t>
  </si>
  <si>
    <t xml:space="preserve"> 隻  数</t>
  </si>
  <si>
    <t xml:space="preserve"> 総トン数</t>
  </si>
  <si>
    <t>隻</t>
  </si>
  <si>
    <t>ﾄﾝ</t>
  </si>
  <si>
    <t>昭和45年末 1970</t>
  </si>
  <si>
    <t xml:space="preserve">    50     1975</t>
  </si>
  <si>
    <t xml:space="preserve">    55     1980</t>
  </si>
  <si>
    <t xml:space="preserve">    60     1985</t>
  </si>
  <si>
    <t xml:space="preserve">     7     1995</t>
  </si>
  <si>
    <t xml:space="preserve">    11     1999</t>
  </si>
  <si>
    <t xml:space="preserve">    12     2000</t>
    <phoneticPr fontId="4"/>
  </si>
  <si>
    <t xml:space="preserve">    13     2001</t>
    <phoneticPr fontId="4"/>
  </si>
  <si>
    <t>和歌山海運支局</t>
  </si>
  <si>
    <t>勝浦海事事務所</t>
    <rPh sb="3" eb="4">
      <t>ジ</t>
    </rPh>
    <rPh sb="4" eb="7">
      <t>ジムショ</t>
    </rPh>
    <phoneticPr fontId="4"/>
  </si>
  <si>
    <t>資料：近畿運輸局 和歌山海運支局，勝浦海事事務所</t>
    <rPh sb="20" eb="21">
      <t>ジ</t>
    </rPh>
    <rPh sb="21" eb="24">
      <t>ジムショ</t>
    </rPh>
    <phoneticPr fontId="4"/>
  </si>
  <si>
    <t>Ｌ-14 入港船舶数</t>
  </si>
  <si>
    <t>Ａ．入港船舶総括表</t>
  </si>
  <si>
    <t xml:space="preserve">         甲種港湾：和歌山下津港,日高港,文里港,新宮港。</t>
    <phoneticPr fontId="4"/>
  </si>
  <si>
    <r>
      <t xml:space="preserve">         乙種港湾：大川港,加太港,湯浅広港,由良港,日置港,袋港,大島港,古座港,浦神港,勝浦港</t>
    </r>
    <r>
      <rPr>
        <sz val="11"/>
        <color theme="1"/>
        <rFont val="ＭＳ Ｐゴシック"/>
        <family val="2"/>
        <charset val="128"/>
        <scheme val="minor"/>
      </rPr>
      <t>,宇久井港</t>
    </r>
    <r>
      <rPr>
        <sz val="14"/>
        <rFont val="ＭＳ 明朝"/>
        <family val="1"/>
        <charset val="128"/>
      </rPr>
      <t>。</t>
    </r>
    <rPh sb="54" eb="55">
      <t>ウ</t>
    </rPh>
    <rPh sb="55" eb="56">
      <t>ヒサ</t>
    </rPh>
    <rPh sb="56" eb="57">
      <t>イ</t>
    </rPh>
    <rPh sb="57" eb="58">
      <t>コウ</t>
    </rPh>
    <phoneticPr fontId="4"/>
  </si>
  <si>
    <t>　　　    総  数</t>
  </si>
  <si>
    <t>　　  　  外  航</t>
  </si>
  <si>
    <t>　　　    内  航</t>
  </si>
  <si>
    <t>昭和45年 1970</t>
  </si>
  <si>
    <t xml:space="preserve">    50   1975</t>
  </si>
  <si>
    <t xml:space="preserve">    55   1980</t>
  </si>
  <si>
    <t xml:space="preserve">    60   1985</t>
  </si>
  <si>
    <t>平成 2   1990</t>
  </si>
  <si>
    <t xml:space="preserve">     7   1995</t>
  </si>
  <si>
    <t>Ｂ．和歌山下津港入港船舶</t>
  </si>
  <si>
    <t>平成 9年 1997</t>
    <rPh sb="0" eb="2">
      <t>ヘイセイ</t>
    </rPh>
    <rPh sb="4" eb="5">
      <t>ネン</t>
    </rPh>
    <phoneticPr fontId="4"/>
  </si>
  <si>
    <t xml:space="preserve">    10   1998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</si>
  <si>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12   2000</t>
    </r>
    <phoneticPr fontId="4"/>
  </si>
  <si>
    <t>客船・貨客船</t>
    <rPh sb="3" eb="6">
      <t>カキャクセン</t>
    </rPh>
    <phoneticPr fontId="4"/>
  </si>
  <si>
    <t>一般貨物船</t>
  </si>
  <si>
    <t>油送船</t>
  </si>
  <si>
    <t>その他の専用船</t>
  </si>
  <si>
    <t>自動車航送船</t>
  </si>
  <si>
    <t>漁  船</t>
  </si>
  <si>
    <t>避難船</t>
  </si>
  <si>
    <t>Ｃ．甲種及び乙種港湾 入港船舶内訳</t>
  </si>
  <si>
    <t xml:space="preserve">  (和歌山下津港を除く)</t>
  </si>
  <si>
    <t xml:space="preserve">       甲種港湾</t>
  </si>
  <si>
    <t xml:space="preserve">      甲種港湾計　</t>
    <phoneticPr fontId="4"/>
  </si>
  <si>
    <t xml:space="preserve">       日高港</t>
  </si>
  <si>
    <t xml:space="preserve">        文里港</t>
  </si>
  <si>
    <t xml:space="preserve">       新宮港</t>
    <rPh sb="7" eb="9">
      <t>シングウ</t>
    </rPh>
    <phoneticPr fontId="4"/>
  </si>
  <si>
    <t xml:space="preserve">  隻数</t>
    <phoneticPr fontId="4"/>
  </si>
  <si>
    <t xml:space="preserve">  隻数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</si>
  <si>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</si>
  <si>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 xml:space="preserve">    13  2001</t>
    <phoneticPr fontId="4"/>
  </si>
  <si>
    <t>外航商船</t>
  </si>
  <si>
    <t>外航自航</t>
  </si>
  <si>
    <t>内航商船</t>
  </si>
  <si>
    <t>内航自航</t>
  </si>
  <si>
    <t>鉄道連絡船</t>
  </si>
  <si>
    <t xml:space="preserve">       乙種港湾</t>
  </si>
  <si>
    <t xml:space="preserve">     乙種港湾計</t>
  </si>
  <si>
    <t xml:space="preserve">        大川港</t>
  </si>
  <si>
    <t xml:space="preserve">        加太港</t>
  </si>
  <si>
    <t xml:space="preserve">       湯浅広港</t>
  </si>
  <si>
    <t xml:space="preserve"> 隻数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</si>
  <si>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</si>
  <si>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－</t>
    <phoneticPr fontId="4"/>
  </si>
  <si>
    <t xml:space="preserve">    13  2001</t>
    <phoneticPr fontId="4"/>
  </si>
  <si>
    <t xml:space="preserve">    乙種港湾－続き－</t>
  </si>
  <si>
    <t xml:space="preserve">       由良港</t>
  </si>
  <si>
    <t xml:space="preserve">        日置港</t>
  </si>
  <si>
    <t xml:space="preserve">        袋  港</t>
  </si>
  <si>
    <t xml:space="preserve">        大島港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</si>
  <si>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</si>
  <si>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 xml:space="preserve">       古座港</t>
  </si>
  <si>
    <t xml:space="preserve">        浦神港</t>
  </si>
  <si>
    <t xml:space="preserve">        勝浦港</t>
  </si>
  <si>
    <t>　　　　宇久井港</t>
    <rPh sb="4" eb="5">
      <t>ウ</t>
    </rPh>
    <rPh sb="5" eb="6">
      <t>ヒサ</t>
    </rPh>
    <rPh sb="6" eb="7">
      <t>イ</t>
    </rPh>
    <rPh sb="7" eb="8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</si>
</sst>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171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3" fillId="0" borderId="0" xfId="1" applyFont="1" applyProtection="1"/>
    <xf numFmtId="37" fontId="1" fillId="0" borderId="0" xfId="1" applyFont="1" applyProtection="1"/>
    <xf numFmtId="37" fontId="3" fillId="0" borderId="2" xfId="1" applyFont="1" applyBorder="1" applyProtection="1"/>
    <xf numFmtId="37" fontId="1" fillId="0" borderId="0" xfId="1" applyFont="1" applyAlignment="1" applyProtection="1">
      <alignment horizontal="right"/>
      <protection locked="0"/>
    </xf>
    <xf numFmtId="37" fontId="3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1" fillId="0" borderId="5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0" xfId="1" applyFont="1" applyBorder="1" applyProtection="1"/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37" fontId="1" fillId="0" borderId="6" xfId="1" applyFont="1" applyBorder="1"/>
    <xf numFmtId="37" fontId="3" fillId="0" borderId="0" xfId="1" applyFont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center"/>
    </xf>
    <xf numFmtId="37" fontId="1" fillId="0" borderId="8" xfId="1" applyFont="1" applyBorder="1"/>
    <xf numFmtId="37" fontId="3" fillId="0" borderId="1" xfId="1" applyFont="1" applyBorder="1" applyProtection="1"/>
    <xf numFmtId="37" fontId="3" fillId="0" borderId="9" xfId="1" applyFont="1" applyBorder="1" applyProtection="1"/>
    <xf numFmtId="37" fontId="1" fillId="0" borderId="10" xfId="1" applyFont="1" applyBorder="1" applyAlignment="1" applyProtection="1">
      <alignment horizontal="center"/>
    </xf>
    <xf numFmtId="37" fontId="1" fillId="0" borderId="0" xfId="1" applyFont="1" applyBorder="1" applyAlignment="1">
      <alignment horizontal="right"/>
    </xf>
    <xf numFmtId="37" fontId="1" fillId="0" borderId="1" xfId="1" applyFont="1" applyBorder="1" applyProtection="1"/>
    <xf numFmtId="37" fontId="1" fillId="0" borderId="1" xfId="1" applyFont="1" applyBorder="1" applyAlignment="1" applyProtection="1">
      <alignment horizontal="right"/>
      <protection locked="0"/>
    </xf>
    <xf numFmtId="37" fontId="3" fillId="0" borderId="0" xfId="1" applyFont="1"/>
    <xf numFmtId="37" fontId="1" fillId="0" borderId="2" xfId="1" applyFont="1" applyBorder="1" applyAlignment="1" applyProtection="1">
      <alignment horizontal="left"/>
    </xf>
    <xf numFmtId="37" fontId="3" fillId="0" borderId="0" xfId="1" applyFont="1" applyFill="1" applyBorder="1" applyProtection="1"/>
    <xf numFmtId="37" fontId="3" fillId="0" borderId="0" xfId="1" applyFont="1" applyProtection="1">
      <protection locked="0"/>
    </xf>
    <xf numFmtId="37" fontId="1" fillId="0" borderId="3" xfId="1" applyFont="1" applyBorder="1" applyAlignment="1" applyProtection="1">
      <alignment horizontal="left"/>
    </xf>
    <xf numFmtId="37" fontId="1" fillId="0" borderId="8" xfId="1" applyFont="1" applyBorder="1" applyAlignment="1" applyProtection="1">
      <alignment horizontal="right"/>
    </xf>
    <xf numFmtId="37" fontId="1" fillId="0" borderId="2" xfId="1" applyFont="1" applyBorder="1" applyProtection="1">
      <protection locked="0"/>
    </xf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3" fillId="0" borderId="3" xfId="1" applyFont="1" applyBorder="1" applyAlignment="1" applyProtection="1">
      <alignment horizontal="left"/>
    </xf>
    <xf numFmtId="37" fontId="3" fillId="0" borderId="3" xfId="1" applyFont="1" applyBorder="1" applyProtection="1"/>
    <xf numFmtId="37" fontId="3" fillId="0" borderId="4" xfId="1" applyFont="1" applyBorder="1" applyProtection="1">
      <protection locked="0"/>
    </xf>
    <xf numFmtId="37" fontId="3" fillId="0" borderId="3" xfId="1" applyFont="1" applyBorder="1" applyProtection="1">
      <protection locked="0"/>
    </xf>
    <xf numFmtId="37" fontId="1" fillId="0" borderId="11" xfId="1" applyFont="1" applyBorder="1" applyAlignment="1" applyProtection="1">
      <alignment horizontal="right"/>
      <protection locked="0"/>
    </xf>
    <xf numFmtId="37" fontId="1" fillId="0" borderId="3" xfId="1" applyFont="1" applyBorder="1" applyAlignment="1" applyProtection="1">
      <alignment horizontal="right"/>
      <protection locked="0"/>
    </xf>
    <xf numFmtId="49" fontId="1" fillId="0" borderId="0" xfId="1" applyNumberFormat="1" applyFont="1" applyAlignment="1" applyProtection="1"/>
    <xf numFmtId="49" fontId="3" fillId="0" borderId="0" xfId="1" applyNumberFormat="1" applyFont="1" applyAlignment="1" applyProtection="1">
      <alignment horizontal="left"/>
    </xf>
    <xf numFmtId="49" fontId="1" fillId="0" borderId="0" xfId="1" applyNumberFormat="1" applyFont="1" applyAlignment="1" applyProtection="1">
      <alignment horizontal="left"/>
    </xf>
    <xf numFmtId="49" fontId="3" fillId="0" borderId="0" xfId="1" applyNumberFormat="1" applyFont="1" applyAlignment="1" applyProtection="1"/>
    <xf numFmtId="37" fontId="3" fillId="0" borderId="1" xfId="1" applyFont="1" applyBorder="1"/>
    <xf numFmtId="37" fontId="3" fillId="0" borderId="0" xfId="1" applyFont="1" applyFill="1" applyBorder="1" applyProtection="1">
      <protection locked="0"/>
    </xf>
    <xf numFmtId="37" fontId="1" fillId="0" borderId="1" xfId="1" applyFont="1" applyBorder="1" applyAlignment="1">
      <alignment horizontal="center"/>
    </xf>
    <xf numFmtId="37" fontId="1" fillId="0" borderId="12" xfId="1" applyFont="1" applyBorder="1" applyAlignment="1" applyProtection="1">
      <alignment horizontal="left"/>
    </xf>
    <xf numFmtId="37" fontId="1" fillId="0" borderId="13" xfId="1" applyFont="1" applyBorder="1"/>
    <xf numFmtId="37" fontId="1" fillId="0" borderId="8" xfId="1" applyFont="1" applyBorder="1" applyAlignment="1" applyProtection="1"/>
    <xf numFmtId="37" fontId="1" fillId="0" borderId="14" xfId="1" applyFont="1" applyBorder="1" applyAlignment="1" applyProtection="1"/>
    <xf numFmtId="37" fontId="1" fillId="0" borderId="15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center"/>
    </xf>
    <xf numFmtId="37" fontId="1" fillId="0" borderId="17" xfId="1" applyFont="1" applyBorder="1" applyAlignment="1">
      <alignment horizontal="center"/>
    </xf>
    <xf numFmtId="37" fontId="1" fillId="0" borderId="17" xfId="1" applyFont="1" applyBorder="1" applyAlignment="1" applyProtection="1">
      <alignment horizontal="center"/>
    </xf>
    <xf numFmtId="37" fontId="1" fillId="0" borderId="0" xfId="1" applyFont="1" applyBorder="1" applyAlignment="1">
      <alignment horizontal="center"/>
    </xf>
    <xf numFmtId="37" fontId="1" fillId="0" borderId="18" xfId="1" applyFont="1" applyBorder="1" applyAlignment="1" applyProtection="1">
      <alignment horizontal="center"/>
    </xf>
    <xf numFmtId="37" fontId="1" fillId="0" borderId="18" xfId="1" applyFont="1" applyBorder="1"/>
    <xf numFmtId="37" fontId="1" fillId="0" borderId="3" xfId="1" applyFont="1" applyBorder="1" applyAlignment="1" applyProtection="1">
      <alignment horizontal="center"/>
    </xf>
    <xf numFmtId="37" fontId="3" fillId="0" borderId="0" xfId="1" quotePrefix="1" applyFont="1" applyBorder="1" applyAlignment="1" applyProtection="1">
      <alignment horizontal="right"/>
      <protection locked="0"/>
    </xf>
    <xf numFmtId="37" fontId="1" fillId="0" borderId="0" xfId="1" quotePrefix="1" applyFont="1" applyBorder="1" applyAlignment="1" applyProtection="1">
      <alignment horizontal="left"/>
      <protection locked="0"/>
    </xf>
    <xf numFmtId="37" fontId="1" fillId="0" borderId="0" xfId="1" quotePrefix="1" applyFont="1" applyBorder="1" applyAlignment="1" applyProtection="1">
      <alignment horizontal="right"/>
      <protection locked="0"/>
    </xf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5" fillId="0" borderId="0" xfId="2" applyFont="1" applyAlignment="1" applyProtection="1">
      <alignment horizontal="left"/>
    </xf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2" xfId="2" applyFont="1" applyBorder="1"/>
    <xf numFmtId="176" fontId="1" fillId="0" borderId="3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left"/>
    </xf>
    <xf numFmtId="176" fontId="1" fillId="0" borderId="4" xfId="2" applyFont="1" applyBorder="1"/>
    <xf numFmtId="176" fontId="1" fillId="0" borderId="4" xfId="2" applyFont="1" applyBorder="1" applyAlignment="1" applyProtection="1">
      <alignment horizontal="left"/>
    </xf>
    <xf numFmtId="176" fontId="1" fillId="0" borderId="2" xfId="2" applyFont="1" applyBorder="1" applyAlignment="1" applyProtection="1">
      <alignment horizontal="right"/>
    </xf>
    <xf numFmtId="176" fontId="1" fillId="0" borderId="0" xfId="2" applyFont="1" applyAlignment="1" applyProtection="1">
      <alignment horizontal="right"/>
    </xf>
    <xf numFmtId="176" fontId="1" fillId="0" borderId="0" xfId="2" applyFont="1" applyAlignment="1" applyProtection="1">
      <alignment horizontal="center"/>
    </xf>
    <xf numFmtId="176" fontId="1" fillId="0" borderId="2" xfId="2" applyFont="1" applyBorder="1" applyProtection="1"/>
    <xf numFmtId="176" fontId="1" fillId="0" borderId="0" xfId="2" applyFont="1" applyProtection="1"/>
    <xf numFmtId="176" fontId="3" fillId="0" borderId="0" xfId="2" applyFont="1" applyAlignment="1" applyProtection="1">
      <alignment horizontal="center"/>
    </xf>
    <xf numFmtId="176" fontId="3" fillId="0" borderId="2" xfId="2" applyFont="1" applyBorder="1" applyProtection="1"/>
    <xf numFmtId="176" fontId="3" fillId="0" borderId="0" xfId="2" applyFont="1" applyProtection="1"/>
    <xf numFmtId="176" fontId="1" fillId="0" borderId="2" xfId="2" applyFont="1" applyBorder="1" applyProtection="1">
      <protection locked="0"/>
    </xf>
    <xf numFmtId="176" fontId="1" fillId="0" borderId="0" xfId="2" applyFont="1" applyAlignment="1" applyProtection="1">
      <alignment horizontal="right"/>
      <protection locked="0"/>
    </xf>
    <xf numFmtId="176" fontId="1" fillId="0" borderId="0" xfId="2" applyFont="1" applyProtection="1">
      <protection locked="0"/>
    </xf>
    <xf numFmtId="176" fontId="1" fillId="0" borderId="0" xfId="2" applyFont="1" applyAlignment="1">
      <alignment horizontal="right"/>
    </xf>
    <xf numFmtId="176" fontId="1" fillId="0" borderId="5" xfId="2" applyFont="1" applyBorder="1"/>
    <xf numFmtId="176" fontId="1" fillId="0" borderId="0" xfId="2" applyFont="1" applyBorder="1"/>
    <xf numFmtId="176" fontId="1" fillId="0" borderId="4" xfId="2" applyFont="1" applyBorder="1" applyAlignment="1" applyProtection="1">
      <alignment horizontal="center"/>
    </xf>
    <xf numFmtId="37" fontId="1" fillId="0" borderId="0" xfId="2" applyNumberFormat="1" applyFont="1" applyProtection="1"/>
    <xf numFmtId="37" fontId="3" fillId="0" borderId="0" xfId="2" applyNumberFormat="1" applyFont="1" applyProtection="1"/>
    <xf numFmtId="37" fontId="1" fillId="0" borderId="0" xfId="2" applyNumberFormat="1" applyFont="1" applyProtection="1">
      <protection locked="0"/>
    </xf>
    <xf numFmtId="176" fontId="1" fillId="0" borderId="0" xfId="2" applyNumberFormat="1" applyFont="1" applyProtection="1"/>
    <xf numFmtId="37" fontId="1" fillId="0" borderId="1" xfId="2" applyNumberFormat="1" applyFont="1" applyBorder="1" applyProtection="1"/>
    <xf numFmtId="176" fontId="3" fillId="0" borderId="1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center"/>
    </xf>
    <xf numFmtId="176" fontId="1" fillId="0" borderId="0" xfId="2" applyFont="1" applyAlignment="1" applyProtection="1">
      <alignment horizontal="left"/>
      <protection locked="0"/>
    </xf>
    <xf numFmtId="176" fontId="1" fillId="0" borderId="2" xfId="2" applyFont="1" applyBorder="1" applyAlignment="1" applyProtection="1">
      <alignment horizontal="left"/>
      <protection locked="0"/>
    </xf>
    <xf numFmtId="176" fontId="1" fillId="0" borderId="0" xfId="2" applyFont="1" applyBorder="1" applyProtection="1">
      <protection locked="0"/>
    </xf>
    <xf numFmtId="176" fontId="1" fillId="0" borderId="0" xfId="2" applyFont="1" applyAlignment="1" applyProtection="1">
      <protection locked="0"/>
    </xf>
    <xf numFmtId="176" fontId="1" fillId="0" borderId="1" xfId="2" applyFont="1" applyBorder="1" applyAlignment="1" applyProtection="1">
      <alignment horizontal="left"/>
      <protection locked="0"/>
    </xf>
    <xf numFmtId="176" fontId="1" fillId="0" borderId="5" xfId="2" applyFont="1" applyBorder="1" applyAlignment="1" applyProtection="1">
      <alignment horizontal="left"/>
      <protection locked="0"/>
    </xf>
    <xf numFmtId="176" fontId="1" fillId="0" borderId="1" xfId="2" applyFont="1" applyBorder="1" applyProtection="1">
      <protection locked="0"/>
    </xf>
    <xf numFmtId="176" fontId="1" fillId="0" borderId="1" xfId="2" applyFont="1" applyBorder="1" applyAlignment="1" applyProtection="1">
      <alignment horizontal="right"/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/>
    <xf numFmtId="37" fontId="3" fillId="0" borderId="0" xfId="1" applyFont="1" applyBorder="1" applyProtection="1"/>
    <xf numFmtId="37" fontId="1" fillId="0" borderId="0" xfId="1" quotePrefix="1" applyFont="1" applyBorder="1" applyAlignment="1" applyProtection="1"/>
    <xf numFmtId="37" fontId="1" fillId="0" borderId="8" xfId="1" quotePrefix="1" applyFont="1" applyBorder="1" applyAlignment="1" applyProtection="1"/>
    <xf numFmtId="37" fontId="1" fillId="0" borderId="19" xfId="1" applyFont="1" applyBorder="1"/>
    <xf numFmtId="37" fontId="1" fillId="0" borderId="17" xfId="1" applyFont="1" applyBorder="1" applyAlignment="1" applyProtection="1">
      <alignment horizontal="left"/>
    </xf>
    <xf numFmtId="37" fontId="1" fillId="0" borderId="15" xfId="1" applyFont="1" applyBorder="1" applyAlignment="1" applyProtection="1">
      <alignment horizontal="left"/>
    </xf>
    <xf numFmtId="37" fontId="1" fillId="0" borderId="17" xfId="1" applyFont="1" applyBorder="1"/>
    <xf numFmtId="37" fontId="1" fillId="0" borderId="8" xfId="1" applyFont="1" applyBorder="1" applyAlignment="1" applyProtection="1">
      <alignment horizontal="left"/>
    </xf>
    <xf numFmtId="37" fontId="1" fillId="0" borderId="19" xfId="1" applyFont="1" applyBorder="1" applyAlignment="1" applyProtection="1">
      <alignment horizontal="left"/>
    </xf>
    <xf numFmtId="37" fontId="1" fillId="0" borderId="20" xfId="1" applyFont="1" applyBorder="1" applyAlignment="1" applyProtection="1">
      <alignment horizontal="left"/>
    </xf>
    <xf numFmtId="37" fontId="1" fillId="0" borderId="11" xfId="1" applyFont="1" applyBorder="1"/>
    <xf numFmtId="37" fontId="1" fillId="0" borderId="20" xfId="1" applyFont="1" applyBorder="1"/>
    <xf numFmtId="37" fontId="1" fillId="0" borderId="0" xfId="1" applyFont="1" applyFill="1" applyBorder="1" applyProtection="1"/>
    <xf numFmtId="37" fontId="1" fillId="0" borderId="0" xfId="1" applyFont="1" applyAlignment="1" applyProtection="1">
      <alignment horizontal="center"/>
    </xf>
    <xf numFmtId="37" fontId="1" fillId="0" borderId="2" xfId="1" applyFont="1" applyBorder="1" applyAlignment="1" applyProtection="1">
      <alignment horizontal="left"/>
      <protection locked="0"/>
    </xf>
    <xf numFmtId="176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2" xfId="1" applyFont="1" applyBorder="1" applyAlignment="1" applyProtection="1">
      <alignment horizontal="center"/>
      <protection locked="0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Alignment="1" applyProtection="1">
      <alignment horizontal="center"/>
      <protection locked="0"/>
    </xf>
    <xf numFmtId="177" fontId="3" fillId="0" borderId="0" xfId="1" applyNumberFormat="1" applyFont="1" applyProtection="1">
      <protection locked="0"/>
    </xf>
    <xf numFmtId="37" fontId="1" fillId="0" borderId="0" xfId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center"/>
      <protection locked="0"/>
    </xf>
    <xf numFmtId="37" fontId="3" fillId="0" borderId="0" xfId="1" applyFont="1" applyAlignment="1" applyProtection="1">
      <alignment horizontal="center"/>
      <protection locked="0"/>
    </xf>
    <xf numFmtId="37" fontId="1" fillId="0" borderId="4" xfId="1" applyFont="1" applyBorder="1" applyAlignment="1" applyProtection="1"/>
    <xf numFmtId="37" fontId="3" fillId="0" borderId="2" xfId="1" applyFont="1" applyBorder="1" applyProtection="1">
      <protection locked="0"/>
    </xf>
    <xf numFmtId="176" fontId="1" fillId="0" borderId="0" xfId="1" applyNumberFormat="1" applyFont="1" applyProtection="1"/>
    <xf numFmtId="176" fontId="3" fillId="0" borderId="0" xfId="1" applyNumberFormat="1" applyFont="1" applyProtection="1"/>
    <xf numFmtId="0" fontId="1" fillId="0" borderId="2" xfId="1" applyNumberFormat="1" applyFont="1" applyBorder="1" applyAlignment="1" applyProtection="1">
      <alignment horizontal="center"/>
    </xf>
    <xf numFmtId="49" fontId="1" fillId="0" borderId="2" xfId="1" applyNumberFormat="1" applyFont="1" applyBorder="1" applyAlignment="1" applyProtection="1">
      <alignment horizontal="center"/>
    </xf>
    <xf numFmtId="49" fontId="1" fillId="0" borderId="9" xfId="1" applyNumberFormat="1" applyFont="1" applyBorder="1" applyAlignment="1" applyProtection="1">
      <alignment horizontal="center"/>
    </xf>
    <xf numFmtId="37" fontId="1" fillId="0" borderId="1" xfId="1" applyFont="1" applyBorder="1" applyProtection="1">
      <protection locked="0"/>
    </xf>
    <xf numFmtId="37" fontId="1" fillId="0" borderId="0" xfId="1" applyFont="1" applyAlignment="1">
      <alignment horizontal="center"/>
    </xf>
    <xf numFmtId="37" fontId="1" fillId="0" borderId="1" xfId="1" applyFont="1" applyBorder="1" applyAlignment="1">
      <alignment horizontal="right"/>
    </xf>
    <xf numFmtId="37" fontId="1" fillId="0" borderId="9" xfId="1" applyFont="1" applyBorder="1" applyAlignment="1" applyProtection="1">
      <alignment horizontal="left"/>
    </xf>
    <xf numFmtId="37" fontId="1" fillId="0" borderId="7" xfId="1" applyFont="1" applyBorder="1"/>
    <xf numFmtId="37" fontId="1" fillId="0" borderId="10" xfId="1" applyFont="1" applyBorder="1" applyAlignment="1" applyProtection="1">
      <alignment horizontal="left"/>
    </xf>
    <xf numFmtId="37" fontId="1" fillId="0" borderId="21" xfId="1" applyFont="1" applyBorder="1"/>
    <xf numFmtId="37" fontId="1" fillId="0" borderId="5" xfId="1" applyFont="1" applyBorder="1" applyProtection="1">
      <protection locked="0"/>
    </xf>
    <xf numFmtId="37" fontId="1" fillId="0" borderId="7" xfId="1" applyFont="1" applyBorder="1" applyAlignment="1"/>
    <xf numFmtId="37" fontId="1" fillId="0" borderId="0" xfId="1" applyFont="1" applyAlignment="1" applyProtection="1">
      <alignment horizontal="center"/>
    </xf>
    <xf numFmtId="37" fontId="1" fillId="0" borderId="20" xfId="1" applyBorder="1" applyAlignment="1">
      <alignment horizontal="center"/>
    </xf>
    <xf numFmtId="37" fontId="3" fillId="0" borderId="0" xfId="1" applyFont="1" applyAlignment="1" applyProtection="1">
      <alignment horizontal="center"/>
    </xf>
    <xf numFmtId="37" fontId="3" fillId="0" borderId="20" xfId="1" applyFont="1" applyBorder="1" applyAlignment="1">
      <alignment horizontal="center"/>
    </xf>
    <xf numFmtId="37" fontId="1" fillId="0" borderId="20" xfId="1" applyFont="1" applyBorder="1" applyAlignment="1">
      <alignment horizontal="center"/>
    </xf>
    <xf numFmtId="37" fontId="1" fillId="0" borderId="10" xfId="1" applyFont="1" applyBorder="1" applyAlignment="1">
      <alignment horizontal="center"/>
    </xf>
    <xf numFmtId="37" fontId="1" fillId="0" borderId="16" xfId="1" applyFont="1" applyBorder="1" applyAlignment="1">
      <alignment horizontal="center"/>
    </xf>
    <xf numFmtId="37" fontId="1" fillId="0" borderId="7" xfId="1" applyFont="1" applyBorder="1" applyAlignment="1" applyProtection="1">
      <alignment horizontal="left"/>
    </xf>
    <xf numFmtId="37" fontId="1" fillId="0" borderId="7" xfId="1" applyBorder="1" applyAlignment="1"/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B71" sqref="B71"/>
    </sheetView>
  </sheetViews>
  <sheetFormatPr defaultColWidth="13.375" defaultRowHeight="17.25" x14ac:dyDescent="0.2"/>
  <cols>
    <col min="1" max="1" width="13.375" style="80" customWidth="1"/>
    <col min="2" max="2" width="19.625" style="80" customWidth="1"/>
    <col min="3" max="4" width="14.625" style="80" customWidth="1"/>
    <col min="5" max="6" width="13.375" style="80"/>
    <col min="7" max="8" width="14.625" style="80" customWidth="1"/>
    <col min="9" max="256" width="13.375" style="80"/>
    <col min="257" max="257" width="13.375" style="80" customWidth="1"/>
    <col min="258" max="258" width="19.625" style="80" customWidth="1"/>
    <col min="259" max="260" width="14.625" style="80" customWidth="1"/>
    <col min="261" max="262" width="13.375" style="80"/>
    <col min="263" max="264" width="14.625" style="80" customWidth="1"/>
    <col min="265" max="512" width="13.375" style="80"/>
    <col min="513" max="513" width="13.375" style="80" customWidth="1"/>
    <col min="514" max="514" width="19.625" style="80" customWidth="1"/>
    <col min="515" max="516" width="14.625" style="80" customWidth="1"/>
    <col min="517" max="518" width="13.375" style="80"/>
    <col min="519" max="520" width="14.625" style="80" customWidth="1"/>
    <col min="521" max="768" width="13.375" style="80"/>
    <col min="769" max="769" width="13.375" style="80" customWidth="1"/>
    <col min="770" max="770" width="19.625" style="80" customWidth="1"/>
    <col min="771" max="772" width="14.625" style="80" customWidth="1"/>
    <col min="773" max="774" width="13.375" style="80"/>
    <col min="775" max="776" width="14.625" style="80" customWidth="1"/>
    <col min="777" max="1024" width="13.375" style="80"/>
    <col min="1025" max="1025" width="13.375" style="80" customWidth="1"/>
    <col min="1026" max="1026" width="19.625" style="80" customWidth="1"/>
    <col min="1027" max="1028" width="14.625" style="80" customWidth="1"/>
    <col min="1029" max="1030" width="13.375" style="80"/>
    <col min="1031" max="1032" width="14.625" style="80" customWidth="1"/>
    <col min="1033" max="1280" width="13.375" style="80"/>
    <col min="1281" max="1281" width="13.375" style="80" customWidth="1"/>
    <col min="1282" max="1282" width="19.625" style="80" customWidth="1"/>
    <col min="1283" max="1284" width="14.625" style="80" customWidth="1"/>
    <col min="1285" max="1286" width="13.375" style="80"/>
    <col min="1287" max="1288" width="14.625" style="80" customWidth="1"/>
    <col min="1289" max="1536" width="13.375" style="80"/>
    <col min="1537" max="1537" width="13.375" style="80" customWidth="1"/>
    <col min="1538" max="1538" width="19.625" style="80" customWidth="1"/>
    <col min="1539" max="1540" width="14.625" style="80" customWidth="1"/>
    <col min="1541" max="1542" width="13.375" style="80"/>
    <col min="1543" max="1544" width="14.625" style="80" customWidth="1"/>
    <col min="1545" max="1792" width="13.375" style="80"/>
    <col min="1793" max="1793" width="13.375" style="80" customWidth="1"/>
    <col min="1794" max="1794" width="19.625" style="80" customWidth="1"/>
    <col min="1795" max="1796" width="14.625" style="80" customWidth="1"/>
    <col min="1797" max="1798" width="13.375" style="80"/>
    <col min="1799" max="1800" width="14.625" style="80" customWidth="1"/>
    <col min="1801" max="2048" width="13.375" style="80"/>
    <col min="2049" max="2049" width="13.375" style="80" customWidth="1"/>
    <col min="2050" max="2050" width="19.625" style="80" customWidth="1"/>
    <col min="2051" max="2052" width="14.625" style="80" customWidth="1"/>
    <col min="2053" max="2054" width="13.375" style="80"/>
    <col min="2055" max="2056" width="14.625" style="80" customWidth="1"/>
    <col min="2057" max="2304" width="13.375" style="80"/>
    <col min="2305" max="2305" width="13.375" style="80" customWidth="1"/>
    <col min="2306" max="2306" width="19.625" style="80" customWidth="1"/>
    <col min="2307" max="2308" width="14.625" style="80" customWidth="1"/>
    <col min="2309" max="2310" width="13.375" style="80"/>
    <col min="2311" max="2312" width="14.625" style="80" customWidth="1"/>
    <col min="2313" max="2560" width="13.375" style="80"/>
    <col min="2561" max="2561" width="13.375" style="80" customWidth="1"/>
    <col min="2562" max="2562" width="19.625" style="80" customWidth="1"/>
    <col min="2563" max="2564" width="14.625" style="80" customWidth="1"/>
    <col min="2565" max="2566" width="13.375" style="80"/>
    <col min="2567" max="2568" width="14.625" style="80" customWidth="1"/>
    <col min="2569" max="2816" width="13.375" style="80"/>
    <col min="2817" max="2817" width="13.375" style="80" customWidth="1"/>
    <col min="2818" max="2818" width="19.625" style="80" customWidth="1"/>
    <col min="2819" max="2820" width="14.625" style="80" customWidth="1"/>
    <col min="2821" max="2822" width="13.375" style="80"/>
    <col min="2823" max="2824" width="14.625" style="80" customWidth="1"/>
    <col min="2825" max="3072" width="13.375" style="80"/>
    <col min="3073" max="3073" width="13.375" style="80" customWidth="1"/>
    <col min="3074" max="3074" width="19.625" style="80" customWidth="1"/>
    <col min="3075" max="3076" width="14.625" style="80" customWidth="1"/>
    <col min="3077" max="3078" width="13.375" style="80"/>
    <col min="3079" max="3080" width="14.625" style="80" customWidth="1"/>
    <col min="3081" max="3328" width="13.375" style="80"/>
    <col min="3329" max="3329" width="13.375" style="80" customWidth="1"/>
    <col min="3330" max="3330" width="19.625" style="80" customWidth="1"/>
    <col min="3331" max="3332" width="14.625" style="80" customWidth="1"/>
    <col min="3333" max="3334" width="13.375" style="80"/>
    <col min="3335" max="3336" width="14.625" style="80" customWidth="1"/>
    <col min="3337" max="3584" width="13.375" style="80"/>
    <col min="3585" max="3585" width="13.375" style="80" customWidth="1"/>
    <col min="3586" max="3586" width="19.625" style="80" customWidth="1"/>
    <col min="3587" max="3588" width="14.625" style="80" customWidth="1"/>
    <col min="3589" max="3590" width="13.375" style="80"/>
    <col min="3591" max="3592" width="14.625" style="80" customWidth="1"/>
    <col min="3593" max="3840" width="13.375" style="80"/>
    <col min="3841" max="3841" width="13.375" style="80" customWidth="1"/>
    <col min="3842" max="3842" width="19.625" style="80" customWidth="1"/>
    <col min="3843" max="3844" width="14.625" style="80" customWidth="1"/>
    <col min="3845" max="3846" width="13.375" style="80"/>
    <col min="3847" max="3848" width="14.625" style="80" customWidth="1"/>
    <col min="3849" max="4096" width="13.375" style="80"/>
    <col min="4097" max="4097" width="13.375" style="80" customWidth="1"/>
    <col min="4098" max="4098" width="19.625" style="80" customWidth="1"/>
    <col min="4099" max="4100" width="14.625" style="80" customWidth="1"/>
    <col min="4101" max="4102" width="13.375" style="80"/>
    <col min="4103" max="4104" width="14.625" style="80" customWidth="1"/>
    <col min="4105" max="4352" width="13.375" style="80"/>
    <col min="4353" max="4353" width="13.375" style="80" customWidth="1"/>
    <col min="4354" max="4354" width="19.625" style="80" customWidth="1"/>
    <col min="4355" max="4356" width="14.625" style="80" customWidth="1"/>
    <col min="4357" max="4358" width="13.375" style="80"/>
    <col min="4359" max="4360" width="14.625" style="80" customWidth="1"/>
    <col min="4361" max="4608" width="13.375" style="80"/>
    <col min="4609" max="4609" width="13.375" style="80" customWidth="1"/>
    <col min="4610" max="4610" width="19.625" style="80" customWidth="1"/>
    <col min="4611" max="4612" width="14.625" style="80" customWidth="1"/>
    <col min="4613" max="4614" width="13.375" style="80"/>
    <col min="4615" max="4616" width="14.625" style="80" customWidth="1"/>
    <col min="4617" max="4864" width="13.375" style="80"/>
    <col min="4865" max="4865" width="13.375" style="80" customWidth="1"/>
    <col min="4866" max="4866" width="19.625" style="80" customWidth="1"/>
    <col min="4867" max="4868" width="14.625" style="80" customWidth="1"/>
    <col min="4869" max="4870" width="13.375" style="80"/>
    <col min="4871" max="4872" width="14.625" style="80" customWidth="1"/>
    <col min="4873" max="5120" width="13.375" style="80"/>
    <col min="5121" max="5121" width="13.375" style="80" customWidth="1"/>
    <col min="5122" max="5122" width="19.625" style="80" customWidth="1"/>
    <col min="5123" max="5124" width="14.625" style="80" customWidth="1"/>
    <col min="5125" max="5126" width="13.375" style="80"/>
    <col min="5127" max="5128" width="14.625" style="80" customWidth="1"/>
    <col min="5129" max="5376" width="13.375" style="80"/>
    <col min="5377" max="5377" width="13.375" style="80" customWidth="1"/>
    <col min="5378" max="5378" width="19.625" style="80" customWidth="1"/>
    <col min="5379" max="5380" width="14.625" style="80" customWidth="1"/>
    <col min="5381" max="5382" width="13.375" style="80"/>
    <col min="5383" max="5384" width="14.625" style="80" customWidth="1"/>
    <col min="5385" max="5632" width="13.375" style="80"/>
    <col min="5633" max="5633" width="13.375" style="80" customWidth="1"/>
    <col min="5634" max="5634" width="19.625" style="80" customWidth="1"/>
    <col min="5635" max="5636" width="14.625" style="80" customWidth="1"/>
    <col min="5637" max="5638" width="13.375" style="80"/>
    <col min="5639" max="5640" width="14.625" style="80" customWidth="1"/>
    <col min="5641" max="5888" width="13.375" style="80"/>
    <col min="5889" max="5889" width="13.375" style="80" customWidth="1"/>
    <col min="5890" max="5890" width="19.625" style="80" customWidth="1"/>
    <col min="5891" max="5892" width="14.625" style="80" customWidth="1"/>
    <col min="5893" max="5894" width="13.375" style="80"/>
    <col min="5895" max="5896" width="14.625" style="80" customWidth="1"/>
    <col min="5897" max="6144" width="13.375" style="80"/>
    <col min="6145" max="6145" width="13.375" style="80" customWidth="1"/>
    <col min="6146" max="6146" width="19.625" style="80" customWidth="1"/>
    <col min="6147" max="6148" width="14.625" style="80" customWidth="1"/>
    <col min="6149" max="6150" width="13.375" style="80"/>
    <col min="6151" max="6152" width="14.625" style="80" customWidth="1"/>
    <col min="6153" max="6400" width="13.375" style="80"/>
    <col min="6401" max="6401" width="13.375" style="80" customWidth="1"/>
    <col min="6402" max="6402" width="19.625" style="80" customWidth="1"/>
    <col min="6403" max="6404" width="14.625" style="80" customWidth="1"/>
    <col min="6405" max="6406" width="13.375" style="80"/>
    <col min="6407" max="6408" width="14.625" style="80" customWidth="1"/>
    <col min="6409" max="6656" width="13.375" style="80"/>
    <col min="6657" max="6657" width="13.375" style="80" customWidth="1"/>
    <col min="6658" max="6658" width="19.625" style="80" customWidth="1"/>
    <col min="6659" max="6660" width="14.625" style="80" customWidth="1"/>
    <col min="6661" max="6662" width="13.375" style="80"/>
    <col min="6663" max="6664" width="14.625" style="80" customWidth="1"/>
    <col min="6665" max="6912" width="13.375" style="80"/>
    <col min="6913" max="6913" width="13.375" style="80" customWidth="1"/>
    <col min="6914" max="6914" width="19.625" style="80" customWidth="1"/>
    <col min="6915" max="6916" width="14.625" style="80" customWidth="1"/>
    <col min="6917" max="6918" width="13.375" style="80"/>
    <col min="6919" max="6920" width="14.625" style="80" customWidth="1"/>
    <col min="6921" max="7168" width="13.375" style="80"/>
    <col min="7169" max="7169" width="13.375" style="80" customWidth="1"/>
    <col min="7170" max="7170" width="19.625" style="80" customWidth="1"/>
    <col min="7171" max="7172" width="14.625" style="80" customWidth="1"/>
    <col min="7173" max="7174" width="13.375" style="80"/>
    <col min="7175" max="7176" width="14.625" style="80" customWidth="1"/>
    <col min="7177" max="7424" width="13.375" style="80"/>
    <col min="7425" max="7425" width="13.375" style="80" customWidth="1"/>
    <col min="7426" max="7426" width="19.625" style="80" customWidth="1"/>
    <col min="7427" max="7428" width="14.625" style="80" customWidth="1"/>
    <col min="7429" max="7430" width="13.375" style="80"/>
    <col min="7431" max="7432" width="14.625" style="80" customWidth="1"/>
    <col min="7433" max="7680" width="13.375" style="80"/>
    <col min="7681" max="7681" width="13.375" style="80" customWidth="1"/>
    <col min="7682" max="7682" width="19.625" style="80" customWidth="1"/>
    <col min="7683" max="7684" width="14.625" style="80" customWidth="1"/>
    <col min="7685" max="7686" width="13.375" style="80"/>
    <col min="7687" max="7688" width="14.625" style="80" customWidth="1"/>
    <col min="7689" max="7936" width="13.375" style="80"/>
    <col min="7937" max="7937" width="13.375" style="80" customWidth="1"/>
    <col min="7938" max="7938" width="19.625" style="80" customWidth="1"/>
    <col min="7939" max="7940" width="14.625" style="80" customWidth="1"/>
    <col min="7941" max="7942" width="13.375" style="80"/>
    <col min="7943" max="7944" width="14.625" style="80" customWidth="1"/>
    <col min="7945" max="8192" width="13.375" style="80"/>
    <col min="8193" max="8193" width="13.375" style="80" customWidth="1"/>
    <col min="8194" max="8194" width="19.625" style="80" customWidth="1"/>
    <col min="8195" max="8196" width="14.625" style="80" customWidth="1"/>
    <col min="8197" max="8198" width="13.375" style="80"/>
    <col min="8199" max="8200" width="14.625" style="80" customWidth="1"/>
    <col min="8201" max="8448" width="13.375" style="80"/>
    <col min="8449" max="8449" width="13.375" style="80" customWidth="1"/>
    <col min="8450" max="8450" width="19.625" style="80" customWidth="1"/>
    <col min="8451" max="8452" width="14.625" style="80" customWidth="1"/>
    <col min="8453" max="8454" width="13.375" style="80"/>
    <col min="8455" max="8456" width="14.625" style="80" customWidth="1"/>
    <col min="8457" max="8704" width="13.375" style="80"/>
    <col min="8705" max="8705" width="13.375" style="80" customWidth="1"/>
    <col min="8706" max="8706" width="19.625" style="80" customWidth="1"/>
    <col min="8707" max="8708" width="14.625" style="80" customWidth="1"/>
    <col min="8709" max="8710" width="13.375" style="80"/>
    <col min="8711" max="8712" width="14.625" style="80" customWidth="1"/>
    <col min="8713" max="8960" width="13.375" style="80"/>
    <col min="8961" max="8961" width="13.375" style="80" customWidth="1"/>
    <col min="8962" max="8962" width="19.625" style="80" customWidth="1"/>
    <col min="8963" max="8964" width="14.625" style="80" customWidth="1"/>
    <col min="8965" max="8966" width="13.375" style="80"/>
    <col min="8967" max="8968" width="14.625" style="80" customWidth="1"/>
    <col min="8969" max="9216" width="13.375" style="80"/>
    <col min="9217" max="9217" width="13.375" style="80" customWidth="1"/>
    <col min="9218" max="9218" width="19.625" style="80" customWidth="1"/>
    <col min="9219" max="9220" width="14.625" style="80" customWidth="1"/>
    <col min="9221" max="9222" width="13.375" style="80"/>
    <col min="9223" max="9224" width="14.625" style="80" customWidth="1"/>
    <col min="9225" max="9472" width="13.375" style="80"/>
    <col min="9473" max="9473" width="13.375" style="80" customWidth="1"/>
    <col min="9474" max="9474" width="19.625" style="80" customWidth="1"/>
    <col min="9475" max="9476" width="14.625" style="80" customWidth="1"/>
    <col min="9477" max="9478" width="13.375" style="80"/>
    <col min="9479" max="9480" width="14.625" style="80" customWidth="1"/>
    <col min="9481" max="9728" width="13.375" style="80"/>
    <col min="9729" max="9729" width="13.375" style="80" customWidth="1"/>
    <col min="9730" max="9730" width="19.625" style="80" customWidth="1"/>
    <col min="9731" max="9732" width="14.625" style="80" customWidth="1"/>
    <col min="9733" max="9734" width="13.375" style="80"/>
    <col min="9735" max="9736" width="14.625" style="80" customWidth="1"/>
    <col min="9737" max="9984" width="13.375" style="80"/>
    <col min="9985" max="9985" width="13.375" style="80" customWidth="1"/>
    <col min="9986" max="9986" width="19.625" style="80" customWidth="1"/>
    <col min="9987" max="9988" width="14.625" style="80" customWidth="1"/>
    <col min="9989" max="9990" width="13.375" style="80"/>
    <col min="9991" max="9992" width="14.625" style="80" customWidth="1"/>
    <col min="9993" max="10240" width="13.375" style="80"/>
    <col min="10241" max="10241" width="13.375" style="80" customWidth="1"/>
    <col min="10242" max="10242" width="19.625" style="80" customWidth="1"/>
    <col min="10243" max="10244" width="14.625" style="80" customWidth="1"/>
    <col min="10245" max="10246" width="13.375" style="80"/>
    <col min="10247" max="10248" width="14.625" style="80" customWidth="1"/>
    <col min="10249" max="10496" width="13.375" style="80"/>
    <col min="10497" max="10497" width="13.375" style="80" customWidth="1"/>
    <col min="10498" max="10498" width="19.625" style="80" customWidth="1"/>
    <col min="10499" max="10500" width="14.625" style="80" customWidth="1"/>
    <col min="10501" max="10502" width="13.375" style="80"/>
    <col min="10503" max="10504" width="14.625" style="80" customWidth="1"/>
    <col min="10505" max="10752" width="13.375" style="80"/>
    <col min="10753" max="10753" width="13.375" style="80" customWidth="1"/>
    <col min="10754" max="10754" width="19.625" style="80" customWidth="1"/>
    <col min="10755" max="10756" width="14.625" style="80" customWidth="1"/>
    <col min="10757" max="10758" width="13.375" style="80"/>
    <col min="10759" max="10760" width="14.625" style="80" customWidth="1"/>
    <col min="10761" max="11008" width="13.375" style="80"/>
    <col min="11009" max="11009" width="13.375" style="80" customWidth="1"/>
    <col min="11010" max="11010" width="19.625" style="80" customWidth="1"/>
    <col min="11011" max="11012" width="14.625" style="80" customWidth="1"/>
    <col min="11013" max="11014" width="13.375" style="80"/>
    <col min="11015" max="11016" width="14.625" style="80" customWidth="1"/>
    <col min="11017" max="11264" width="13.375" style="80"/>
    <col min="11265" max="11265" width="13.375" style="80" customWidth="1"/>
    <col min="11266" max="11266" width="19.625" style="80" customWidth="1"/>
    <col min="11267" max="11268" width="14.625" style="80" customWidth="1"/>
    <col min="11269" max="11270" width="13.375" style="80"/>
    <col min="11271" max="11272" width="14.625" style="80" customWidth="1"/>
    <col min="11273" max="11520" width="13.375" style="80"/>
    <col min="11521" max="11521" width="13.375" style="80" customWidth="1"/>
    <col min="11522" max="11522" width="19.625" style="80" customWidth="1"/>
    <col min="11523" max="11524" width="14.625" style="80" customWidth="1"/>
    <col min="11525" max="11526" width="13.375" style="80"/>
    <col min="11527" max="11528" width="14.625" style="80" customWidth="1"/>
    <col min="11529" max="11776" width="13.375" style="80"/>
    <col min="11777" max="11777" width="13.375" style="80" customWidth="1"/>
    <col min="11778" max="11778" width="19.625" style="80" customWidth="1"/>
    <col min="11779" max="11780" width="14.625" style="80" customWidth="1"/>
    <col min="11781" max="11782" width="13.375" style="80"/>
    <col min="11783" max="11784" width="14.625" style="80" customWidth="1"/>
    <col min="11785" max="12032" width="13.375" style="80"/>
    <col min="12033" max="12033" width="13.375" style="80" customWidth="1"/>
    <col min="12034" max="12034" width="19.625" style="80" customWidth="1"/>
    <col min="12035" max="12036" width="14.625" style="80" customWidth="1"/>
    <col min="12037" max="12038" width="13.375" style="80"/>
    <col min="12039" max="12040" width="14.625" style="80" customWidth="1"/>
    <col min="12041" max="12288" width="13.375" style="80"/>
    <col min="12289" max="12289" width="13.375" style="80" customWidth="1"/>
    <col min="12290" max="12290" width="19.625" style="80" customWidth="1"/>
    <col min="12291" max="12292" width="14.625" style="80" customWidth="1"/>
    <col min="12293" max="12294" width="13.375" style="80"/>
    <col min="12295" max="12296" width="14.625" style="80" customWidth="1"/>
    <col min="12297" max="12544" width="13.375" style="80"/>
    <col min="12545" max="12545" width="13.375" style="80" customWidth="1"/>
    <col min="12546" max="12546" width="19.625" style="80" customWidth="1"/>
    <col min="12547" max="12548" width="14.625" style="80" customWidth="1"/>
    <col min="12549" max="12550" width="13.375" style="80"/>
    <col min="12551" max="12552" width="14.625" style="80" customWidth="1"/>
    <col min="12553" max="12800" width="13.375" style="80"/>
    <col min="12801" max="12801" width="13.375" style="80" customWidth="1"/>
    <col min="12802" max="12802" width="19.625" style="80" customWidth="1"/>
    <col min="12803" max="12804" width="14.625" style="80" customWidth="1"/>
    <col min="12805" max="12806" width="13.375" style="80"/>
    <col min="12807" max="12808" width="14.625" style="80" customWidth="1"/>
    <col min="12809" max="13056" width="13.375" style="80"/>
    <col min="13057" max="13057" width="13.375" style="80" customWidth="1"/>
    <col min="13058" max="13058" width="19.625" style="80" customWidth="1"/>
    <col min="13059" max="13060" width="14.625" style="80" customWidth="1"/>
    <col min="13061" max="13062" width="13.375" style="80"/>
    <col min="13063" max="13064" width="14.625" style="80" customWidth="1"/>
    <col min="13065" max="13312" width="13.375" style="80"/>
    <col min="13313" max="13313" width="13.375" style="80" customWidth="1"/>
    <col min="13314" max="13314" width="19.625" style="80" customWidth="1"/>
    <col min="13315" max="13316" width="14.625" style="80" customWidth="1"/>
    <col min="13317" max="13318" width="13.375" style="80"/>
    <col min="13319" max="13320" width="14.625" style="80" customWidth="1"/>
    <col min="13321" max="13568" width="13.375" style="80"/>
    <col min="13569" max="13569" width="13.375" style="80" customWidth="1"/>
    <col min="13570" max="13570" width="19.625" style="80" customWidth="1"/>
    <col min="13571" max="13572" width="14.625" style="80" customWidth="1"/>
    <col min="13573" max="13574" width="13.375" style="80"/>
    <col min="13575" max="13576" width="14.625" style="80" customWidth="1"/>
    <col min="13577" max="13824" width="13.375" style="80"/>
    <col min="13825" max="13825" width="13.375" style="80" customWidth="1"/>
    <col min="13826" max="13826" width="19.625" style="80" customWidth="1"/>
    <col min="13827" max="13828" width="14.625" style="80" customWidth="1"/>
    <col min="13829" max="13830" width="13.375" style="80"/>
    <col min="13831" max="13832" width="14.625" style="80" customWidth="1"/>
    <col min="13833" max="14080" width="13.375" style="80"/>
    <col min="14081" max="14081" width="13.375" style="80" customWidth="1"/>
    <col min="14082" max="14082" width="19.625" style="80" customWidth="1"/>
    <col min="14083" max="14084" width="14.625" style="80" customWidth="1"/>
    <col min="14085" max="14086" width="13.375" style="80"/>
    <col min="14087" max="14088" width="14.625" style="80" customWidth="1"/>
    <col min="14089" max="14336" width="13.375" style="80"/>
    <col min="14337" max="14337" width="13.375" style="80" customWidth="1"/>
    <col min="14338" max="14338" width="19.625" style="80" customWidth="1"/>
    <col min="14339" max="14340" width="14.625" style="80" customWidth="1"/>
    <col min="14341" max="14342" width="13.375" style="80"/>
    <col min="14343" max="14344" width="14.625" style="80" customWidth="1"/>
    <col min="14345" max="14592" width="13.375" style="80"/>
    <col min="14593" max="14593" width="13.375" style="80" customWidth="1"/>
    <col min="14594" max="14594" width="19.625" style="80" customWidth="1"/>
    <col min="14595" max="14596" width="14.625" style="80" customWidth="1"/>
    <col min="14597" max="14598" width="13.375" style="80"/>
    <col min="14599" max="14600" width="14.625" style="80" customWidth="1"/>
    <col min="14601" max="14848" width="13.375" style="80"/>
    <col min="14849" max="14849" width="13.375" style="80" customWidth="1"/>
    <col min="14850" max="14850" width="19.625" style="80" customWidth="1"/>
    <col min="14851" max="14852" width="14.625" style="80" customWidth="1"/>
    <col min="14853" max="14854" width="13.375" style="80"/>
    <col min="14855" max="14856" width="14.625" style="80" customWidth="1"/>
    <col min="14857" max="15104" width="13.375" style="80"/>
    <col min="15105" max="15105" width="13.375" style="80" customWidth="1"/>
    <col min="15106" max="15106" width="19.625" style="80" customWidth="1"/>
    <col min="15107" max="15108" width="14.625" style="80" customWidth="1"/>
    <col min="15109" max="15110" width="13.375" style="80"/>
    <col min="15111" max="15112" width="14.625" style="80" customWidth="1"/>
    <col min="15113" max="15360" width="13.375" style="80"/>
    <col min="15361" max="15361" width="13.375" style="80" customWidth="1"/>
    <col min="15362" max="15362" width="19.625" style="80" customWidth="1"/>
    <col min="15363" max="15364" width="14.625" style="80" customWidth="1"/>
    <col min="15365" max="15366" width="13.375" style="80"/>
    <col min="15367" max="15368" width="14.625" style="80" customWidth="1"/>
    <col min="15369" max="15616" width="13.375" style="80"/>
    <col min="15617" max="15617" width="13.375" style="80" customWidth="1"/>
    <col min="15618" max="15618" width="19.625" style="80" customWidth="1"/>
    <col min="15619" max="15620" width="14.625" style="80" customWidth="1"/>
    <col min="15621" max="15622" width="13.375" style="80"/>
    <col min="15623" max="15624" width="14.625" style="80" customWidth="1"/>
    <col min="15625" max="15872" width="13.375" style="80"/>
    <col min="15873" max="15873" width="13.375" style="80" customWidth="1"/>
    <col min="15874" max="15874" width="19.625" style="80" customWidth="1"/>
    <col min="15875" max="15876" width="14.625" style="80" customWidth="1"/>
    <col min="15877" max="15878" width="13.375" style="80"/>
    <col min="15879" max="15880" width="14.625" style="80" customWidth="1"/>
    <col min="15881" max="16128" width="13.375" style="80"/>
    <col min="16129" max="16129" width="13.375" style="80" customWidth="1"/>
    <col min="16130" max="16130" width="19.625" style="80" customWidth="1"/>
    <col min="16131" max="16132" width="14.625" style="80" customWidth="1"/>
    <col min="16133" max="16134" width="13.375" style="80"/>
    <col min="16135" max="16136" width="14.625" style="80" customWidth="1"/>
    <col min="16137" max="16384" width="13.375" style="80"/>
  </cols>
  <sheetData>
    <row r="1" spans="1:10" x14ac:dyDescent="0.2">
      <c r="A1" s="79"/>
    </row>
    <row r="6" spans="1:10" ht="28.5" x14ac:dyDescent="0.3">
      <c r="E6" s="81" t="s">
        <v>391</v>
      </c>
    </row>
    <row r="7" spans="1:10" x14ac:dyDescent="0.2">
      <c r="D7" s="82" t="s">
        <v>392</v>
      </c>
    </row>
    <row r="8" spans="1:10" ht="18" thickBot="1" x14ac:dyDescent="0.25">
      <c r="B8" s="83"/>
      <c r="C8" s="83"/>
      <c r="D8" s="83"/>
      <c r="E8" s="83"/>
      <c r="F8" s="83"/>
      <c r="G8" s="83"/>
      <c r="H8" s="83"/>
      <c r="I8" s="83"/>
      <c r="J8" s="83"/>
    </row>
    <row r="9" spans="1:10" x14ac:dyDescent="0.2">
      <c r="C9" s="84"/>
      <c r="D9" s="84"/>
      <c r="E9" s="85"/>
      <c r="F9" s="85"/>
      <c r="G9" s="85"/>
      <c r="H9" s="85"/>
      <c r="I9" s="85"/>
      <c r="J9" s="85"/>
    </row>
    <row r="10" spans="1:10" x14ac:dyDescent="0.2">
      <c r="C10" s="86" t="s">
        <v>393</v>
      </c>
      <c r="D10" s="86" t="s">
        <v>394</v>
      </c>
      <c r="E10" s="84"/>
      <c r="F10" s="85"/>
      <c r="G10" s="87" t="s">
        <v>395</v>
      </c>
      <c r="H10" s="85"/>
      <c r="I10" s="85"/>
      <c r="J10" s="84"/>
    </row>
    <row r="11" spans="1:10" x14ac:dyDescent="0.2">
      <c r="B11" s="85"/>
      <c r="C11" s="88"/>
      <c r="D11" s="88"/>
      <c r="E11" s="89" t="s">
        <v>396</v>
      </c>
      <c r="F11" s="89" t="s">
        <v>397</v>
      </c>
      <c r="G11" s="89" t="s">
        <v>398</v>
      </c>
      <c r="H11" s="89" t="s">
        <v>399</v>
      </c>
      <c r="I11" s="89" t="s">
        <v>400</v>
      </c>
      <c r="J11" s="89" t="s">
        <v>401</v>
      </c>
    </row>
    <row r="12" spans="1:10" x14ac:dyDescent="0.2">
      <c r="C12" s="90" t="s">
        <v>402</v>
      </c>
      <c r="D12" s="91" t="s">
        <v>402</v>
      </c>
      <c r="E12" s="91" t="s">
        <v>402</v>
      </c>
      <c r="F12" s="91" t="s">
        <v>402</v>
      </c>
      <c r="G12" s="91" t="s">
        <v>402</v>
      </c>
      <c r="H12" s="91" t="s">
        <v>402</v>
      </c>
      <c r="I12" s="91" t="s">
        <v>402</v>
      </c>
      <c r="J12" s="91" t="s">
        <v>402</v>
      </c>
    </row>
    <row r="13" spans="1:10" x14ac:dyDescent="0.2">
      <c r="B13" s="92" t="s">
        <v>403</v>
      </c>
      <c r="C13" s="93">
        <v>13188.1</v>
      </c>
      <c r="D13" s="94">
        <v>12723.3</v>
      </c>
      <c r="E13" s="94">
        <v>5527.5</v>
      </c>
      <c r="F13" s="94">
        <v>9.9</v>
      </c>
      <c r="G13" s="94">
        <v>101.8</v>
      </c>
      <c r="H13" s="94">
        <v>2116.6</v>
      </c>
      <c r="I13" s="94">
        <v>3299.3</v>
      </c>
      <c r="J13" s="94">
        <v>7195.8</v>
      </c>
    </row>
    <row r="14" spans="1:10" x14ac:dyDescent="0.2">
      <c r="B14" s="95" t="s">
        <v>213</v>
      </c>
      <c r="C14" s="96">
        <v>13250.1</v>
      </c>
      <c r="D14" s="97">
        <v>12775.1</v>
      </c>
      <c r="E14" s="97">
        <v>5639.2</v>
      </c>
      <c r="F14" s="97">
        <v>10</v>
      </c>
      <c r="G14" s="97">
        <v>101.9</v>
      </c>
      <c r="H14" s="97">
        <v>2179.3000000000002</v>
      </c>
      <c r="I14" s="97">
        <f>I17+I18+SUM(I32:I34)+0.1</f>
        <v>3347.9999999999995</v>
      </c>
      <c r="J14" s="97">
        <v>7136</v>
      </c>
    </row>
    <row r="15" spans="1:10" x14ac:dyDescent="0.2">
      <c r="B15" s="95"/>
      <c r="C15" s="96"/>
      <c r="D15" s="97"/>
      <c r="E15" s="97"/>
      <c r="F15" s="97"/>
      <c r="G15" s="97"/>
      <c r="H15" s="97"/>
      <c r="I15" s="97"/>
      <c r="J15" s="97"/>
    </row>
    <row r="16" spans="1:10" x14ac:dyDescent="0.2">
      <c r="B16" s="79" t="s">
        <v>404</v>
      </c>
      <c r="C16" s="98">
        <v>45.4</v>
      </c>
      <c r="D16" s="94">
        <v>24.4</v>
      </c>
      <c r="E16" s="94">
        <v>24.4</v>
      </c>
      <c r="F16" s="99" t="s">
        <v>41</v>
      </c>
      <c r="G16" s="100">
        <v>24.4</v>
      </c>
      <c r="H16" s="99" t="s">
        <v>41</v>
      </c>
      <c r="I16" s="99" t="s">
        <v>41</v>
      </c>
      <c r="J16" s="99" t="s">
        <v>41</v>
      </c>
    </row>
    <row r="17" spans="2:10" x14ac:dyDescent="0.2">
      <c r="B17" s="79" t="s">
        <v>405</v>
      </c>
      <c r="C17" s="93">
        <v>1130.3</v>
      </c>
      <c r="D17" s="94">
        <v>1016.4</v>
      </c>
      <c r="E17" s="94">
        <v>813.9</v>
      </c>
      <c r="F17" s="94">
        <f>SUM(F18:F30)+0.1</f>
        <v>5.6999999999999993</v>
      </c>
      <c r="G17" s="94">
        <f>SUM(G18:G30)-0.1</f>
        <v>39.700000000000003</v>
      </c>
      <c r="H17" s="94">
        <v>645.79999999999995</v>
      </c>
      <c r="I17" s="94">
        <v>122.7</v>
      </c>
      <c r="J17" s="94">
        <v>202.4</v>
      </c>
    </row>
    <row r="18" spans="2:10" x14ac:dyDescent="0.2">
      <c r="B18" s="79" t="s">
        <v>406</v>
      </c>
      <c r="C18" s="98">
        <v>52.7</v>
      </c>
      <c r="D18" s="94">
        <v>52.7</v>
      </c>
      <c r="E18" s="94">
        <v>52.7</v>
      </c>
      <c r="F18" s="100">
        <v>1.3</v>
      </c>
      <c r="G18" s="100">
        <v>15.9</v>
      </c>
      <c r="H18" s="100">
        <v>35.4</v>
      </c>
      <c r="I18" s="99" t="s">
        <v>41</v>
      </c>
      <c r="J18" s="99" t="s">
        <v>41</v>
      </c>
    </row>
    <row r="19" spans="2:10" x14ac:dyDescent="0.2">
      <c r="B19" s="79" t="s">
        <v>407</v>
      </c>
      <c r="C19" s="98">
        <v>7.9</v>
      </c>
      <c r="D19" s="94">
        <v>7.4</v>
      </c>
      <c r="E19" s="94">
        <v>7.4</v>
      </c>
      <c r="F19" s="100">
        <v>0.7</v>
      </c>
      <c r="G19" s="100">
        <v>4.0999999999999996</v>
      </c>
      <c r="H19" s="100">
        <v>2.6</v>
      </c>
      <c r="I19" s="99" t="s">
        <v>41</v>
      </c>
      <c r="J19" s="99" t="s">
        <v>41</v>
      </c>
    </row>
    <row r="20" spans="2:10" x14ac:dyDescent="0.2">
      <c r="B20" s="79" t="s">
        <v>408</v>
      </c>
      <c r="C20" s="98">
        <v>244</v>
      </c>
      <c r="D20" s="94">
        <v>244</v>
      </c>
      <c r="E20" s="94">
        <v>244</v>
      </c>
      <c r="F20" s="100">
        <v>3.6</v>
      </c>
      <c r="G20" s="100">
        <v>18.7</v>
      </c>
      <c r="H20" s="100">
        <v>221.6</v>
      </c>
      <c r="I20" s="99" t="s">
        <v>41</v>
      </c>
      <c r="J20" s="99" t="s">
        <v>41</v>
      </c>
    </row>
    <row r="21" spans="2:10" x14ac:dyDescent="0.2">
      <c r="B21" s="79" t="s">
        <v>409</v>
      </c>
      <c r="C21" s="98">
        <v>42.6</v>
      </c>
      <c r="D21" s="94">
        <v>42.6</v>
      </c>
      <c r="E21" s="94">
        <v>41.8</v>
      </c>
      <c r="F21" s="99" t="s">
        <v>41</v>
      </c>
      <c r="G21" s="99" t="s">
        <v>41</v>
      </c>
      <c r="H21" s="100">
        <v>36.799999999999997</v>
      </c>
      <c r="I21" s="100">
        <v>5</v>
      </c>
      <c r="J21" s="99">
        <v>0.9</v>
      </c>
    </row>
    <row r="22" spans="2:10" x14ac:dyDescent="0.2">
      <c r="C22" s="84"/>
      <c r="F22" s="101"/>
      <c r="G22" s="101"/>
    </row>
    <row r="23" spans="2:10" x14ac:dyDescent="0.2">
      <c r="B23" s="79" t="s">
        <v>410</v>
      </c>
      <c r="C23" s="98">
        <v>51.5</v>
      </c>
      <c r="D23" s="94">
        <v>29.4</v>
      </c>
      <c r="E23" s="94">
        <v>8.6999999999999993</v>
      </c>
      <c r="F23" s="99" t="s">
        <v>41</v>
      </c>
      <c r="G23" s="99" t="s">
        <v>41</v>
      </c>
      <c r="H23" s="100">
        <v>6.3</v>
      </c>
      <c r="I23" s="100">
        <v>2.5</v>
      </c>
      <c r="J23" s="100">
        <v>20.7</v>
      </c>
    </row>
    <row r="24" spans="2:10" x14ac:dyDescent="0.2">
      <c r="B24" s="79" t="s">
        <v>411</v>
      </c>
      <c r="C24" s="98">
        <v>85.4</v>
      </c>
      <c r="D24" s="94">
        <v>67.7</v>
      </c>
      <c r="E24" s="94">
        <v>58</v>
      </c>
      <c r="F24" s="99" t="s">
        <v>41</v>
      </c>
      <c r="G24" s="99" t="s">
        <v>41</v>
      </c>
      <c r="H24" s="100">
        <v>53.7</v>
      </c>
      <c r="I24" s="100">
        <v>4.3</v>
      </c>
      <c r="J24" s="100">
        <v>9.6999999999999993</v>
      </c>
    </row>
    <row r="25" spans="2:10" x14ac:dyDescent="0.2">
      <c r="B25" s="79" t="s">
        <v>412</v>
      </c>
      <c r="C25" s="98">
        <v>76.599999999999994</v>
      </c>
      <c r="D25" s="94">
        <v>66.599999999999994</v>
      </c>
      <c r="E25" s="94">
        <v>54.5</v>
      </c>
      <c r="F25" s="99" t="s">
        <v>41</v>
      </c>
      <c r="G25" s="100">
        <v>0.6</v>
      </c>
      <c r="H25" s="100">
        <v>34.9</v>
      </c>
      <c r="I25" s="100">
        <v>19</v>
      </c>
      <c r="J25" s="100">
        <v>12.2</v>
      </c>
    </row>
    <row r="26" spans="2:10" x14ac:dyDescent="0.2">
      <c r="B26" s="79" t="s">
        <v>413</v>
      </c>
      <c r="C26" s="98">
        <v>234.9</v>
      </c>
      <c r="D26" s="94">
        <v>218.9</v>
      </c>
      <c r="E26" s="94">
        <v>126.8</v>
      </c>
      <c r="F26" s="99" t="s">
        <v>41</v>
      </c>
      <c r="G26" s="100">
        <v>0.3</v>
      </c>
      <c r="H26" s="100">
        <v>104.5</v>
      </c>
      <c r="I26" s="100">
        <v>22.1</v>
      </c>
      <c r="J26" s="100">
        <v>92.1</v>
      </c>
    </row>
    <row r="27" spans="2:10" x14ac:dyDescent="0.2">
      <c r="C27" s="84"/>
    </row>
    <row r="28" spans="2:10" x14ac:dyDescent="0.2">
      <c r="B28" s="79" t="s">
        <v>414</v>
      </c>
      <c r="C28" s="98">
        <v>135.9</v>
      </c>
      <c r="D28" s="94">
        <v>120.8</v>
      </c>
      <c r="E28" s="94">
        <v>91.8</v>
      </c>
      <c r="F28" s="99" t="s">
        <v>41</v>
      </c>
      <c r="G28" s="99" t="s">
        <v>41</v>
      </c>
      <c r="H28" s="100">
        <v>70.7</v>
      </c>
      <c r="I28" s="100">
        <v>21.1</v>
      </c>
      <c r="J28" s="100">
        <v>29</v>
      </c>
    </row>
    <row r="29" spans="2:10" x14ac:dyDescent="0.2">
      <c r="B29" s="79" t="s">
        <v>415</v>
      </c>
      <c r="C29" s="98">
        <v>78.099999999999994</v>
      </c>
      <c r="D29" s="94">
        <v>63.5</v>
      </c>
      <c r="E29" s="94">
        <v>36.9</v>
      </c>
      <c r="F29" s="99" t="s">
        <v>41</v>
      </c>
      <c r="G29" s="100">
        <v>0.1</v>
      </c>
      <c r="H29" s="100">
        <v>24.5</v>
      </c>
      <c r="I29" s="100">
        <v>12.3</v>
      </c>
      <c r="J29" s="100">
        <v>26.6</v>
      </c>
    </row>
    <row r="30" spans="2:10" x14ac:dyDescent="0.2">
      <c r="B30" s="79" t="s">
        <v>416</v>
      </c>
      <c r="C30" s="98">
        <v>120.6</v>
      </c>
      <c r="D30" s="94">
        <v>102.8</v>
      </c>
      <c r="E30" s="94">
        <v>91.2</v>
      </c>
      <c r="F30" s="99" t="s">
        <v>41</v>
      </c>
      <c r="G30" s="100">
        <v>0.1</v>
      </c>
      <c r="H30" s="100">
        <v>54.8</v>
      </c>
      <c r="I30" s="100">
        <v>36.4</v>
      </c>
      <c r="J30" s="100">
        <v>11.5</v>
      </c>
    </row>
    <row r="31" spans="2:10" x14ac:dyDescent="0.2">
      <c r="C31" s="98"/>
      <c r="F31" s="100"/>
      <c r="G31" s="100"/>
      <c r="H31" s="100"/>
      <c r="I31" s="100"/>
      <c r="J31" s="100"/>
    </row>
    <row r="32" spans="2:10" x14ac:dyDescent="0.2">
      <c r="B32" s="79" t="s">
        <v>417</v>
      </c>
      <c r="C32" s="98">
        <v>1011.5</v>
      </c>
      <c r="D32" s="94">
        <v>924.1</v>
      </c>
      <c r="E32" s="94">
        <v>614.5</v>
      </c>
      <c r="F32" s="100">
        <v>1.6</v>
      </c>
      <c r="G32" s="100">
        <v>4.4000000000000004</v>
      </c>
      <c r="H32" s="100">
        <v>432.3</v>
      </c>
      <c r="I32" s="100">
        <v>176.1</v>
      </c>
      <c r="J32" s="100">
        <v>309.60000000000002</v>
      </c>
    </row>
    <row r="33" spans="2:11" x14ac:dyDescent="0.2">
      <c r="B33" s="79" t="s">
        <v>418</v>
      </c>
      <c r="C33" s="98">
        <v>1012.8</v>
      </c>
      <c r="D33" s="94">
        <v>945.6</v>
      </c>
      <c r="E33" s="94">
        <f>SUM(F33:I33)</f>
        <v>485.09999999999997</v>
      </c>
      <c r="F33" s="100">
        <v>1.3</v>
      </c>
      <c r="G33" s="100">
        <v>5.7</v>
      </c>
      <c r="H33" s="100">
        <v>261.39999999999998</v>
      </c>
      <c r="I33" s="100">
        <v>216.7</v>
      </c>
      <c r="J33" s="100">
        <v>460.4</v>
      </c>
    </row>
    <row r="34" spans="2:11" x14ac:dyDescent="0.2">
      <c r="B34" s="79" t="s">
        <v>419</v>
      </c>
      <c r="C34" s="98">
        <v>10050</v>
      </c>
      <c r="D34" s="94">
        <v>9864.7000000000007</v>
      </c>
      <c r="E34" s="94">
        <v>3701.2</v>
      </c>
      <c r="F34" s="100">
        <v>1.4</v>
      </c>
      <c r="G34" s="100">
        <v>27.6</v>
      </c>
      <c r="H34" s="100">
        <v>839.7</v>
      </c>
      <c r="I34" s="100">
        <v>2832.4</v>
      </c>
      <c r="J34" s="100">
        <v>6163.5</v>
      </c>
    </row>
    <row r="35" spans="2:11" ht="18" thickBot="1" x14ac:dyDescent="0.25">
      <c r="B35" s="83"/>
      <c r="C35" s="102"/>
      <c r="D35" s="83"/>
      <c r="E35" s="83"/>
      <c r="F35" s="83"/>
      <c r="G35" s="83"/>
      <c r="H35" s="83"/>
      <c r="I35" s="83"/>
      <c r="J35" s="83"/>
    </row>
    <row r="36" spans="2:11" x14ac:dyDescent="0.2">
      <c r="C36" s="89" t="s">
        <v>420</v>
      </c>
      <c r="D36" s="85"/>
      <c r="E36" s="85"/>
      <c r="F36" s="88"/>
      <c r="G36" s="87" t="s">
        <v>421</v>
      </c>
      <c r="H36" s="85"/>
      <c r="I36" s="85"/>
      <c r="J36" s="85"/>
      <c r="K36" s="103"/>
    </row>
    <row r="37" spans="2:11" x14ac:dyDescent="0.2">
      <c r="C37" s="84"/>
      <c r="D37" s="84"/>
      <c r="E37" s="84"/>
      <c r="F37" s="84"/>
      <c r="G37" s="86" t="s">
        <v>422</v>
      </c>
      <c r="H37" s="85"/>
      <c r="I37" s="86" t="s">
        <v>423</v>
      </c>
      <c r="J37" s="85"/>
      <c r="K37" s="103"/>
    </row>
    <row r="38" spans="2:11" x14ac:dyDescent="0.2">
      <c r="B38" s="85"/>
      <c r="C38" s="89" t="s">
        <v>424</v>
      </c>
      <c r="D38" s="89" t="s">
        <v>425</v>
      </c>
      <c r="E38" s="89" t="s">
        <v>426</v>
      </c>
      <c r="F38" s="89" t="s">
        <v>427</v>
      </c>
      <c r="G38" s="89" t="s">
        <v>428</v>
      </c>
      <c r="H38" s="89" t="s">
        <v>429</v>
      </c>
      <c r="I38" s="104" t="s">
        <v>430</v>
      </c>
      <c r="J38" s="89" t="s">
        <v>431</v>
      </c>
      <c r="K38" s="103"/>
    </row>
    <row r="39" spans="2:11" x14ac:dyDescent="0.2">
      <c r="C39" s="90" t="s">
        <v>402</v>
      </c>
      <c r="D39" s="91" t="s">
        <v>402</v>
      </c>
      <c r="E39" s="91" t="s">
        <v>402</v>
      </c>
      <c r="F39" s="91" t="s">
        <v>402</v>
      </c>
      <c r="H39" s="91" t="s">
        <v>402</v>
      </c>
      <c r="J39" s="91" t="s">
        <v>402</v>
      </c>
    </row>
    <row r="40" spans="2:11" x14ac:dyDescent="0.2">
      <c r="B40" s="92" t="s">
        <v>403</v>
      </c>
      <c r="C40" s="93">
        <v>6393</v>
      </c>
      <c r="D40" s="94">
        <v>4283.2</v>
      </c>
      <c r="E40" s="94">
        <v>2047.1</v>
      </c>
      <c r="F40" s="94">
        <v>12474.8</v>
      </c>
      <c r="G40" s="105">
        <v>11165</v>
      </c>
      <c r="H40" s="94">
        <v>178.2</v>
      </c>
      <c r="I40" s="105">
        <v>257</v>
      </c>
      <c r="J40" s="94">
        <v>70.3</v>
      </c>
    </row>
    <row r="41" spans="2:11" x14ac:dyDescent="0.2">
      <c r="B41" s="95" t="s">
        <v>213</v>
      </c>
      <c r="C41" s="96">
        <v>6426.8</v>
      </c>
      <c r="D41" s="97">
        <f>D43+D44+SUM(D59:D61)</f>
        <v>4340</v>
      </c>
      <c r="E41" s="97">
        <v>2008.4</v>
      </c>
      <c r="F41" s="97">
        <v>12522.5</v>
      </c>
      <c r="G41" s="106">
        <v>11214</v>
      </c>
      <c r="H41" s="97">
        <v>181.6</v>
      </c>
      <c r="I41" s="106">
        <v>263</v>
      </c>
      <c r="J41" s="97">
        <v>71.099999999999994</v>
      </c>
    </row>
    <row r="42" spans="2:11" x14ac:dyDescent="0.2">
      <c r="C42" s="84"/>
      <c r="G42" s="105"/>
      <c r="I42" s="105"/>
    </row>
    <row r="43" spans="2:11" x14ac:dyDescent="0.2">
      <c r="B43" s="79" t="s">
        <v>404</v>
      </c>
      <c r="C43" s="98">
        <v>24.4</v>
      </c>
      <c r="D43" s="99" t="s">
        <v>41</v>
      </c>
      <c r="E43" s="99" t="s">
        <v>41</v>
      </c>
      <c r="F43" s="100">
        <v>18.7</v>
      </c>
      <c r="G43" s="107">
        <v>35</v>
      </c>
      <c r="H43" s="100">
        <v>5.4</v>
      </c>
      <c r="I43" s="107">
        <v>1</v>
      </c>
      <c r="J43" s="100">
        <v>0.3</v>
      </c>
    </row>
    <row r="44" spans="2:11" x14ac:dyDescent="0.2">
      <c r="B44" s="79" t="s">
        <v>405</v>
      </c>
      <c r="C44" s="93">
        <v>742</v>
      </c>
      <c r="D44" s="94">
        <f t="shared" ref="D44:I44" si="0">SUM(D45:D57)</f>
        <v>258.7</v>
      </c>
      <c r="E44" s="94">
        <f>SUM(E45:E57)</f>
        <v>15.6</v>
      </c>
      <c r="F44" s="94">
        <f>SUM(F45:F57)</f>
        <v>934.9</v>
      </c>
      <c r="G44" s="105">
        <f t="shared" si="0"/>
        <v>990</v>
      </c>
      <c r="H44" s="94">
        <f>SUM(H45:H57)-0.1</f>
        <v>38.299999999999997</v>
      </c>
      <c r="I44" s="105">
        <f t="shared" si="0"/>
        <v>109</v>
      </c>
      <c r="J44" s="108">
        <f>SUM(J45:J57)</f>
        <v>43.2</v>
      </c>
    </row>
    <row r="45" spans="2:11" x14ac:dyDescent="0.2">
      <c r="B45" s="79" t="s">
        <v>406</v>
      </c>
      <c r="C45" s="98">
        <v>52.7</v>
      </c>
      <c r="D45" s="99" t="s">
        <v>41</v>
      </c>
      <c r="E45" s="99" t="s">
        <v>41</v>
      </c>
      <c r="F45" s="100">
        <v>51.6</v>
      </c>
      <c r="G45" s="107">
        <v>53</v>
      </c>
      <c r="H45" s="100">
        <v>1.2</v>
      </c>
      <c r="I45" s="99" t="s">
        <v>41</v>
      </c>
      <c r="J45" s="99" t="s">
        <v>41</v>
      </c>
    </row>
    <row r="46" spans="2:11" x14ac:dyDescent="0.2">
      <c r="B46" s="79" t="s">
        <v>407</v>
      </c>
      <c r="C46" s="98">
        <v>7.4</v>
      </c>
      <c r="D46" s="99" t="s">
        <v>41</v>
      </c>
      <c r="E46" s="99" t="s">
        <v>41</v>
      </c>
      <c r="F46" s="100">
        <v>6.7</v>
      </c>
      <c r="G46" s="107">
        <v>4</v>
      </c>
      <c r="H46" s="100">
        <v>0.7</v>
      </c>
      <c r="I46" s="99" t="s">
        <v>41</v>
      </c>
      <c r="J46" s="99" t="s">
        <v>41</v>
      </c>
    </row>
    <row r="47" spans="2:11" x14ac:dyDescent="0.2">
      <c r="B47" s="79" t="s">
        <v>408</v>
      </c>
      <c r="C47" s="98">
        <v>244</v>
      </c>
      <c r="D47" s="99" t="s">
        <v>41</v>
      </c>
      <c r="E47" s="99" t="s">
        <v>41</v>
      </c>
      <c r="F47" s="100">
        <v>205</v>
      </c>
      <c r="G47" s="107">
        <v>239</v>
      </c>
      <c r="H47" s="100">
        <v>15.3</v>
      </c>
      <c r="I47" s="107">
        <v>53</v>
      </c>
      <c r="J47" s="100">
        <v>23.6</v>
      </c>
    </row>
    <row r="48" spans="2:11" x14ac:dyDescent="0.2">
      <c r="B48" s="79" t="s">
        <v>409</v>
      </c>
      <c r="C48" s="98">
        <v>33.9</v>
      </c>
      <c r="D48" s="100">
        <v>8.6999999999999993</v>
      </c>
      <c r="E48" s="99" t="s">
        <v>41</v>
      </c>
      <c r="F48" s="100">
        <v>40.5</v>
      </c>
      <c r="G48" s="107">
        <v>29</v>
      </c>
      <c r="H48" s="100">
        <v>1.2</v>
      </c>
      <c r="I48" s="107">
        <v>4</v>
      </c>
      <c r="J48" s="100">
        <v>1</v>
      </c>
    </row>
    <row r="49" spans="2:10" x14ac:dyDescent="0.2">
      <c r="C49" s="84"/>
      <c r="E49" s="101"/>
      <c r="G49" s="105"/>
      <c r="I49" s="105"/>
    </row>
    <row r="50" spans="2:10" x14ac:dyDescent="0.2">
      <c r="B50" s="79" t="s">
        <v>410</v>
      </c>
      <c r="C50" s="98">
        <v>8.3000000000000007</v>
      </c>
      <c r="D50" s="100">
        <v>21.2</v>
      </c>
      <c r="E50" s="99" t="s">
        <v>41</v>
      </c>
      <c r="F50" s="100">
        <v>26.7</v>
      </c>
      <c r="G50" s="107">
        <v>33</v>
      </c>
      <c r="H50" s="100">
        <v>0.9</v>
      </c>
      <c r="I50" s="107">
        <v>4</v>
      </c>
      <c r="J50" s="100">
        <v>1.8</v>
      </c>
    </row>
    <row r="51" spans="2:10" x14ac:dyDescent="0.2">
      <c r="B51" s="79" t="s">
        <v>411</v>
      </c>
      <c r="C51" s="98">
        <v>49.9</v>
      </c>
      <c r="D51" s="100">
        <v>17.8</v>
      </c>
      <c r="E51" s="99" t="s">
        <v>41</v>
      </c>
      <c r="F51" s="100">
        <v>57.6</v>
      </c>
      <c r="G51" s="107">
        <v>86</v>
      </c>
      <c r="H51" s="100">
        <v>4.0999999999999996</v>
      </c>
      <c r="I51" s="107">
        <v>14</v>
      </c>
      <c r="J51" s="100">
        <v>6</v>
      </c>
    </row>
    <row r="52" spans="2:10" x14ac:dyDescent="0.2">
      <c r="B52" s="79" t="s">
        <v>412</v>
      </c>
      <c r="C52" s="98">
        <v>49.2</v>
      </c>
      <c r="D52" s="100">
        <v>17.399999999999999</v>
      </c>
      <c r="E52" s="99" t="s">
        <v>41</v>
      </c>
      <c r="F52" s="100">
        <v>65.599999999999994</v>
      </c>
      <c r="G52" s="107">
        <v>49</v>
      </c>
      <c r="H52" s="100">
        <v>1.1000000000000001</v>
      </c>
      <c r="I52" s="99" t="s">
        <v>41</v>
      </c>
      <c r="J52" s="99" t="s">
        <v>41</v>
      </c>
    </row>
    <row r="53" spans="2:10" x14ac:dyDescent="0.2">
      <c r="B53" s="79" t="s">
        <v>413</v>
      </c>
      <c r="C53" s="98">
        <v>99.3</v>
      </c>
      <c r="D53" s="100">
        <v>116.7</v>
      </c>
      <c r="E53" s="100">
        <v>2.9</v>
      </c>
      <c r="F53" s="100">
        <v>208.8</v>
      </c>
      <c r="G53" s="107">
        <v>208</v>
      </c>
      <c r="H53" s="100">
        <v>5.4</v>
      </c>
      <c r="I53" s="107">
        <v>14</v>
      </c>
      <c r="J53" s="100">
        <v>4.8</v>
      </c>
    </row>
    <row r="54" spans="2:10" x14ac:dyDescent="0.2">
      <c r="C54" s="84"/>
      <c r="G54" s="105"/>
      <c r="I54" s="105"/>
    </row>
    <row r="55" spans="2:10" x14ac:dyDescent="0.2">
      <c r="B55" s="79" t="s">
        <v>414</v>
      </c>
      <c r="C55" s="98">
        <v>85.9</v>
      </c>
      <c r="D55" s="100">
        <v>33.799999999999997</v>
      </c>
      <c r="E55" s="100">
        <v>1.1000000000000001</v>
      </c>
      <c r="F55" s="100">
        <v>111.7</v>
      </c>
      <c r="G55" s="107">
        <v>125</v>
      </c>
      <c r="H55" s="100">
        <v>4.8</v>
      </c>
      <c r="I55" s="107">
        <v>9</v>
      </c>
      <c r="J55" s="100">
        <v>4.2</v>
      </c>
    </row>
    <row r="56" spans="2:10" x14ac:dyDescent="0.2">
      <c r="B56" s="79" t="s">
        <v>415</v>
      </c>
      <c r="C56" s="98">
        <v>31.4</v>
      </c>
      <c r="D56" s="100">
        <v>21.2</v>
      </c>
      <c r="E56" s="100">
        <v>10.9</v>
      </c>
      <c r="F56" s="100">
        <v>60.9</v>
      </c>
      <c r="G56" s="107">
        <v>57</v>
      </c>
      <c r="H56" s="100">
        <v>1.6</v>
      </c>
      <c r="I56" s="107">
        <v>6</v>
      </c>
      <c r="J56" s="100">
        <v>1</v>
      </c>
    </row>
    <row r="57" spans="2:10" x14ac:dyDescent="0.2">
      <c r="B57" s="79" t="s">
        <v>416</v>
      </c>
      <c r="C57" s="98">
        <v>80.099999999999994</v>
      </c>
      <c r="D57" s="100">
        <v>21.9</v>
      </c>
      <c r="E57" s="100">
        <v>0.7</v>
      </c>
      <c r="F57" s="100">
        <v>99.8</v>
      </c>
      <c r="G57" s="107">
        <v>107</v>
      </c>
      <c r="H57" s="100">
        <v>2.1</v>
      </c>
      <c r="I57" s="107">
        <v>5</v>
      </c>
      <c r="J57" s="100">
        <v>0.8</v>
      </c>
    </row>
    <row r="58" spans="2:10" x14ac:dyDescent="0.2">
      <c r="C58" s="98"/>
      <c r="D58" s="100"/>
      <c r="E58" s="100"/>
      <c r="F58" s="100"/>
      <c r="G58" s="107"/>
      <c r="H58" s="100"/>
      <c r="I58" s="107"/>
      <c r="J58" s="100"/>
    </row>
    <row r="59" spans="2:10" x14ac:dyDescent="0.2">
      <c r="B59" s="79" t="s">
        <v>417</v>
      </c>
      <c r="C59" s="98">
        <v>555.29999999999995</v>
      </c>
      <c r="D59" s="100">
        <v>316.7</v>
      </c>
      <c r="E59" s="100">
        <v>52</v>
      </c>
      <c r="F59" s="100">
        <v>897</v>
      </c>
      <c r="G59" s="107">
        <v>771</v>
      </c>
      <c r="H59" s="100">
        <v>17.100000000000001</v>
      </c>
      <c r="I59" s="107">
        <v>37</v>
      </c>
      <c r="J59" s="100">
        <v>10</v>
      </c>
    </row>
    <row r="60" spans="2:10" x14ac:dyDescent="0.2">
      <c r="B60" s="79" t="s">
        <v>432</v>
      </c>
      <c r="C60" s="98">
        <v>436.6</v>
      </c>
      <c r="D60" s="100">
        <v>452.3</v>
      </c>
      <c r="E60" s="100">
        <v>56.6</v>
      </c>
      <c r="F60" s="100">
        <v>922.7</v>
      </c>
      <c r="G60" s="107">
        <v>868</v>
      </c>
      <c r="H60" s="100">
        <v>16.8</v>
      </c>
      <c r="I60" s="107">
        <v>26</v>
      </c>
      <c r="J60" s="100">
        <v>6</v>
      </c>
    </row>
    <row r="61" spans="2:10" x14ac:dyDescent="0.2">
      <c r="B61" s="79" t="s">
        <v>419</v>
      </c>
      <c r="C61" s="98">
        <v>4668.3</v>
      </c>
      <c r="D61" s="100">
        <v>3312.3</v>
      </c>
      <c r="E61" s="100">
        <v>1884.1</v>
      </c>
      <c r="F61" s="100">
        <v>9749.1</v>
      </c>
      <c r="G61" s="107">
        <v>8550</v>
      </c>
      <c r="H61" s="100">
        <v>104</v>
      </c>
      <c r="I61" s="107">
        <v>90</v>
      </c>
      <c r="J61" s="100">
        <v>11.6</v>
      </c>
    </row>
    <row r="62" spans="2:10" ht="18" thickBot="1" x14ac:dyDescent="0.25">
      <c r="B62" s="83"/>
      <c r="C62" s="102"/>
      <c r="D62" s="83"/>
      <c r="E62" s="83"/>
      <c r="F62" s="83"/>
      <c r="G62" s="109"/>
      <c r="H62" s="83"/>
      <c r="I62" s="109"/>
      <c r="J62" s="83"/>
    </row>
    <row r="63" spans="2:10" x14ac:dyDescent="0.2">
      <c r="H63" s="79" t="s">
        <v>433</v>
      </c>
    </row>
    <row r="64" spans="2:10" ht="18" thickBot="1" x14ac:dyDescent="0.25">
      <c r="B64" s="110" t="s">
        <v>434</v>
      </c>
      <c r="C64" s="83"/>
      <c r="D64" s="83"/>
      <c r="E64" s="83"/>
      <c r="F64" s="83"/>
      <c r="G64" s="83"/>
      <c r="H64" s="83"/>
      <c r="I64" s="83"/>
      <c r="J64" s="83"/>
    </row>
    <row r="65" spans="1:10" x14ac:dyDescent="0.2">
      <c r="C65" s="84"/>
      <c r="D65" s="84"/>
      <c r="E65" s="84"/>
      <c r="F65" s="103"/>
      <c r="G65" s="103"/>
      <c r="H65" s="84"/>
      <c r="I65" s="84"/>
      <c r="J65" s="84"/>
    </row>
    <row r="66" spans="1:10" x14ac:dyDescent="0.2">
      <c r="B66" s="85"/>
      <c r="C66" s="104" t="s">
        <v>435</v>
      </c>
      <c r="D66" s="104" t="s">
        <v>436</v>
      </c>
      <c r="E66" s="88"/>
      <c r="F66" s="111" t="s">
        <v>437</v>
      </c>
      <c r="G66" s="85"/>
      <c r="H66" s="104" t="s">
        <v>438</v>
      </c>
      <c r="I66" s="104" t="s">
        <v>439</v>
      </c>
      <c r="J66" s="104" t="s">
        <v>440</v>
      </c>
    </row>
    <row r="67" spans="1:10" x14ac:dyDescent="0.2">
      <c r="B67" s="112" t="s">
        <v>441</v>
      </c>
      <c r="C67" s="113" t="s">
        <v>442</v>
      </c>
      <c r="D67" s="114"/>
      <c r="E67" s="112"/>
      <c r="F67" s="100"/>
      <c r="G67" s="100"/>
      <c r="H67" s="99" t="s">
        <v>443</v>
      </c>
      <c r="I67" s="99" t="s">
        <v>444</v>
      </c>
      <c r="J67" s="112" t="s">
        <v>445</v>
      </c>
    </row>
    <row r="68" spans="1:10" x14ac:dyDescent="0.2">
      <c r="B68" s="112" t="s">
        <v>446</v>
      </c>
      <c r="C68" s="113" t="s">
        <v>447</v>
      </c>
      <c r="D68" s="114"/>
      <c r="E68" s="112"/>
      <c r="F68" s="100"/>
      <c r="G68" s="100"/>
      <c r="H68" s="99" t="s">
        <v>448</v>
      </c>
      <c r="I68" s="99" t="s">
        <v>444</v>
      </c>
      <c r="J68" s="112" t="s">
        <v>449</v>
      </c>
    </row>
    <row r="69" spans="1:10" x14ac:dyDescent="0.2">
      <c r="B69" s="112" t="s">
        <v>450</v>
      </c>
      <c r="C69" s="113" t="s">
        <v>451</v>
      </c>
      <c r="D69" s="114"/>
      <c r="E69" s="115" t="s">
        <v>452</v>
      </c>
      <c r="F69" s="100"/>
      <c r="G69" s="100"/>
      <c r="H69" s="99" t="s">
        <v>453</v>
      </c>
      <c r="I69" s="99" t="s">
        <v>454</v>
      </c>
      <c r="J69" s="112" t="s">
        <v>455</v>
      </c>
    </row>
    <row r="70" spans="1:10" ht="18" thickBot="1" x14ac:dyDescent="0.25">
      <c r="B70" s="116" t="s">
        <v>456</v>
      </c>
      <c r="C70" s="117" t="s">
        <v>457</v>
      </c>
      <c r="D70" s="118"/>
      <c r="E70" s="116" t="s">
        <v>458</v>
      </c>
      <c r="F70" s="118"/>
      <c r="G70" s="118"/>
      <c r="H70" s="119" t="s">
        <v>459</v>
      </c>
      <c r="I70" s="119" t="s">
        <v>460</v>
      </c>
      <c r="J70" s="116" t="s">
        <v>461</v>
      </c>
    </row>
    <row r="71" spans="1:10" x14ac:dyDescent="0.2">
      <c r="C71" s="79" t="s">
        <v>462</v>
      </c>
    </row>
    <row r="72" spans="1:10" x14ac:dyDescent="0.2">
      <c r="A72" s="79"/>
    </row>
    <row r="73" spans="1:10" x14ac:dyDescent="0.2">
      <c r="B73" s="79"/>
    </row>
  </sheetData>
  <phoneticPr fontId="2"/>
  <pageMargins left="0.32" right="0.4" top="0.55000000000000004" bottom="0.59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2"/>
  <sheetViews>
    <sheetView showGridLines="0" zoomScale="75" workbookViewId="0">
      <selection activeCell="A32" sqref="A32:IV72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5" width="13.375" style="2" customWidth="1"/>
    <col min="6" max="6" width="12.125" style="2"/>
    <col min="7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1" width="13.375" style="2" customWidth="1"/>
    <col min="262" max="262" width="12.125" style="2"/>
    <col min="263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7" width="13.375" style="2" customWidth="1"/>
    <col min="518" max="518" width="12.125" style="2"/>
    <col min="519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3" width="13.375" style="2" customWidth="1"/>
    <col min="774" max="774" width="12.125" style="2"/>
    <col min="775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29" width="13.375" style="2" customWidth="1"/>
    <col min="1030" max="1030" width="12.125" style="2"/>
    <col min="1031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5" width="13.375" style="2" customWidth="1"/>
    <col min="1286" max="1286" width="12.125" style="2"/>
    <col min="1287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1" width="13.375" style="2" customWidth="1"/>
    <col min="1542" max="1542" width="12.125" style="2"/>
    <col min="1543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7" width="13.375" style="2" customWidth="1"/>
    <col min="1798" max="1798" width="12.125" style="2"/>
    <col min="1799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3" width="13.375" style="2" customWidth="1"/>
    <col min="2054" max="2054" width="12.125" style="2"/>
    <col min="2055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09" width="13.375" style="2" customWidth="1"/>
    <col min="2310" max="2310" width="12.125" style="2"/>
    <col min="2311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5" width="13.375" style="2" customWidth="1"/>
    <col min="2566" max="2566" width="12.125" style="2"/>
    <col min="2567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1" width="13.375" style="2" customWidth="1"/>
    <col min="2822" max="2822" width="12.125" style="2"/>
    <col min="2823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7" width="13.375" style="2" customWidth="1"/>
    <col min="3078" max="3078" width="12.125" style="2"/>
    <col min="3079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3" width="13.375" style="2" customWidth="1"/>
    <col min="3334" max="3334" width="12.125" style="2"/>
    <col min="3335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89" width="13.375" style="2" customWidth="1"/>
    <col min="3590" max="3590" width="12.125" style="2"/>
    <col min="3591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5" width="13.375" style="2" customWidth="1"/>
    <col min="3846" max="3846" width="12.125" style="2"/>
    <col min="3847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1" width="13.375" style="2" customWidth="1"/>
    <col min="4102" max="4102" width="12.125" style="2"/>
    <col min="4103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7" width="13.375" style="2" customWidth="1"/>
    <col min="4358" max="4358" width="12.125" style="2"/>
    <col min="4359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3" width="13.375" style="2" customWidth="1"/>
    <col min="4614" max="4614" width="12.125" style="2"/>
    <col min="4615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69" width="13.375" style="2" customWidth="1"/>
    <col min="4870" max="4870" width="12.125" style="2"/>
    <col min="4871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5" width="13.375" style="2" customWidth="1"/>
    <col min="5126" max="5126" width="12.125" style="2"/>
    <col min="5127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1" width="13.375" style="2" customWidth="1"/>
    <col min="5382" max="5382" width="12.125" style="2"/>
    <col min="5383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7" width="13.375" style="2" customWidth="1"/>
    <col min="5638" max="5638" width="12.125" style="2"/>
    <col min="5639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3" width="13.375" style="2" customWidth="1"/>
    <col min="5894" max="5894" width="12.125" style="2"/>
    <col min="5895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49" width="13.375" style="2" customWidth="1"/>
    <col min="6150" max="6150" width="12.125" style="2"/>
    <col min="6151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5" width="13.375" style="2" customWidth="1"/>
    <col min="6406" max="6406" width="12.125" style="2"/>
    <col min="6407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1" width="13.375" style="2" customWidth="1"/>
    <col min="6662" max="6662" width="12.125" style="2"/>
    <col min="6663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7" width="13.375" style="2" customWidth="1"/>
    <col min="6918" max="6918" width="12.125" style="2"/>
    <col min="6919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3" width="13.375" style="2" customWidth="1"/>
    <col min="7174" max="7174" width="12.125" style="2"/>
    <col min="7175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29" width="13.375" style="2" customWidth="1"/>
    <col min="7430" max="7430" width="12.125" style="2"/>
    <col min="7431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5" width="13.375" style="2" customWidth="1"/>
    <col min="7686" max="7686" width="12.125" style="2"/>
    <col min="7687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1" width="13.375" style="2" customWidth="1"/>
    <col min="7942" max="7942" width="12.125" style="2"/>
    <col min="7943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7" width="13.375" style="2" customWidth="1"/>
    <col min="8198" max="8198" width="12.125" style="2"/>
    <col min="8199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3" width="13.375" style="2" customWidth="1"/>
    <col min="8454" max="8454" width="12.125" style="2"/>
    <col min="8455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09" width="13.375" style="2" customWidth="1"/>
    <col min="8710" max="8710" width="12.125" style="2"/>
    <col min="8711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5" width="13.375" style="2" customWidth="1"/>
    <col min="8966" max="8966" width="12.125" style="2"/>
    <col min="8967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1" width="13.375" style="2" customWidth="1"/>
    <col min="9222" max="9222" width="12.125" style="2"/>
    <col min="9223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7" width="13.375" style="2" customWidth="1"/>
    <col min="9478" max="9478" width="12.125" style="2"/>
    <col min="9479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3" width="13.375" style="2" customWidth="1"/>
    <col min="9734" max="9734" width="12.125" style="2"/>
    <col min="9735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89" width="13.375" style="2" customWidth="1"/>
    <col min="9990" max="9990" width="12.125" style="2"/>
    <col min="9991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5" width="13.375" style="2" customWidth="1"/>
    <col min="10246" max="10246" width="12.125" style="2"/>
    <col min="10247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1" width="13.375" style="2" customWidth="1"/>
    <col min="10502" max="10502" width="12.125" style="2"/>
    <col min="10503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7" width="13.375" style="2" customWidth="1"/>
    <col min="10758" max="10758" width="12.125" style="2"/>
    <col min="10759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3" width="13.375" style="2" customWidth="1"/>
    <col min="11014" max="11014" width="12.125" style="2"/>
    <col min="11015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9" width="13.375" style="2" customWidth="1"/>
    <col min="11270" max="11270" width="12.125" style="2"/>
    <col min="11271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5" width="13.375" style="2" customWidth="1"/>
    <col min="11526" max="11526" width="12.125" style="2"/>
    <col min="11527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1" width="13.375" style="2" customWidth="1"/>
    <col min="11782" max="11782" width="12.125" style="2"/>
    <col min="11783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7" width="13.375" style="2" customWidth="1"/>
    <col min="12038" max="12038" width="12.125" style="2"/>
    <col min="12039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3" width="13.375" style="2" customWidth="1"/>
    <col min="12294" max="12294" width="12.125" style="2"/>
    <col min="12295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9" width="13.375" style="2" customWidth="1"/>
    <col min="12550" max="12550" width="12.125" style="2"/>
    <col min="12551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5" width="13.375" style="2" customWidth="1"/>
    <col min="12806" max="12806" width="12.125" style="2"/>
    <col min="12807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1" width="13.375" style="2" customWidth="1"/>
    <col min="13062" max="13062" width="12.125" style="2"/>
    <col min="13063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7" width="13.375" style="2" customWidth="1"/>
    <col min="13318" max="13318" width="12.125" style="2"/>
    <col min="13319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3" width="13.375" style="2" customWidth="1"/>
    <col min="13574" max="13574" width="12.125" style="2"/>
    <col min="13575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9" width="13.375" style="2" customWidth="1"/>
    <col min="13830" max="13830" width="12.125" style="2"/>
    <col min="13831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5" width="13.375" style="2" customWidth="1"/>
    <col min="14086" max="14086" width="12.125" style="2"/>
    <col min="14087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1" width="13.375" style="2" customWidth="1"/>
    <col min="14342" max="14342" width="12.125" style="2"/>
    <col min="14343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7" width="13.375" style="2" customWidth="1"/>
    <col min="14598" max="14598" width="12.125" style="2"/>
    <col min="14599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3" width="13.375" style="2" customWidth="1"/>
    <col min="14854" max="14854" width="12.125" style="2"/>
    <col min="14855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9" width="13.375" style="2" customWidth="1"/>
    <col min="15110" max="15110" width="12.125" style="2"/>
    <col min="15111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5" width="13.375" style="2" customWidth="1"/>
    <col min="15366" max="15366" width="12.125" style="2"/>
    <col min="15367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1" width="13.375" style="2" customWidth="1"/>
    <col min="15622" max="15622" width="12.125" style="2"/>
    <col min="15623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7" width="13.375" style="2" customWidth="1"/>
    <col min="15878" max="15878" width="12.125" style="2"/>
    <col min="15879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3" width="13.375" style="2" customWidth="1"/>
    <col min="16134" max="16134" width="12.125" style="2"/>
    <col min="16135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764</v>
      </c>
    </row>
    <row r="7" spans="1:11" x14ac:dyDescent="0.2">
      <c r="B7" s="25"/>
      <c r="D7" s="3" t="s">
        <v>765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6"/>
      <c r="F9" s="6"/>
      <c r="I9" s="6"/>
    </row>
    <row r="10" spans="1:11" x14ac:dyDescent="0.2">
      <c r="C10" s="43" t="s">
        <v>766</v>
      </c>
      <c r="D10" s="7"/>
      <c r="E10" s="7"/>
      <c r="F10" s="43" t="s">
        <v>767</v>
      </c>
      <c r="G10" s="7"/>
      <c r="H10" s="7"/>
      <c r="I10" s="9" t="s">
        <v>768</v>
      </c>
      <c r="J10" s="7"/>
      <c r="K10" s="7"/>
    </row>
    <row r="11" spans="1:11" x14ac:dyDescent="0.2">
      <c r="B11" s="7"/>
      <c r="C11" s="11" t="s">
        <v>261</v>
      </c>
      <c r="D11" s="11" t="s">
        <v>769</v>
      </c>
      <c r="E11" s="11" t="s">
        <v>770</v>
      </c>
      <c r="F11" s="11" t="s">
        <v>771</v>
      </c>
      <c r="G11" s="11" t="s">
        <v>769</v>
      </c>
      <c r="H11" s="11" t="s">
        <v>770</v>
      </c>
      <c r="I11" s="9" t="s">
        <v>772</v>
      </c>
      <c r="J11" s="9" t="s">
        <v>773</v>
      </c>
      <c r="K11" s="9" t="s">
        <v>774</v>
      </c>
    </row>
    <row r="12" spans="1:11" x14ac:dyDescent="0.2">
      <c r="C12" s="19" t="s">
        <v>674</v>
      </c>
      <c r="D12" s="23" t="s">
        <v>674</v>
      </c>
      <c r="E12" s="23" t="s">
        <v>674</v>
      </c>
      <c r="F12" s="23" t="s">
        <v>674</v>
      </c>
      <c r="G12" s="23" t="s">
        <v>674</v>
      </c>
      <c r="H12" s="23" t="s">
        <v>674</v>
      </c>
      <c r="I12" s="23" t="s">
        <v>674</v>
      </c>
      <c r="J12" s="23" t="s">
        <v>674</v>
      </c>
      <c r="K12" s="23" t="s">
        <v>775</v>
      </c>
    </row>
    <row r="13" spans="1:11" x14ac:dyDescent="0.2">
      <c r="B13" s="1" t="s">
        <v>776</v>
      </c>
      <c r="C13" s="12">
        <f>D13+E13</f>
        <v>387274</v>
      </c>
      <c r="D13" s="13">
        <v>276217</v>
      </c>
      <c r="E13" s="13">
        <v>111057</v>
      </c>
      <c r="F13" s="15">
        <f>G13+H13</f>
        <v>7358</v>
      </c>
      <c r="G13" s="13">
        <f>1394+1255+1024+831+622+2190</f>
        <v>7316</v>
      </c>
      <c r="H13" s="13">
        <f>16+15+11</f>
        <v>42</v>
      </c>
      <c r="I13" s="13">
        <v>111492</v>
      </c>
      <c r="J13" s="13">
        <v>53888</v>
      </c>
      <c r="K13" s="148">
        <f>J13/I13*100</f>
        <v>48.333512718401323</v>
      </c>
    </row>
    <row r="14" spans="1:11" x14ac:dyDescent="0.2">
      <c r="B14" s="1" t="s">
        <v>777</v>
      </c>
      <c r="C14" s="12">
        <f>D14+E14</f>
        <v>471557</v>
      </c>
      <c r="D14" s="13">
        <v>302337</v>
      </c>
      <c r="E14" s="13">
        <v>169220</v>
      </c>
      <c r="F14" s="17" t="s">
        <v>343</v>
      </c>
      <c r="G14" s="17" t="s">
        <v>343</v>
      </c>
      <c r="H14" s="17" t="s">
        <v>343</v>
      </c>
      <c r="I14" s="13">
        <v>107739</v>
      </c>
      <c r="J14" s="13">
        <v>54436</v>
      </c>
      <c r="K14" s="148">
        <f>J14/I14*100</f>
        <v>50.525807739073123</v>
      </c>
    </row>
    <row r="15" spans="1:11" x14ac:dyDescent="0.2">
      <c r="B15" s="1" t="s">
        <v>778</v>
      </c>
      <c r="C15" s="12">
        <f>D15+E15</f>
        <v>527900</v>
      </c>
      <c r="D15" s="13">
        <v>318686</v>
      </c>
      <c r="E15" s="13">
        <v>209214</v>
      </c>
      <c r="F15" s="15">
        <f>G15+H15</f>
        <v>23861</v>
      </c>
      <c r="G15" s="13">
        <v>22969</v>
      </c>
      <c r="H15" s="13">
        <v>892</v>
      </c>
      <c r="I15" s="13">
        <v>94084</v>
      </c>
      <c r="J15" s="13">
        <v>57330</v>
      </c>
      <c r="K15" s="148">
        <f>J15/I15*100</f>
        <v>60.93490923004974</v>
      </c>
    </row>
    <row r="16" spans="1:11" x14ac:dyDescent="0.2">
      <c r="B16" s="1" t="s">
        <v>779</v>
      </c>
      <c r="C16" s="12">
        <f>D16+E16</f>
        <v>583110</v>
      </c>
      <c r="D16" s="13">
        <v>339044</v>
      </c>
      <c r="E16" s="13">
        <v>244066</v>
      </c>
      <c r="F16" s="15">
        <f>G16+H16</f>
        <v>38675</v>
      </c>
      <c r="G16" s="13">
        <v>34995</v>
      </c>
      <c r="H16" s="13">
        <v>3680</v>
      </c>
      <c r="I16" s="13">
        <v>83345</v>
      </c>
      <c r="J16" s="13">
        <v>59180</v>
      </c>
      <c r="K16" s="148">
        <f>J16/I16*100</f>
        <v>71.006059151718759</v>
      </c>
    </row>
    <row r="17" spans="1:11" x14ac:dyDescent="0.2">
      <c r="C17" s="6"/>
    </row>
    <row r="18" spans="1:11" x14ac:dyDescent="0.2">
      <c r="B18" s="1" t="s">
        <v>780</v>
      </c>
      <c r="C18" s="12">
        <f>D18+E18</f>
        <v>617695</v>
      </c>
      <c r="D18" s="13">
        <v>353372</v>
      </c>
      <c r="E18" s="13">
        <v>264323</v>
      </c>
      <c r="F18" s="15">
        <f>G18+H18</f>
        <v>52761</v>
      </c>
      <c r="G18" s="13">
        <v>45444</v>
      </c>
      <c r="H18" s="13">
        <v>7317</v>
      </c>
      <c r="I18" s="13">
        <v>76760</v>
      </c>
      <c r="J18" s="13">
        <v>52068</v>
      </c>
      <c r="K18" s="148">
        <f>J18/I18*100</f>
        <v>67.832204273058878</v>
      </c>
    </row>
    <row r="19" spans="1:11" x14ac:dyDescent="0.2">
      <c r="B19" s="1" t="s">
        <v>781</v>
      </c>
      <c r="C19" s="12">
        <f>D19+E19</f>
        <v>629080</v>
      </c>
      <c r="D19" s="13">
        <v>358311</v>
      </c>
      <c r="E19" s="13">
        <v>270769</v>
      </c>
      <c r="F19" s="15">
        <f>G19+H19</f>
        <v>57401</v>
      </c>
      <c r="G19" s="13">
        <v>48742</v>
      </c>
      <c r="H19" s="13">
        <v>8659</v>
      </c>
      <c r="I19" s="13">
        <v>76059</v>
      </c>
      <c r="J19" s="13">
        <v>49425</v>
      </c>
      <c r="K19" s="148">
        <f>J19/I19*100</f>
        <v>64.982447836547948</v>
      </c>
    </row>
    <row r="20" spans="1:11" x14ac:dyDescent="0.2">
      <c r="B20" s="1" t="s">
        <v>782</v>
      </c>
      <c r="C20" s="12">
        <f>D20+E20</f>
        <v>640536</v>
      </c>
      <c r="D20" s="13">
        <v>363296</v>
      </c>
      <c r="E20" s="13">
        <v>277240</v>
      </c>
      <c r="F20" s="15">
        <f>G20+H20</f>
        <v>62715</v>
      </c>
      <c r="G20" s="13">
        <v>52433</v>
      </c>
      <c r="H20" s="13">
        <v>10282</v>
      </c>
      <c r="I20" s="13">
        <v>71732</v>
      </c>
      <c r="J20" s="13">
        <v>46026</v>
      </c>
      <c r="K20" s="148">
        <f>J20/I20*100</f>
        <v>64.163832041487751</v>
      </c>
    </row>
    <row r="21" spans="1:11" x14ac:dyDescent="0.2">
      <c r="B21" s="1"/>
      <c r="C21" s="12"/>
      <c r="D21" s="13"/>
      <c r="E21" s="13"/>
      <c r="F21" s="15"/>
      <c r="G21" s="13"/>
      <c r="H21" s="13"/>
      <c r="I21" s="13"/>
      <c r="J21" s="13"/>
      <c r="K21" s="148"/>
    </row>
    <row r="22" spans="1:11" x14ac:dyDescent="0.2">
      <c r="B22" s="1" t="s">
        <v>783</v>
      </c>
      <c r="C22" s="12">
        <f>D22+E22</f>
        <v>649924</v>
      </c>
      <c r="D22" s="13">
        <v>366888</v>
      </c>
      <c r="E22" s="13">
        <v>283036</v>
      </c>
      <c r="F22" s="15">
        <f>G22+H22</f>
        <v>67513</v>
      </c>
      <c r="G22" s="13">
        <v>55654</v>
      </c>
      <c r="H22" s="13">
        <v>11859</v>
      </c>
      <c r="I22" s="13">
        <v>69984</v>
      </c>
      <c r="J22" s="13">
        <v>45359</v>
      </c>
      <c r="K22" s="148">
        <f>J22/I22*100</f>
        <v>64.813385916780973</v>
      </c>
    </row>
    <row r="23" spans="1:11" x14ac:dyDescent="0.2">
      <c r="B23" s="1" t="s">
        <v>784</v>
      </c>
      <c r="C23" s="12">
        <f>D23+E23</f>
        <v>658943</v>
      </c>
      <c r="D23" s="13">
        <v>370154</v>
      </c>
      <c r="E23" s="13">
        <v>288789</v>
      </c>
      <c r="F23" s="15">
        <f>G23+H23</f>
        <v>73335</v>
      </c>
      <c r="G23" s="13">
        <v>59436</v>
      </c>
      <c r="H23" s="13">
        <v>13899</v>
      </c>
      <c r="I23" s="13">
        <v>67748</v>
      </c>
      <c r="J23" s="13">
        <v>45676</v>
      </c>
      <c r="K23" s="148">
        <f>J23/I23*100</f>
        <v>67.420440455806812</v>
      </c>
    </row>
    <row r="24" spans="1:11" x14ac:dyDescent="0.2">
      <c r="B24" s="1" t="s">
        <v>785</v>
      </c>
      <c r="C24" s="12">
        <f>D24+E24</f>
        <v>668230</v>
      </c>
      <c r="D24" s="13">
        <v>373671</v>
      </c>
      <c r="E24" s="13">
        <v>294559</v>
      </c>
      <c r="F24" s="15">
        <f>G24+H24</f>
        <v>79492</v>
      </c>
      <c r="G24" s="13">
        <v>63237</v>
      </c>
      <c r="H24" s="13">
        <v>16255</v>
      </c>
      <c r="I24" s="13">
        <v>63792</v>
      </c>
      <c r="J24" s="13">
        <v>43090</v>
      </c>
      <c r="K24" s="148">
        <f>J24/I24*100</f>
        <v>67.547654878354663</v>
      </c>
    </row>
    <row r="25" spans="1:11" x14ac:dyDescent="0.2">
      <c r="B25" s="1"/>
      <c r="C25" s="12"/>
      <c r="D25" s="13"/>
      <c r="E25" s="13"/>
      <c r="F25" s="15"/>
      <c r="G25" s="13"/>
      <c r="H25" s="13"/>
      <c r="I25" s="13"/>
      <c r="J25" s="13"/>
      <c r="K25" s="148"/>
    </row>
    <row r="26" spans="1:11" x14ac:dyDescent="0.2">
      <c r="B26" s="1" t="s">
        <v>786</v>
      </c>
      <c r="C26" s="12">
        <f>D26+E26</f>
        <v>674308</v>
      </c>
      <c r="D26" s="13">
        <v>374969</v>
      </c>
      <c r="E26" s="13">
        <v>299339</v>
      </c>
      <c r="F26" s="15">
        <f>G26+H26</f>
        <v>83486</v>
      </c>
      <c r="G26" s="13">
        <v>65278</v>
      </c>
      <c r="H26" s="13">
        <v>18208</v>
      </c>
      <c r="I26" s="13">
        <v>63610</v>
      </c>
      <c r="J26" s="13">
        <v>43080</v>
      </c>
      <c r="K26" s="148">
        <f>J26/I26*100</f>
        <v>67.725200440182363</v>
      </c>
    </row>
    <row r="27" spans="1:11" x14ac:dyDescent="0.2">
      <c r="B27" s="1" t="s">
        <v>787</v>
      </c>
      <c r="C27" s="12">
        <f>D27+E27</f>
        <v>678031</v>
      </c>
      <c r="D27" s="13">
        <v>375208</v>
      </c>
      <c r="E27" s="13">
        <v>302823</v>
      </c>
      <c r="F27" s="15">
        <f>G27+H27</f>
        <v>87544</v>
      </c>
      <c r="G27" s="13">
        <v>67308</v>
      </c>
      <c r="H27" s="13">
        <v>20236</v>
      </c>
      <c r="I27" s="13">
        <v>61726</v>
      </c>
      <c r="J27" s="13">
        <v>42451</v>
      </c>
      <c r="K27" s="148">
        <f>J27/I27*100</f>
        <v>68.773288403590058</v>
      </c>
    </row>
    <row r="28" spans="1:11" x14ac:dyDescent="0.2">
      <c r="B28" s="3" t="s">
        <v>788</v>
      </c>
      <c r="C28" s="16">
        <f>D28+E28</f>
        <v>681429</v>
      </c>
      <c r="D28" s="45">
        <v>375590</v>
      </c>
      <c r="E28" s="45">
        <v>305839</v>
      </c>
      <c r="F28" s="14">
        <f>G28+H28</f>
        <v>91718</v>
      </c>
      <c r="G28" s="45">
        <v>69420</v>
      </c>
      <c r="H28" s="45">
        <v>22298</v>
      </c>
      <c r="I28" s="45">
        <v>42421</v>
      </c>
      <c r="J28" s="45">
        <v>27807</v>
      </c>
      <c r="K28" s="149">
        <f>J28/I28*100</f>
        <v>65.550081327644321</v>
      </c>
    </row>
    <row r="29" spans="1:11" ht="18" thickBot="1" x14ac:dyDescent="0.25">
      <c r="B29" s="4"/>
      <c r="C29" s="20"/>
      <c r="D29" s="4"/>
      <c r="E29" s="4"/>
      <c r="F29" s="4"/>
      <c r="G29" s="4"/>
      <c r="H29" s="4"/>
      <c r="I29" s="4"/>
      <c r="J29" s="4"/>
      <c r="K29" s="4"/>
    </row>
    <row r="30" spans="1:11" x14ac:dyDescent="0.2">
      <c r="C30" s="1" t="s">
        <v>619</v>
      </c>
      <c r="G30" s="1" t="s">
        <v>789</v>
      </c>
    </row>
    <row r="32" spans="1:11" x14ac:dyDescent="0.2">
      <c r="A32" s="1"/>
    </row>
  </sheetData>
  <phoneticPr fontId="2"/>
  <pageMargins left="0.46" right="0.37" top="0.6" bottom="0.59" header="0.51200000000000001" footer="0.51200000000000001"/>
  <pageSetup paperSize="12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7"/>
  <sheetViews>
    <sheetView showGridLines="0" zoomScale="75" workbookViewId="0">
      <selection activeCell="A6" sqref="A6:IV31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5" width="13.375" style="2" customWidth="1"/>
    <col min="6" max="6" width="12.125" style="2"/>
    <col min="7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1" width="13.375" style="2" customWidth="1"/>
    <col min="262" max="262" width="12.125" style="2"/>
    <col min="263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7" width="13.375" style="2" customWidth="1"/>
    <col min="518" max="518" width="12.125" style="2"/>
    <col min="519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3" width="13.375" style="2" customWidth="1"/>
    <col min="774" max="774" width="12.125" style="2"/>
    <col min="775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29" width="13.375" style="2" customWidth="1"/>
    <col min="1030" max="1030" width="12.125" style="2"/>
    <col min="1031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5" width="13.375" style="2" customWidth="1"/>
    <col min="1286" max="1286" width="12.125" style="2"/>
    <col min="1287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1" width="13.375" style="2" customWidth="1"/>
    <col min="1542" max="1542" width="12.125" style="2"/>
    <col min="1543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7" width="13.375" style="2" customWidth="1"/>
    <col min="1798" max="1798" width="12.125" style="2"/>
    <col min="1799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3" width="13.375" style="2" customWidth="1"/>
    <col min="2054" max="2054" width="12.125" style="2"/>
    <col min="2055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09" width="13.375" style="2" customWidth="1"/>
    <col min="2310" max="2310" width="12.125" style="2"/>
    <col min="2311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5" width="13.375" style="2" customWidth="1"/>
    <col min="2566" max="2566" width="12.125" style="2"/>
    <col min="2567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1" width="13.375" style="2" customWidth="1"/>
    <col min="2822" max="2822" width="12.125" style="2"/>
    <col min="2823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7" width="13.375" style="2" customWidth="1"/>
    <col min="3078" max="3078" width="12.125" style="2"/>
    <col min="3079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3" width="13.375" style="2" customWidth="1"/>
    <col min="3334" max="3334" width="12.125" style="2"/>
    <col min="3335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89" width="13.375" style="2" customWidth="1"/>
    <col min="3590" max="3590" width="12.125" style="2"/>
    <col min="3591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5" width="13.375" style="2" customWidth="1"/>
    <col min="3846" max="3846" width="12.125" style="2"/>
    <col min="3847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1" width="13.375" style="2" customWidth="1"/>
    <col min="4102" max="4102" width="12.125" style="2"/>
    <col min="4103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7" width="13.375" style="2" customWidth="1"/>
    <col min="4358" max="4358" width="12.125" style="2"/>
    <col min="4359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3" width="13.375" style="2" customWidth="1"/>
    <col min="4614" max="4614" width="12.125" style="2"/>
    <col min="4615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69" width="13.375" style="2" customWidth="1"/>
    <col min="4870" max="4870" width="12.125" style="2"/>
    <col min="4871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5" width="13.375" style="2" customWidth="1"/>
    <col min="5126" max="5126" width="12.125" style="2"/>
    <col min="5127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1" width="13.375" style="2" customWidth="1"/>
    <col min="5382" max="5382" width="12.125" style="2"/>
    <col min="5383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7" width="13.375" style="2" customWidth="1"/>
    <col min="5638" max="5638" width="12.125" style="2"/>
    <col min="5639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3" width="13.375" style="2" customWidth="1"/>
    <col min="5894" max="5894" width="12.125" style="2"/>
    <col min="5895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49" width="13.375" style="2" customWidth="1"/>
    <col min="6150" max="6150" width="12.125" style="2"/>
    <col min="6151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5" width="13.375" style="2" customWidth="1"/>
    <col min="6406" max="6406" width="12.125" style="2"/>
    <col min="6407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1" width="13.375" style="2" customWidth="1"/>
    <col min="6662" max="6662" width="12.125" style="2"/>
    <col min="6663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7" width="13.375" style="2" customWidth="1"/>
    <col min="6918" max="6918" width="12.125" style="2"/>
    <col min="6919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3" width="13.375" style="2" customWidth="1"/>
    <col min="7174" max="7174" width="12.125" style="2"/>
    <col min="7175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29" width="13.375" style="2" customWidth="1"/>
    <col min="7430" max="7430" width="12.125" style="2"/>
    <col min="7431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5" width="13.375" style="2" customWidth="1"/>
    <col min="7686" max="7686" width="12.125" style="2"/>
    <col min="7687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1" width="13.375" style="2" customWidth="1"/>
    <col min="7942" max="7942" width="12.125" style="2"/>
    <col min="7943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7" width="13.375" style="2" customWidth="1"/>
    <col min="8198" max="8198" width="12.125" style="2"/>
    <col min="8199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3" width="13.375" style="2" customWidth="1"/>
    <col min="8454" max="8454" width="12.125" style="2"/>
    <col min="8455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09" width="13.375" style="2" customWidth="1"/>
    <col min="8710" max="8710" width="12.125" style="2"/>
    <col min="8711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5" width="13.375" style="2" customWidth="1"/>
    <col min="8966" max="8966" width="12.125" style="2"/>
    <col min="8967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1" width="13.375" style="2" customWidth="1"/>
    <col min="9222" max="9222" width="12.125" style="2"/>
    <col min="9223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7" width="13.375" style="2" customWidth="1"/>
    <col min="9478" max="9478" width="12.125" style="2"/>
    <col min="9479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3" width="13.375" style="2" customWidth="1"/>
    <col min="9734" max="9734" width="12.125" style="2"/>
    <col min="9735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89" width="13.375" style="2" customWidth="1"/>
    <col min="9990" max="9990" width="12.125" style="2"/>
    <col min="9991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5" width="13.375" style="2" customWidth="1"/>
    <col min="10246" max="10246" width="12.125" style="2"/>
    <col min="10247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1" width="13.375" style="2" customWidth="1"/>
    <col min="10502" max="10502" width="12.125" style="2"/>
    <col min="10503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7" width="13.375" style="2" customWidth="1"/>
    <col min="10758" max="10758" width="12.125" style="2"/>
    <col min="10759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3" width="13.375" style="2" customWidth="1"/>
    <col min="11014" max="11014" width="12.125" style="2"/>
    <col min="11015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9" width="13.375" style="2" customWidth="1"/>
    <col min="11270" max="11270" width="12.125" style="2"/>
    <col min="11271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5" width="13.375" style="2" customWidth="1"/>
    <col min="11526" max="11526" width="12.125" style="2"/>
    <col min="11527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1" width="13.375" style="2" customWidth="1"/>
    <col min="11782" max="11782" width="12.125" style="2"/>
    <col min="11783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7" width="13.375" style="2" customWidth="1"/>
    <col min="12038" max="12038" width="12.125" style="2"/>
    <col min="12039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3" width="13.375" style="2" customWidth="1"/>
    <col min="12294" max="12294" width="12.125" style="2"/>
    <col min="12295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9" width="13.375" style="2" customWidth="1"/>
    <col min="12550" max="12550" width="12.125" style="2"/>
    <col min="12551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5" width="13.375" style="2" customWidth="1"/>
    <col min="12806" max="12806" width="12.125" style="2"/>
    <col min="12807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1" width="13.375" style="2" customWidth="1"/>
    <col min="13062" max="13062" width="12.125" style="2"/>
    <col min="13063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7" width="13.375" style="2" customWidth="1"/>
    <col min="13318" max="13318" width="12.125" style="2"/>
    <col min="13319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3" width="13.375" style="2" customWidth="1"/>
    <col min="13574" max="13574" width="12.125" style="2"/>
    <col min="13575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9" width="13.375" style="2" customWidth="1"/>
    <col min="13830" max="13830" width="12.125" style="2"/>
    <col min="13831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5" width="13.375" style="2" customWidth="1"/>
    <col min="14086" max="14086" width="12.125" style="2"/>
    <col min="14087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1" width="13.375" style="2" customWidth="1"/>
    <col min="14342" max="14342" width="12.125" style="2"/>
    <col min="14343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7" width="13.375" style="2" customWidth="1"/>
    <col min="14598" max="14598" width="12.125" style="2"/>
    <col min="14599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3" width="13.375" style="2" customWidth="1"/>
    <col min="14854" max="14854" width="12.125" style="2"/>
    <col min="14855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9" width="13.375" style="2" customWidth="1"/>
    <col min="15110" max="15110" width="12.125" style="2"/>
    <col min="15111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5" width="13.375" style="2" customWidth="1"/>
    <col min="15366" max="15366" width="12.125" style="2"/>
    <col min="15367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1" width="13.375" style="2" customWidth="1"/>
    <col min="15622" max="15622" width="12.125" style="2"/>
    <col min="15623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7" width="13.375" style="2" customWidth="1"/>
    <col min="15878" max="15878" width="12.125" style="2"/>
    <col min="15879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3" width="13.375" style="2" customWidth="1"/>
    <col min="16134" max="16134" width="12.125" style="2"/>
    <col min="16135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D6" s="3" t="s">
        <v>790</v>
      </c>
    </row>
    <row r="7" spans="1:11" ht="18" thickBot="1" x14ac:dyDescent="0.25">
      <c r="B7" s="4"/>
      <c r="C7" s="4"/>
      <c r="D7" s="4"/>
      <c r="E7" s="5" t="s">
        <v>791</v>
      </c>
      <c r="F7" s="4"/>
      <c r="G7" s="4"/>
      <c r="H7" s="4"/>
      <c r="I7" s="4"/>
      <c r="J7" s="5" t="s">
        <v>792</v>
      </c>
      <c r="K7" s="4"/>
    </row>
    <row r="8" spans="1:11" x14ac:dyDescent="0.2">
      <c r="C8" s="6"/>
      <c r="D8" s="10"/>
      <c r="E8" s="75" t="s">
        <v>793</v>
      </c>
      <c r="F8" s="7"/>
      <c r="G8" s="10"/>
      <c r="H8" s="7"/>
      <c r="I8" s="75" t="s">
        <v>794</v>
      </c>
      <c r="J8" s="7"/>
      <c r="K8" s="7"/>
    </row>
    <row r="9" spans="1:11" x14ac:dyDescent="0.2">
      <c r="B9" s="7"/>
      <c r="C9" s="11" t="s">
        <v>261</v>
      </c>
      <c r="D9" s="11" t="s">
        <v>795</v>
      </c>
      <c r="E9" s="11" t="s">
        <v>796</v>
      </c>
      <c r="F9" s="11" t="s">
        <v>797</v>
      </c>
      <c r="G9" s="11" t="s">
        <v>795</v>
      </c>
      <c r="H9" s="11" t="s">
        <v>796</v>
      </c>
      <c r="I9" s="11" t="s">
        <v>798</v>
      </c>
      <c r="J9" s="11" t="s">
        <v>799</v>
      </c>
      <c r="K9" s="11" t="s">
        <v>797</v>
      </c>
    </row>
    <row r="10" spans="1:11" x14ac:dyDescent="0.2">
      <c r="C10" s="6"/>
      <c r="G10" s="1" t="s">
        <v>800</v>
      </c>
    </row>
    <row r="11" spans="1:11" x14ac:dyDescent="0.2">
      <c r="B11" s="3" t="s">
        <v>801</v>
      </c>
      <c r="C11" s="16">
        <f>SUM(D11:K11)</f>
        <v>375590</v>
      </c>
      <c r="D11" s="14">
        <f t="shared" ref="D11:K11" si="0">SUM(D13:D26)</f>
        <v>9548</v>
      </c>
      <c r="E11" s="14">
        <f t="shared" si="0"/>
        <v>9998</v>
      </c>
      <c r="F11" s="14">
        <f t="shared" si="0"/>
        <v>13</v>
      </c>
      <c r="G11" s="14">
        <f t="shared" si="0"/>
        <v>37582</v>
      </c>
      <c r="H11" s="14">
        <f t="shared" si="0"/>
        <v>297408</v>
      </c>
      <c r="I11" s="14">
        <f t="shared" si="0"/>
        <v>7533</v>
      </c>
      <c r="J11" s="14">
        <f t="shared" si="0"/>
        <v>13270</v>
      </c>
      <c r="K11" s="14">
        <f t="shared" si="0"/>
        <v>238</v>
      </c>
    </row>
    <row r="12" spans="1:11" x14ac:dyDescent="0.2">
      <c r="C12" s="6"/>
    </row>
    <row r="13" spans="1:11" x14ac:dyDescent="0.2">
      <c r="B13" s="135" t="s">
        <v>802</v>
      </c>
      <c r="C13" s="12">
        <f>SUM(D13:K13)</f>
        <v>11533</v>
      </c>
      <c r="D13" s="17" t="s">
        <v>803</v>
      </c>
      <c r="E13" s="17" t="s">
        <v>803</v>
      </c>
      <c r="F13" s="17" t="s">
        <v>803</v>
      </c>
      <c r="G13" s="17">
        <v>1</v>
      </c>
      <c r="H13" s="13">
        <v>6132</v>
      </c>
      <c r="I13" s="13">
        <v>871</v>
      </c>
      <c r="J13" s="13">
        <v>4527</v>
      </c>
      <c r="K13" s="13">
        <v>2</v>
      </c>
    </row>
    <row r="14" spans="1:11" x14ac:dyDescent="0.2">
      <c r="B14" s="135" t="s">
        <v>804</v>
      </c>
      <c r="C14" s="12">
        <f>SUM(D14:K14)</f>
        <v>28344</v>
      </c>
      <c r="D14" s="13">
        <v>11</v>
      </c>
      <c r="E14" s="13">
        <v>4</v>
      </c>
      <c r="F14" s="17" t="s">
        <v>803</v>
      </c>
      <c r="G14" s="13">
        <v>731</v>
      </c>
      <c r="H14" s="13">
        <v>26078</v>
      </c>
      <c r="I14" s="13">
        <v>233</v>
      </c>
      <c r="J14" s="13">
        <v>1287</v>
      </c>
      <c r="K14" s="17" t="s">
        <v>803</v>
      </c>
    </row>
    <row r="15" spans="1:11" x14ac:dyDescent="0.2">
      <c r="B15" s="135" t="s">
        <v>805</v>
      </c>
      <c r="C15" s="12">
        <f>SUM(D15:K15)</f>
        <v>33942</v>
      </c>
      <c r="D15" s="13">
        <v>109</v>
      </c>
      <c r="E15" s="13">
        <v>34</v>
      </c>
      <c r="F15" s="17" t="s">
        <v>41</v>
      </c>
      <c r="G15" s="13">
        <v>2751</v>
      </c>
      <c r="H15" s="13">
        <v>30583</v>
      </c>
      <c r="I15" s="13">
        <v>69</v>
      </c>
      <c r="J15" s="13">
        <v>396</v>
      </c>
      <c r="K15" s="17" t="s">
        <v>41</v>
      </c>
    </row>
    <row r="16" spans="1:11" x14ac:dyDescent="0.2">
      <c r="B16" s="135" t="s">
        <v>806</v>
      </c>
      <c r="C16" s="12">
        <f>SUM(D16:K16)</f>
        <v>33058</v>
      </c>
      <c r="D16" s="13">
        <v>255</v>
      </c>
      <c r="E16" s="13">
        <v>79</v>
      </c>
      <c r="F16" s="13">
        <v>2</v>
      </c>
      <c r="G16" s="13">
        <v>3976</v>
      </c>
      <c r="H16" s="13">
        <v>28419</v>
      </c>
      <c r="I16" s="13">
        <v>56</v>
      </c>
      <c r="J16" s="13">
        <v>271</v>
      </c>
      <c r="K16" s="17" t="s">
        <v>41</v>
      </c>
    </row>
    <row r="17" spans="2:11" x14ac:dyDescent="0.2">
      <c r="C17" s="6"/>
    </row>
    <row r="18" spans="2:11" x14ac:dyDescent="0.2">
      <c r="B18" s="135" t="s">
        <v>807</v>
      </c>
      <c r="C18" s="12">
        <f>SUM(D18:K18)</f>
        <v>29228</v>
      </c>
      <c r="D18" s="13">
        <v>349</v>
      </c>
      <c r="E18" s="13">
        <v>106</v>
      </c>
      <c r="F18" s="13">
        <v>3</v>
      </c>
      <c r="G18" s="13">
        <v>3989</v>
      </c>
      <c r="H18" s="13">
        <v>24557</v>
      </c>
      <c r="I18" s="13">
        <v>33</v>
      </c>
      <c r="J18" s="13">
        <v>191</v>
      </c>
      <c r="K18" s="17" t="s">
        <v>41</v>
      </c>
    </row>
    <row r="19" spans="2:11" x14ac:dyDescent="0.2">
      <c r="B19" s="135" t="s">
        <v>808</v>
      </c>
      <c r="C19" s="12">
        <f>SUM(D19:K19)</f>
        <v>30421</v>
      </c>
      <c r="D19" s="13">
        <v>406</v>
      </c>
      <c r="E19" s="13">
        <v>168</v>
      </c>
      <c r="F19" s="13">
        <v>1</v>
      </c>
      <c r="G19" s="13">
        <v>3996</v>
      </c>
      <c r="H19" s="13">
        <v>25636</v>
      </c>
      <c r="I19" s="13">
        <v>48</v>
      </c>
      <c r="J19" s="13">
        <v>165</v>
      </c>
      <c r="K19" s="13">
        <v>1</v>
      </c>
    </row>
    <row r="20" spans="2:11" x14ac:dyDescent="0.2">
      <c r="B20" s="135" t="s">
        <v>809</v>
      </c>
      <c r="C20" s="12">
        <f>SUM(D20:K20)</f>
        <v>33121</v>
      </c>
      <c r="D20" s="13">
        <v>518</v>
      </c>
      <c r="E20" s="13">
        <v>433</v>
      </c>
      <c r="F20" s="13">
        <v>3</v>
      </c>
      <c r="G20" s="13">
        <v>4055</v>
      </c>
      <c r="H20" s="13">
        <v>27790</v>
      </c>
      <c r="I20" s="13">
        <v>69</v>
      </c>
      <c r="J20" s="13">
        <v>253</v>
      </c>
      <c r="K20" s="17" t="s">
        <v>41</v>
      </c>
    </row>
    <row r="21" spans="2:11" x14ac:dyDescent="0.2">
      <c r="B21" s="135" t="s">
        <v>810</v>
      </c>
      <c r="C21" s="12">
        <f>SUM(D21:K21)</f>
        <v>44186</v>
      </c>
      <c r="D21" s="13">
        <v>1026</v>
      </c>
      <c r="E21" s="13">
        <v>1328</v>
      </c>
      <c r="F21" s="13">
        <v>1</v>
      </c>
      <c r="G21" s="13">
        <v>6224</v>
      </c>
      <c r="H21" s="13">
        <v>34917</v>
      </c>
      <c r="I21" s="13">
        <v>150</v>
      </c>
      <c r="J21" s="13">
        <v>537</v>
      </c>
      <c r="K21" s="13">
        <v>3</v>
      </c>
    </row>
    <row r="22" spans="2:11" x14ac:dyDescent="0.2">
      <c r="C22" s="6"/>
    </row>
    <row r="23" spans="2:11" x14ac:dyDescent="0.2">
      <c r="B23" s="135" t="s">
        <v>811</v>
      </c>
      <c r="C23" s="12">
        <f>SUM(D23:K23)</f>
        <v>31885</v>
      </c>
      <c r="D23" s="13">
        <v>1000</v>
      </c>
      <c r="E23" s="13">
        <v>1323</v>
      </c>
      <c r="F23" s="13">
        <v>1</v>
      </c>
      <c r="G23" s="13">
        <v>4686</v>
      </c>
      <c r="H23" s="13">
        <v>23982</v>
      </c>
      <c r="I23" s="13">
        <v>312</v>
      </c>
      <c r="J23" s="13">
        <v>577</v>
      </c>
      <c r="K23" s="13">
        <v>4</v>
      </c>
    </row>
    <row r="24" spans="2:11" x14ac:dyDescent="0.2">
      <c r="B24" s="135" t="s">
        <v>812</v>
      </c>
      <c r="C24" s="12">
        <f>SUM(D24:K24)</f>
        <v>30452</v>
      </c>
      <c r="D24" s="13">
        <v>1282</v>
      </c>
      <c r="E24" s="13">
        <v>1858</v>
      </c>
      <c r="F24" s="17" t="s">
        <v>41</v>
      </c>
      <c r="G24" s="13">
        <v>3958</v>
      </c>
      <c r="H24" s="13">
        <v>21688</v>
      </c>
      <c r="I24" s="13">
        <v>750</v>
      </c>
      <c r="J24" s="13">
        <v>905</v>
      </c>
      <c r="K24" s="13">
        <v>11</v>
      </c>
    </row>
    <row r="25" spans="2:11" x14ac:dyDescent="0.2">
      <c r="B25" s="135" t="s">
        <v>813</v>
      </c>
      <c r="C25" s="12">
        <f>SUM(D25:K25)</f>
        <v>27580</v>
      </c>
      <c r="D25" s="13">
        <v>2099</v>
      </c>
      <c r="E25" s="13">
        <v>2303</v>
      </c>
      <c r="F25" s="13">
        <v>1</v>
      </c>
      <c r="G25" s="13">
        <v>2038</v>
      </c>
      <c r="H25" s="13">
        <v>18559</v>
      </c>
      <c r="I25" s="13">
        <v>1290</v>
      </c>
      <c r="J25" s="13">
        <v>1260</v>
      </c>
      <c r="K25" s="13">
        <v>30</v>
      </c>
    </row>
    <row r="26" spans="2:11" x14ac:dyDescent="0.2">
      <c r="B26" s="135" t="s">
        <v>814</v>
      </c>
      <c r="C26" s="12">
        <f>SUM(D26:K26)</f>
        <v>41840</v>
      </c>
      <c r="D26" s="13">
        <v>2493</v>
      </c>
      <c r="E26" s="13">
        <v>2362</v>
      </c>
      <c r="F26" s="13">
        <v>1</v>
      </c>
      <c r="G26" s="13">
        <v>1177</v>
      </c>
      <c r="H26" s="13">
        <v>29067</v>
      </c>
      <c r="I26" s="13">
        <v>3652</v>
      </c>
      <c r="J26" s="13">
        <v>2901</v>
      </c>
      <c r="K26" s="13">
        <v>187</v>
      </c>
    </row>
    <row r="27" spans="2:11" x14ac:dyDescent="0.2">
      <c r="B27" s="7"/>
      <c r="C27" s="10"/>
      <c r="D27" s="7"/>
      <c r="E27" s="7"/>
      <c r="F27" s="7"/>
      <c r="G27" s="7"/>
      <c r="H27" s="7"/>
      <c r="I27" s="7"/>
      <c r="J27" s="7"/>
      <c r="K27" s="7"/>
    </row>
    <row r="28" spans="2:11" x14ac:dyDescent="0.2">
      <c r="C28" s="6"/>
      <c r="G28" s="1" t="s">
        <v>815</v>
      </c>
    </row>
    <row r="29" spans="2:11" x14ac:dyDescent="0.2">
      <c r="B29" s="3" t="s">
        <v>816</v>
      </c>
      <c r="C29" s="16">
        <f t="shared" ref="C29:K29" si="1">SUM(C31:C44)</f>
        <v>305839</v>
      </c>
      <c r="D29" s="14">
        <f t="shared" si="1"/>
        <v>23</v>
      </c>
      <c r="E29" s="14">
        <f t="shared" si="1"/>
        <v>128</v>
      </c>
      <c r="F29" s="18" t="s">
        <v>41</v>
      </c>
      <c r="G29" s="14">
        <f t="shared" si="1"/>
        <v>696</v>
      </c>
      <c r="H29" s="14">
        <f t="shared" si="1"/>
        <v>256109</v>
      </c>
      <c r="I29" s="14">
        <f t="shared" si="1"/>
        <v>7178</v>
      </c>
      <c r="J29" s="14">
        <f t="shared" si="1"/>
        <v>41553</v>
      </c>
      <c r="K29" s="14">
        <f t="shared" si="1"/>
        <v>152</v>
      </c>
    </row>
    <row r="30" spans="2:11" x14ac:dyDescent="0.2">
      <c r="C30" s="6"/>
    </row>
    <row r="31" spans="2:11" x14ac:dyDescent="0.2">
      <c r="B31" s="135" t="s">
        <v>802</v>
      </c>
      <c r="C31" s="12">
        <f>SUM(D31:K31)</f>
        <v>8646</v>
      </c>
      <c r="D31" s="17" t="s">
        <v>41</v>
      </c>
      <c r="E31" s="17" t="s">
        <v>41</v>
      </c>
      <c r="F31" s="17" t="s">
        <v>41</v>
      </c>
      <c r="G31" s="17" t="s">
        <v>41</v>
      </c>
      <c r="H31" s="13">
        <v>5005</v>
      </c>
      <c r="I31" s="13">
        <v>47</v>
      </c>
      <c r="J31" s="13">
        <v>3594</v>
      </c>
      <c r="K31" s="17" t="s">
        <v>41</v>
      </c>
    </row>
    <row r="32" spans="2:11" x14ac:dyDescent="0.2">
      <c r="B32" s="135" t="s">
        <v>804</v>
      </c>
      <c r="C32" s="12">
        <f>SUM(D32:K32)</f>
        <v>27844</v>
      </c>
      <c r="D32" s="17" t="s">
        <v>41</v>
      </c>
      <c r="E32" s="17" t="s">
        <v>41</v>
      </c>
      <c r="F32" s="17" t="s">
        <v>41</v>
      </c>
      <c r="G32" s="13">
        <v>28</v>
      </c>
      <c r="H32" s="13">
        <v>25911</v>
      </c>
      <c r="I32" s="13">
        <v>35</v>
      </c>
      <c r="J32" s="13">
        <v>1870</v>
      </c>
      <c r="K32" s="17" t="s">
        <v>41</v>
      </c>
    </row>
    <row r="33" spans="1:11" x14ac:dyDescent="0.2">
      <c r="B33" s="135" t="s">
        <v>805</v>
      </c>
      <c r="C33" s="12">
        <f>SUM(D33:K33)</f>
        <v>34101</v>
      </c>
      <c r="D33" s="13">
        <v>5</v>
      </c>
      <c r="E33" s="13">
        <v>8</v>
      </c>
      <c r="F33" s="17" t="s">
        <v>41</v>
      </c>
      <c r="G33" s="13">
        <v>164</v>
      </c>
      <c r="H33" s="13">
        <v>33113</v>
      </c>
      <c r="I33" s="13">
        <v>25</v>
      </c>
      <c r="J33" s="13">
        <v>785</v>
      </c>
      <c r="K33" s="17">
        <v>1</v>
      </c>
    </row>
    <row r="34" spans="1:11" x14ac:dyDescent="0.2">
      <c r="B34" s="135" t="s">
        <v>806</v>
      </c>
      <c r="C34" s="12">
        <f>SUM(D34:K34)</f>
        <v>34498</v>
      </c>
      <c r="D34" s="13">
        <v>3</v>
      </c>
      <c r="E34" s="13">
        <v>11</v>
      </c>
      <c r="F34" s="17" t="s">
        <v>41</v>
      </c>
      <c r="G34" s="13">
        <v>154</v>
      </c>
      <c r="H34" s="13">
        <v>33688</v>
      </c>
      <c r="I34" s="13">
        <v>24</v>
      </c>
      <c r="J34" s="13">
        <v>618</v>
      </c>
      <c r="K34" s="17" t="s">
        <v>41</v>
      </c>
    </row>
    <row r="35" spans="1:11" x14ac:dyDescent="0.2">
      <c r="C35" s="6"/>
      <c r="D35" s="13"/>
      <c r="E35" s="13"/>
      <c r="F35" s="13"/>
      <c r="G35" s="13"/>
      <c r="H35" s="13"/>
      <c r="I35" s="13"/>
      <c r="J35" s="13"/>
      <c r="K35" s="13"/>
    </row>
    <row r="36" spans="1:11" x14ac:dyDescent="0.2">
      <c r="B36" s="135" t="s">
        <v>807</v>
      </c>
      <c r="C36" s="12">
        <f>SUM(D36:K36)</f>
        <v>31208</v>
      </c>
      <c r="D36" s="17" t="s">
        <v>41</v>
      </c>
      <c r="E36" s="13">
        <v>16</v>
      </c>
      <c r="F36" s="17" t="s">
        <v>41</v>
      </c>
      <c r="G36" s="13">
        <v>96</v>
      </c>
      <c r="H36" s="13">
        <v>30218</v>
      </c>
      <c r="I36" s="13">
        <v>37</v>
      </c>
      <c r="J36" s="13">
        <v>841</v>
      </c>
      <c r="K36" s="17" t="s">
        <v>41</v>
      </c>
    </row>
    <row r="37" spans="1:11" x14ac:dyDescent="0.2">
      <c r="B37" s="135" t="s">
        <v>808</v>
      </c>
      <c r="C37" s="12">
        <f>SUM(D37:K37)</f>
        <v>30457</v>
      </c>
      <c r="D37" s="13">
        <v>1</v>
      </c>
      <c r="E37" s="13">
        <v>10</v>
      </c>
      <c r="F37" s="17" t="s">
        <v>41</v>
      </c>
      <c r="G37" s="13">
        <v>71</v>
      </c>
      <c r="H37" s="13">
        <v>29037</v>
      </c>
      <c r="I37" s="13">
        <v>112</v>
      </c>
      <c r="J37" s="13">
        <v>1225</v>
      </c>
      <c r="K37" s="17">
        <v>1</v>
      </c>
    </row>
    <row r="38" spans="1:11" x14ac:dyDescent="0.2">
      <c r="B38" s="135" t="s">
        <v>809</v>
      </c>
      <c r="C38" s="12">
        <f>SUM(D38:K38)</f>
        <v>31186</v>
      </c>
      <c r="D38" s="13">
        <v>1</v>
      </c>
      <c r="E38" s="13">
        <v>15</v>
      </c>
      <c r="F38" s="17" t="s">
        <v>41</v>
      </c>
      <c r="G38" s="13">
        <v>60</v>
      </c>
      <c r="H38" s="13">
        <v>28130</v>
      </c>
      <c r="I38" s="13">
        <v>323</v>
      </c>
      <c r="J38" s="13">
        <v>2657</v>
      </c>
      <c r="K38" s="17" t="s">
        <v>41</v>
      </c>
    </row>
    <row r="39" spans="1:11" x14ac:dyDescent="0.2">
      <c r="B39" s="135" t="s">
        <v>810</v>
      </c>
      <c r="C39" s="12">
        <f>SUM(D39:K39)</f>
        <v>39034</v>
      </c>
      <c r="D39" s="17">
        <v>3</v>
      </c>
      <c r="E39" s="13">
        <v>21</v>
      </c>
      <c r="F39" s="17" t="s">
        <v>41</v>
      </c>
      <c r="G39" s="13">
        <v>60</v>
      </c>
      <c r="H39" s="13">
        <v>31858</v>
      </c>
      <c r="I39" s="13">
        <v>749</v>
      </c>
      <c r="J39" s="13">
        <v>6337</v>
      </c>
      <c r="K39" s="13">
        <v>6</v>
      </c>
    </row>
    <row r="40" spans="1:11" x14ac:dyDescent="0.2">
      <c r="C40" s="6"/>
      <c r="D40" s="13"/>
      <c r="E40" s="13"/>
      <c r="F40" s="13"/>
      <c r="G40" s="13"/>
      <c r="H40" s="13"/>
      <c r="I40" s="13"/>
      <c r="J40" s="13"/>
      <c r="K40" s="13"/>
    </row>
    <row r="41" spans="1:11" x14ac:dyDescent="0.2">
      <c r="B41" s="135" t="s">
        <v>811</v>
      </c>
      <c r="C41" s="12">
        <f>SUM(D41:K41)</f>
        <v>26290</v>
      </c>
      <c r="D41" s="17" t="s">
        <v>41</v>
      </c>
      <c r="E41" s="13">
        <v>18</v>
      </c>
      <c r="F41" s="17" t="s">
        <v>41</v>
      </c>
      <c r="G41" s="13">
        <v>23</v>
      </c>
      <c r="H41" s="13">
        <v>18170</v>
      </c>
      <c r="I41" s="13">
        <v>1087</v>
      </c>
      <c r="J41" s="13">
        <v>6984</v>
      </c>
      <c r="K41" s="13">
        <v>8</v>
      </c>
    </row>
    <row r="42" spans="1:11" x14ac:dyDescent="0.2">
      <c r="B42" s="135" t="s">
        <v>812</v>
      </c>
      <c r="C42" s="12">
        <f>SUM(D42:K42)</f>
        <v>20277</v>
      </c>
      <c r="D42" s="13">
        <v>1</v>
      </c>
      <c r="E42" s="13">
        <v>13</v>
      </c>
      <c r="F42" s="17" t="s">
        <v>41</v>
      </c>
      <c r="G42" s="13">
        <v>21</v>
      </c>
      <c r="H42" s="13">
        <v>10826</v>
      </c>
      <c r="I42" s="13">
        <v>1491</v>
      </c>
      <c r="J42" s="13">
        <v>7892</v>
      </c>
      <c r="K42" s="13">
        <v>33</v>
      </c>
    </row>
    <row r="43" spans="1:11" x14ac:dyDescent="0.2">
      <c r="B43" s="135" t="s">
        <v>817</v>
      </c>
      <c r="C43" s="12">
        <f>SUM(D43:K43)</f>
        <v>13132</v>
      </c>
      <c r="D43" s="13">
        <v>5</v>
      </c>
      <c r="E43" s="13">
        <v>8</v>
      </c>
      <c r="F43" s="17" t="s">
        <v>41</v>
      </c>
      <c r="G43" s="13">
        <v>11</v>
      </c>
      <c r="H43" s="13">
        <v>6079</v>
      </c>
      <c r="I43" s="13">
        <v>1533</v>
      </c>
      <c r="J43" s="13">
        <v>5448</v>
      </c>
      <c r="K43" s="13">
        <v>48</v>
      </c>
    </row>
    <row r="44" spans="1:11" x14ac:dyDescent="0.2">
      <c r="B44" s="135" t="s">
        <v>818</v>
      </c>
      <c r="C44" s="12">
        <f>SUM(D44:K44)</f>
        <v>9166</v>
      </c>
      <c r="D44" s="13">
        <v>4</v>
      </c>
      <c r="E44" s="13">
        <v>8</v>
      </c>
      <c r="F44" s="17" t="s">
        <v>41</v>
      </c>
      <c r="G44" s="13">
        <v>8</v>
      </c>
      <c r="H44" s="13">
        <v>4074</v>
      </c>
      <c r="I44" s="13">
        <v>1715</v>
      </c>
      <c r="J44" s="13">
        <v>3302</v>
      </c>
      <c r="K44" s="13">
        <v>55</v>
      </c>
    </row>
    <row r="45" spans="1:11" ht="18" thickBot="1" x14ac:dyDescent="0.25">
      <c r="B45" s="4"/>
      <c r="C45" s="20"/>
      <c r="D45" s="4"/>
      <c r="E45" s="4"/>
      <c r="F45" s="4"/>
      <c r="G45" s="4"/>
      <c r="H45" s="4"/>
      <c r="I45" s="4"/>
      <c r="J45" s="4"/>
      <c r="K45" s="4"/>
    </row>
    <row r="46" spans="1:11" x14ac:dyDescent="0.2">
      <c r="C46" s="1" t="s">
        <v>619</v>
      </c>
    </row>
    <row r="47" spans="1:11" x14ac:dyDescent="0.2">
      <c r="A47" s="1"/>
    </row>
  </sheetData>
  <phoneticPr fontId="2"/>
  <pageMargins left="0.46" right="0.37" top="0.6" bottom="0.59" header="0.51200000000000001" footer="0.51200000000000001"/>
  <pageSetup paperSize="12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75" workbookViewId="0">
      <selection activeCell="K34" sqref="K34"/>
    </sheetView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4.625" style="2"/>
    <col min="4" max="4" width="10.875" style="2" customWidth="1"/>
    <col min="5" max="256" width="14.625" style="2"/>
    <col min="257" max="257" width="13.375" style="2" customWidth="1"/>
    <col min="258" max="258" width="4.625" style="2" customWidth="1"/>
    <col min="259" max="259" width="14.625" style="2"/>
    <col min="260" max="260" width="10.875" style="2" customWidth="1"/>
    <col min="261" max="512" width="14.625" style="2"/>
    <col min="513" max="513" width="13.375" style="2" customWidth="1"/>
    <col min="514" max="514" width="4.625" style="2" customWidth="1"/>
    <col min="515" max="515" width="14.625" style="2"/>
    <col min="516" max="516" width="10.875" style="2" customWidth="1"/>
    <col min="517" max="768" width="14.625" style="2"/>
    <col min="769" max="769" width="13.375" style="2" customWidth="1"/>
    <col min="770" max="770" width="4.625" style="2" customWidth="1"/>
    <col min="771" max="771" width="14.625" style="2"/>
    <col min="772" max="772" width="10.875" style="2" customWidth="1"/>
    <col min="773" max="1024" width="14.625" style="2"/>
    <col min="1025" max="1025" width="13.375" style="2" customWidth="1"/>
    <col min="1026" max="1026" width="4.625" style="2" customWidth="1"/>
    <col min="1027" max="1027" width="14.625" style="2"/>
    <col min="1028" max="1028" width="10.875" style="2" customWidth="1"/>
    <col min="1029" max="1280" width="14.625" style="2"/>
    <col min="1281" max="1281" width="13.375" style="2" customWidth="1"/>
    <col min="1282" max="1282" width="4.625" style="2" customWidth="1"/>
    <col min="1283" max="1283" width="14.625" style="2"/>
    <col min="1284" max="1284" width="10.875" style="2" customWidth="1"/>
    <col min="1285" max="1536" width="14.625" style="2"/>
    <col min="1537" max="1537" width="13.375" style="2" customWidth="1"/>
    <col min="1538" max="1538" width="4.625" style="2" customWidth="1"/>
    <col min="1539" max="1539" width="14.625" style="2"/>
    <col min="1540" max="1540" width="10.875" style="2" customWidth="1"/>
    <col min="1541" max="1792" width="14.625" style="2"/>
    <col min="1793" max="1793" width="13.375" style="2" customWidth="1"/>
    <col min="1794" max="1794" width="4.625" style="2" customWidth="1"/>
    <col min="1795" max="1795" width="14.625" style="2"/>
    <col min="1796" max="1796" width="10.875" style="2" customWidth="1"/>
    <col min="1797" max="2048" width="14.625" style="2"/>
    <col min="2049" max="2049" width="13.375" style="2" customWidth="1"/>
    <col min="2050" max="2050" width="4.625" style="2" customWidth="1"/>
    <col min="2051" max="2051" width="14.625" style="2"/>
    <col min="2052" max="2052" width="10.875" style="2" customWidth="1"/>
    <col min="2053" max="2304" width="14.625" style="2"/>
    <col min="2305" max="2305" width="13.375" style="2" customWidth="1"/>
    <col min="2306" max="2306" width="4.625" style="2" customWidth="1"/>
    <col min="2307" max="2307" width="14.625" style="2"/>
    <col min="2308" max="2308" width="10.875" style="2" customWidth="1"/>
    <col min="2309" max="2560" width="14.625" style="2"/>
    <col min="2561" max="2561" width="13.375" style="2" customWidth="1"/>
    <col min="2562" max="2562" width="4.625" style="2" customWidth="1"/>
    <col min="2563" max="2563" width="14.625" style="2"/>
    <col min="2564" max="2564" width="10.875" style="2" customWidth="1"/>
    <col min="2565" max="2816" width="14.625" style="2"/>
    <col min="2817" max="2817" width="13.375" style="2" customWidth="1"/>
    <col min="2818" max="2818" width="4.625" style="2" customWidth="1"/>
    <col min="2819" max="2819" width="14.625" style="2"/>
    <col min="2820" max="2820" width="10.875" style="2" customWidth="1"/>
    <col min="2821" max="3072" width="14.625" style="2"/>
    <col min="3073" max="3073" width="13.375" style="2" customWidth="1"/>
    <col min="3074" max="3074" width="4.625" style="2" customWidth="1"/>
    <col min="3075" max="3075" width="14.625" style="2"/>
    <col min="3076" max="3076" width="10.875" style="2" customWidth="1"/>
    <col min="3077" max="3328" width="14.625" style="2"/>
    <col min="3329" max="3329" width="13.375" style="2" customWidth="1"/>
    <col min="3330" max="3330" width="4.625" style="2" customWidth="1"/>
    <col min="3331" max="3331" width="14.625" style="2"/>
    <col min="3332" max="3332" width="10.875" style="2" customWidth="1"/>
    <col min="3333" max="3584" width="14.625" style="2"/>
    <col min="3585" max="3585" width="13.375" style="2" customWidth="1"/>
    <col min="3586" max="3586" width="4.625" style="2" customWidth="1"/>
    <col min="3587" max="3587" width="14.625" style="2"/>
    <col min="3588" max="3588" width="10.875" style="2" customWidth="1"/>
    <col min="3589" max="3840" width="14.625" style="2"/>
    <col min="3841" max="3841" width="13.375" style="2" customWidth="1"/>
    <col min="3842" max="3842" width="4.625" style="2" customWidth="1"/>
    <col min="3843" max="3843" width="14.625" style="2"/>
    <col min="3844" max="3844" width="10.875" style="2" customWidth="1"/>
    <col min="3845" max="4096" width="14.625" style="2"/>
    <col min="4097" max="4097" width="13.375" style="2" customWidth="1"/>
    <col min="4098" max="4098" width="4.625" style="2" customWidth="1"/>
    <col min="4099" max="4099" width="14.625" style="2"/>
    <col min="4100" max="4100" width="10.875" style="2" customWidth="1"/>
    <col min="4101" max="4352" width="14.625" style="2"/>
    <col min="4353" max="4353" width="13.375" style="2" customWidth="1"/>
    <col min="4354" max="4354" width="4.625" style="2" customWidth="1"/>
    <col min="4355" max="4355" width="14.625" style="2"/>
    <col min="4356" max="4356" width="10.875" style="2" customWidth="1"/>
    <col min="4357" max="4608" width="14.625" style="2"/>
    <col min="4609" max="4609" width="13.375" style="2" customWidth="1"/>
    <col min="4610" max="4610" width="4.625" style="2" customWidth="1"/>
    <col min="4611" max="4611" width="14.625" style="2"/>
    <col min="4612" max="4612" width="10.875" style="2" customWidth="1"/>
    <col min="4613" max="4864" width="14.625" style="2"/>
    <col min="4865" max="4865" width="13.375" style="2" customWidth="1"/>
    <col min="4866" max="4866" width="4.625" style="2" customWidth="1"/>
    <col min="4867" max="4867" width="14.625" style="2"/>
    <col min="4868" max="4868" width="10.875" style="2" customWidth="1"/>
    <col min="4869" max="5120" width="14.625" style="2"/>
    <col min="5121" max="5121" width="13.375" style="2" customWidth="1"/>
    <col min="5122" max="5122" width="4.625" style="2" customWidth="1"/>
    <col min="5123" max="5123" width="14.625" style="2"/>
    <col min="5124" max="5124" width="10.875" style="2" customWidth="1"/>
    <col min="5125" max="5376" width="14.625" style="2"/>
    <col min="5377" max="5377" width="13.375" style="2" customWidth="1"/>
    <col min="5378" max="5378" width="4.625" style="2" customWidth="1"/>
    <col min="5379" max="5379" width="14.625" style="2"/>
    <col min="5380" max="5380" width="10.875" style="2" customWidth="1"/>
    <col min="5381" max="5632" width="14.625" style="2"/>
    <col min="5633" max="5633" width="13.375" style="2" customWidth="1"/>
    <col min="5634" max="5634" width="4.625" style="2" customWidth="1"/>
    <col min="5635" max="5635" width="14.625" style="2"/>
    <col min="5636" max="5636" width="10.875" style="2" customWidth="1"/>
    <col min="5637" max="5888" width="14.625" style="2"/>
    <col min="5889" max="5889" width="13.375" style="2" customWidth="1"/>
    <col min="5890" max="5890" width="4.625" style="2" customWidth="1"/>
    <col min="5891" max="5891" width="14.625" style="2"/>
    <col min="5892" max="5892" width="10.875" style="2" customWidth="1"/>
    <col min="5893" max="6144" width="14.625" style="2"/>
    <col min="6145" max="6145" width="13.375" style="2" customWidth="1"/>
    <col min="6146" max="6146" width="4.625" style="2" customWidth="1"/>
    <col min="6147" max="6147" width="14.625" style="2"/>
    <col min="6148" max="6148" width="10.875" style="2" customWidth="1"/>
    <col min="6149" max="6400" width="14.625" style="2"/>
    <col min="6401" max="6401" width="13.375" style="2" customWidth="1"/>
    <col min="6402" max="6402" width="4.625" style="2" customWidth="1"/>
    <col min="6403" max="6403" width="14.625" style="2"/>
    <col min="6404" max="6404" width="10.875" style="2" customWidth="1"/>
    <col min="6405" max="6656" width="14.625" style="2"/>
    <col min="6657" max="6657" width="13.375" style="2" customWidth="1"/>
    <col min="6658" max="6658" width="4.625" style="2" customWidth="1"/>
    <col min="6659" max="6659" width="14.625" style="2"/>
    <col min="6660" max="6660" width="10.875" style="2" customWidth="1"/>
    <col min="6661" max="6912" width="14.625" style="2"/>
    <col min="6913" max="6913" width="13.375" style="2" customWidth="1"/>
    <col min="6914" max="6914" width="4.625" style="2" customWidth="1"/>
    <col min="6915" max="6915" width="14.625" style="2"/>
    <col min="6916" max="6916" width="10.875" style="2" customWidth="1"/>
    <col min="6917" max="7168" width="14.625" style="2"/>
    <col min="7169" max="7169" width="13.375" style="2" customWidth="1"/>
    <col min="7170" max="7170" width="4.625" style="2" customWidth="1"/>
    <col min="7171" max="7171" width="14.625" style="2"/>
    <col min="7172" max="7172" width="10.875" style="2" customWidth="1"/>
    <col min="7173" max="7424" width="14.625" style="2"/>
    <col min="7425" max="7425" width="13.375" style="2" customWidth="1"/>
    <col min="7426" max="7426" width="4.625" style="2" customWidth="1"/>
    <col min="7427" max="7427" width="14.625" style="2"/>
    <col min="7428" max="7428" width="10.875" style="2" customWidth="1"/>
    <col min="7429" max="7680" width="14.625" style="2"/>
    <col min="7681" max="7681" width="13.375" style="2" customWidth="1"/>
    <col min="7682" max="7682" width="4.625" style="2" customWidth="1"/>
    <col min="7683" max="7683" width="14.625" style="2"/>
    <col min="7684" max="7684" width="10.875" style="2" customWidth="1"/>
    <col min="7685" max="7936" width="14.625" style="2"/>
    <col min="7937" max="7937" width="13.375" style="2" customWidth="1"/>
    <col min="7938" max="7938" width="4.625" style="2" customWidth="1"/>
    <col min="7939" max="7939" width="14.625" style="2"/>
    <col min="7940" max="7940" width="10.875" style="2" customWidth="1"/>
    <col min="7941" max="8192" width="14.625" style="2"/>
    <col min="8193" max="8193" width="13.375" style="2" customWidth="1"/>
    <col min="8194" max="8194" width="4.625" style="2" customWidth="1"/>
    <col min="8195" max="8195" width="14.625" style="2"/>
    <col min="8196" max="8196" width="10.875" style="2" customWidth="1"/>
    <col min="8197" max="8448" width="14.625" style="2"/>
    <col min="8449" max="8449" width="13.375" style="2" customWidth="1"/>
    <col min="8450" max="8450" width="4.625" style="2" customWidth="1"/>
    <col min="8451" max="8451" width="14.625" style="2"/>
    <col min="8452" max="8452" width="10.875" style="2" customWidth="1"/>
    <col min="8453" max="8704" width="14.625" style="2"/>
    <col min="8705" max="8705" width="13.375" style="2" customWidth="1"/>
    <col min="8706" max="8706" width="4.625" style="2" customWidth="1"/>
    <col min="8707" max="8707" width="14.625" style="2"/>
    <col min="8708" max="8708" width="10.875" style="2" customWidth="1"/>
    <col min="8709" max="8960" width="14.625" style="2"/>
    <col min="8961" max="8961" width="13.375" style="2" customWidth="1"/>
    <col min="8962" max="8962" width="4.625" style="2" customWidth="1"/>
    <col min="8963" max="8963" width="14.625" style="2"/>
    <col min="8964" max="8964" width="10.875" style="2" customWidth="1"/>
    <col min="8965" max="9216" width="14.625" style="2"/>
    <col min="9217" max="9217" width="13.375" style="2" customWidth="1"/>
    <col min="9218" max="9218" width="4.625" style="2" customWidth="1"/>
    <col min="9219" max="9219" width="14.625" style="2"/>
    <col min="9220" max="9220" width="10.875" style="2" customWidth="1"/>
    <col min="9221" max="9472" width="14.625" style="2"/>
    <col min="9473" max="9473" width="13.375" style="2" customWidth="1"/>
    <col min="9474" max="9474" width="4.625" style="2" customWidth="1"/>
    <col min="9475" max="9475" width="14.625" style="2"/>
    <col min="9476" max="9476" width="10.875" style="2" customWidth="1"/>
    <col min="9477" max="9728" width="14.625" style="2"/>
    <col min="9729" max="9729" width="13.375" style="2" customWidth="1"/>
    <col min="9730" max="9730" width="4.625" style="2" customWidth="1"/>
    <col min="9731" max="9731" width="14.625" style="2"/>
    <col min="9732" max="9732" width="10.875" style="2" customWidth="1"/>
    <col min="9733" max="9984" width="14.625" style="2"/>
    <col min="9985" max="9985" width="13.375" style="2" customWidth="1"/>
    <col min="9986" max="9986" width="4.625" style="2" customWidth="1"/>
    <col min="9987" max="9987" width="14.625" style="2"/>
    <col min="9988" max="9988" width="10.875" style="2" customWidth="1"/>
    <col min="9989" max="10240" width="14.625" style="2"/>
    <col min="10241" max="10241" width="13.375" style="2" customWidth="1"/>
    <col min="10242" max="10242" width="4.625" style="2" customWidth="1"/>
    <col min="10243" max="10243" width="14.625" style="2"/>
    <col min="10244" max="10244" width="10.875" style="2" customWidth="1"/>
    <col min="10245" max="10496" width="14.625" style="2"/>
    <col min="10497" max="10497" width="13.375" style="2" customWidth="1"/>
    <col min="10498" max="10498" width="4.625" style="2" customWidth="1"/>
    <col min="10499" max="10499" width="14.625" style="2"/>
    <col min="10500" max="10500" width="10.875" style="2" customWidth="1"/>
    <col min="10501" max="10752" width="14.625" style="2"/>
    <col min="10753" max="10753" width="13.375" style="2" customWidth="1"/>
    <col min="10754" max="10754" width="4.625" style="2" customWidth="1"/>
    <col min="10755" max="10755" width="14.625" style="2"/>
    <col min="10756" max="10756" width="10.875" style="2" customWidth="1"/>
    <col min="10757" max="11008" width="14.625" style="2"/>
    <col min="11009" max="11009" width="13.375" style="2" customWidth="1"/>
    <col min="11010" max="11010" width="4.625" style="2" customWidth="1"/>
    <col min="11011" max="11011" width="14.625" style="2"/>
    <col min="11012" max="11012" width="10.875" style="2" customWidth="1"/>
    <col min="11013" max="11264" width="14.625" style="2"/>
    <col min="11265" max="11265" width="13.375" style="2" customWidth="1"/>
    <col min="11266" max="11266" width="4.625" style="2" customWidth="1"/>
    <col min="11267" max="11267" width="14.625" style="2"/>
    <col min="11268" max="11268" width="10.875" style="2" customWidth="1"/>
    <col min="11269" max="11520" width="14.625" style="2"/>
    <col min="11521" max="11521" width="13.375" style="2" customWidth="1"/>
    <col min="11522" max="11522" width="4.625" style="2" customWidth="1"/>
    <col min="11523" max="11523" width="14.625" style="2"/>
    <col min="11524" max="11524" width="10.875" style="2" customWidth="1"/>
    <col min="11525" max="11776" width="14.625" style="2"/>
    <col min="11777" max="11777" width="13.375" style="2" customWidth="1"/>
    <col min="11778" max="11778" width="4.625" style="2" customWidth="1"/>
    <col min="11779" max="11779" width="14.625" style="2"/>
    <col min="11780" max="11780" width="10.875" style="2" customWidth="1"/>
    <col min="11781" max="12032" width="14.625" style="2"/>
    <col min="12033" max="12033" width="13.375" style="2" customWidth="1"/>
    <col min="12034" max="12034" width="4.625" style="2" customWidth="1"/>
    <col min="12035" max="12035" width="14.625" style="2"/>
    <col min="12036" max="12036" width="10.875" style="2" customWidth="1"/>
    <col min="12037" max="12288" width="14.625" style="2"/>
    <col min="12289" max="12289" width="13.375" style="2" customWidth="1"/>
    <col min="12290" max="12290" width="4.625" style="2" customWidth="1"/>
    <col min="12291" max="12291" width="14.625" style="2"/>
    <col min="12292" max="12292" width="10.875" style="2" customWidth="1"/>
    <col min="12293" max="12544" width="14.625" style="2"/>
    <col min="12545" max="12545" width="13.375" style="2" customWidth="1"/>
    <col min="12546" max="12546" width="4.625" style="2" customWidth="1"/>
    <col min="12547" max="12547" width="14.625" style="2"/>
    <col min="12548" max="12548" width="10.875" style="2" customWidth="1"/>
    <col min="12549" max="12800" width="14.625" style="2"/>
    <col min="12801" max="12801" width="13.375" style="2" customWidth="1"/>
    <col min="12802" max="12802" width="4.625" style="2" customWidth="1"/>
    <col min="12803" max="12803" width="14.625" style="2"/>
    <col min="12804" max="12804" width="10.875" style="2" customWidth="1"/>
    <col min="12805" max="13056" width="14.625" style="2"/>
    <col min="13057" max="13057" width="13.375" style="2" customWidth="1"/>
    <col min="13058" max="13058" width="4.625" style="2" customWidth="1"/>
    <col min="13059" max="13059" width="14.625" style="2"/>
    <col min="13060" max="13060" width="10.875" style="2" customWidth="1"/>
    <col min="13061" max="13312" width="14.625" style="2"/>
    <col min="13313" max="13313" width="13.375" style="2" customWidth="1"/>
    <col min="13314" max="13314" width="4.625" style="2" customWidth="1"/>
    <col min="13315" max="13315" width="14.625" style="2"/>
    <col min="13316" max="13316" width="10.875" style="2" customWidth="1"/>
    <col min="13317" max="13568" width="14.625" style="2"/>
    <col min="13569" max="13569" width="13.375" style="2" customWidth="1"/>
    <col min="13570" max="13570" width="4.625" style="2" customWidth="1"/>
    <col min="13571" max="13571" width="14.625" style="2"/>
    <col min="13572" max="13572" width="10.875" style="2" customWidth="1"/>
    <col min="13573" max="13824" width="14.625" style="2"/>
    <col min="13825" max="13825" width="13.375" style="2" customWidth="1"/>
    <col min="13826" max="13826" width="4.625" style="2" customWidth="1"/>
    <col min="13827" max="13827" width="14.625" style="2"/>
    <col min="13828" max="13828" width="10.875" style="2" customWidth="1"/>
    <col min="13829" max="14080" width="14.625" style="2"/>
    <col min="14081" max="14081" width="13.375" style="2" customWidth="1"/>
    <col min="14082" max="14082" width="4.625" style="2" customWidth="1"/>
    <col min="14083" max="14083" width="14.625" style="2"/>
    <col min="14084" max="14084" width="10.875" style="2" customWidth="1"/>
    <col min="14085" max="14336" width="14.625" style="2"/>
    <col min="14337" max="14337" width="13.375" style="2" customWidth="1"/>
    <col min="14338" max="14338" width="4.625" style="2" customWidth="1"/>
    <col min="14339" max="14339" width="14.625" style="2"/>
    <col min="14340" max="14340" width="10.875" style="2" customWidth="1"/>
    <col min="14341" max="14592" width="14.625" style="2"/>
    <col min="14593" max="14593" width="13.375" style="2" customWidth="1"/>
    <col min="14594" max="14594" width="4.625" style="2" customWidth="1"/>
    <col min="14595" max="14595" width="14.625" style="2"/>
    <col min="14596" max="14596" width="10.875" style="2" customWidth="1"/>
    <col min="14597" max="14848" width="14.625" style="2"/>
    <col min="14849" max="14849" width="13.375" style="2" customWidth="1"/>
    <col min="14850" max="14850" width="4.625" style="2" customWidth="1"/>
    <col min="14851" max="14851" width="14.625" style="2"/>
    <col min="14852" max="14852" width="10.875" style="2" customWidth="1"/>
    <col min="14853" max="15104" width="14.625" style="2"/>
    <col min="15105" max="15105" width="13.375" style="2" customWidth="1"/>
    <col min="15106" max="15106" width="4.625" style="2" customWidth="1"/>
    <col min="15107" max="15107" width="14.625" style="2"/>
    <col min="15108" max="15108" width="10.875" style="2" customWidth="1"/>
    <col min="15109" max="15360" width="14.625" style="2"/>
    <col min="15361" max="15361" width="13.375" style="2" customWidth="1"/>
    <col min="15362" max="15362" width="4.625" style="2" customWidth="1"/>
    <col min="15363" max="15363" width="14.625" style="2"/>
    <col min="15364" max="15364" width="10.875" style="2" customWidth="1"/>
    <col min="15365" max="15616" width="14.625" style="2"/>
    <col min="15617" max="15617" width="13.375" style="2" customWidth="1"/>
    <col min="15618" max="15618" width="4.625" style="2" customWidth="1"/>
    <col min="15619" max="15619" width="14.625" style="2"/>
    <col min="15620" max="15620" width="10.875" style="2" customWidth="1"/>
    <col min="15621" max="15872" width="14.625" style="2"/>
    <col min="15873" max="15873" width="13.375" style="2" customWidth="1"/>
    <col min="15874" max="15874" width="4.625" style="2" customWidth="1"/>
    <col min="15875" max="15875" width="14.625" style="2"/>
    <col min="15876" max="15876" width="10.875" style="2" customWidth="1"/>
    <col min="15877" max="16128" width="14.625" style="2"/>
    <col min="16129" max="16129" width="13.375" style="2" customWidth="1"/>
    <col min="16130" max="16130" width="4.625" style="2" customWidth="1"/>
    <col min="16131" max="16131" width="14.625" style="2"/>
    <col min="16132" max="16132" width="10.875" style="2" customWidth="1"/>
    <col min="16133" max="16384" width="14.625" style="2"/>
  </cols>
  <sheetData>
    <row r="1" spans="1:11" x14ac:dyDescent="0.2">
      <c r="A1" s="1"/>
    </row>
    <row r="6" spans="1:11" x14ac:dyDescent="0.2">
      <c r="F6" s="3" t="s">
        <v>819</v>
      </c>
    </row>
    <row r="7" spans="1:11" x14ac:dyDescent="0.2">
      <c r="E7" s="3" t="s">
        <v>820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</row>
    <row r="9" spans="1:11" x14ac:dyDescent="0.2">
      <c r="E9" s="150">
        <v>1985</v>
      </c>
      <c r="F9" s="8" t="s">
        <v>301</v>
      </c>
      <c r="G9" s="8" t="s">
        <v>303</v>
      </c>
      <c r="H9" s="8" t="s">
        <v>306</v>
      </c>
      <c r="I9" s="8" t="s">
        <v>307</v>
      </c>
      <c r="J9" s="151">
        <v>2000</v>
      </c>
      <c r="K9" s="152" t="s">
        <v>821</v>
      </c>
    </row>
    <row r="10" spans="1:11" x14ac:dyDescent="0.2">
      <c r="B10" s="7"/>
      <c r="C10" s="7"/>
      <c r="D10" s="7"/>
      <c r="E10" s="9" t="s">
        <v>822</v>
      </c>
      <c r="F10" s="9" t="s">
        <v>823</v>
      </c>
      <c r="G10" s="9" t="s">
        <v>824</v>
      </c>
      <c r="H10" s="9" t="s">
        <v>825</v>
      </c>
      <c r="I10" s="9" t="s">
        <v>826</v>
      </c>
      <c r="J10" s="9" t="s">
        <v>827</v>
      </c>
      <c r="K10" s="9" t="s">
        <v>828</v>
      </c>
    </row>
    <row r="11" spans="1:11" x14ac:dyDescent="0.2">
      <c r="B11" s="3" t="s">
        <v>2</v>
      </c>
      <c r="E11" s="35"/>
    </row>
    <row r="12" spans="1:11" x14ac:dyDescent="0.2">
      <c r="C12" s="1" t="s">
        <v>829</v>
      </c>
      <c r="D12" s="1" t="s">
        <v>830</v>
      </c>
      <c r="E12" s="12">
        <f t="shared" ref="E12:F14" si="0">E18+E57+E65+E49</f>
        <v>25816</v>
      </c>
      <c r="F12" s="26">
        <f t="shared" si="0"/>
        <v>24030</v>
      </c>
      <c r="G12" s="15">
        <f t="shared" ref="G12:K14" si="1">G18+G57+G65</f>
        <v>23035</v>
      </c>
      <c r="H12" s="15">
        <f t="shared" si="1"/>
        <v>20549</v>
      </c>
      <c r="I12" s="15">
        <f t="shared" si="1"/>
        <v>19348</v>
      </c>
      <c r="J12" s="15">
        <f t="shared" si="1"/>
        <v>18780</v>
      </c>
      <c r="K12" s="15">
        <f t="shared" si="1"/>
        <v>17867</v>
      </c>
    </row>
    <row r="13" spans="1:11" x14ac:dyDescent="0.2">
      <c r="C13" s="1" t="s">
        <v>831</v>
      </c>
      <c r="D13" s="1" t="s">
        <v>832</v>
      </c>
      <c r="E13" s="12">
        <f t="shared" si="0"/>
        <v>13793</v>
      </c>
      <c r="F13" s="26">
        <f t="shared" si="0"/>
        <v>13387</v>
      </c>
      <c r="G13" s="15">
        <f t="shared" si="1"/>
        <v>13477</v>
      </c>
      <c r="H13" s="15">
        <f t="shared" si="1"/>
        <v>12398</v>
      </c>
      <c r="I13" s="15">
        <f t="shared" si="1"/>
        <v>11721</v>
      </c>
      <c r="J13" s="15">
        <f t="shared" si="1"/>
        <v>11469</v>
      </c>
      <c r="K13" s="15">
        <f t="shared" si="1"/>
        <v>11003</v>
      </c>
    </row>
    <row r="14" spans="1:11" x14ac:dyDescent="0.2">
      <c r="C14" s="1" t="s">
        <v>833</v>
      </c>
      <c r="D14" s="1" t="s">
        <v>832</v>
      </c>
      <c r="E14" s="12">
        <f t="shared" si="0"/>
        <v>12023</v>
      </c>
      <c r="F14" s="26">
        <f t="shared" si="0"/>
        <v>10643</v>
      </c>
      <c r="G14" s="15">
        <f t="shared" si="1"/>
        <v>9558</v>
      </c>
      <c r="H14" s="15">
        <f t="shared" si="1"/>
        <v>8151</v>
      </c>
      <c r="I14" s="15">
        <f t="shared" si="1"/>
        <v>7627</v>
      </c>
      <c r="J14" s="15">
        <f t="shared" si="1"/>
        <v>7311</v>
      </c>
      <c r="K14" s="15">
        <f t="shared" si="1"/>
        <v>6864</v>
      </c>
    </row>
    <row r="15" spans="1:11" x14ac:dyDescent="0.2">
      <c r="C15" s="1" t="s">
        <v>834</v>
      </c>
      <c r="D15" s="1" t="s">
        <v>835</v>
      </c>
      <c r="E15" s="32">
        <v>2</v>
      </c>
      <c r="F15" s="17" t="s">
        <v>41</v>
      </c>
      <c r="G15" s="17" t="s">
        <v>41</v>
      </c>
      <c r="H15" s="17" t="s">
        <v>41</v>
      </c>
      <c r="I15" s="23" t="s">
        <v>41</v>
      </c>
      <c r="J15" s="23" t="s">
        <v>41</v>
      </c>
      <c r="K15" s="23" t="s">
        <v>41</v>
      </c>
    </row>
    <row r="16" spans="1:11" x14ac:dyDescent="0.2">
      <c r="E16" s="6"/>
    </row>
    <row r="17" spans="2:11" x14ac:dyDescent="0.2">
      <c r="B17" s="3" t="s">
        <v>836</v>
      </c>
      <c r="E17" s="6"/>
    </row>
    <row r="18" spans="2:11" x14ac:dyDescent="0.2">
      <c r="C18" s="1" t="s">
        <v>829</v>
      </c>
      <c r="D18" s="1" t="s">
        <v>830</v>
      </c>
      <c r="E18" s="12">
        <f>E24+E29+E33+E39+E44</f>
        <v>24255</v>
      </c>
      <c r="F18" s="26">
        <f t="shared" ref="F18:J20" si="2">F24+F29+F33+F39+F44</f>
        <v>22996</v>
      </c>
      <c r="G18" s="15">
        <f t="shared" si="2"/>
        <v>22817</v>
      </c>
      <c r="H18" s="15">
        <f t="shared" si="2"/>
        <v>20376</v>
      </c>
      <c r="I18" s="15">
        <f t="shared" si="2"/>
        <v>19205</v>
      </c>
      <c r="J18" s="15">
        <f t="shared" si="2"/>
        <v>18642</v>
      </c>
      <c r="K18" s="15">
        <v>17743</v>
      </c>
    </row>
    <row r="19" spans="2:11" x14ac:dyDescent="0.2">
      <c r="C19" s="1" t="s">
        <v>831</v>
      </c>
      <c r="D19" s="1" t="s">
        <v>832</v>
      </c>
      <c r="E19" s="12">
        <f>E25+E30+E34+E40+E45</f>
        <v>12948</v>
      </c>
      <c r="F19" s="26">
        <f t="shared" si="2"/>
        <v>12888</v>
      </c>
      <c r="G19" s="15">
        <f t="shared" si="2"/>
        <v>13392</v>
      </c>
      <c r="H19" s="15">
        <f t="shared" si="2"/>
        <v>12332</v>
      </c>
      <c r="I19" s="15">
        <f t="shared" si="2"/>
        <v>11661</v>
      </c>
      <c r="J19" s="15">
        <f t="shared" si="2"/>
        <v>11410</v>
      </c>
      <c r="K19" s="15">
        <v>10940</v>
      </c>
    </row>
    <row r="20" spans="2:11" x14ac:dyDescent="0.2">
      <c r="C20" s="1" t="s">
        <v>833</v>
      </c>
      <c r="D20" s="1" t="s">
        <v>832</v>
      </c>
      <c r="E20" s="12">
        <f>E26+E31+E35+E41+E46</f>
        <v>11307</v>
      </c>
      <c r="F20" s="26">
        <f t="shared" si="2"/>
        <v>10108</v>
      </c>
      <c r="G20" s="15">
        <f t="shared" si="2"/>
        <v>9425</v>
      </c>
      <c r="H20" s="15">
        <f t="shared" si="2"/>
        <v>8044</v>
      </c>
      <c r="I20" s="15">
        <f t="shared" si="2"/>
        <v>7544</v>
      </c>
      <c r="J20" s="15">
        <f t="shared" si="2"/>
        <v>7232</v>
      </c>
      <c r="K20" s="15">
        <v>6803</v>
      </c>
    </row>
    <row r="21" spans="2:11" x14ac:dyDescent="0.2">
      <c r="C21" s="1" t="s">
        <v>834</v>
      </c>
      <c r="D21" s="1" t="s">
        <v>835</v>
      </c>
      <c r="E21" s="32">
        <v>2</v>
      </c>
      <c r="F21" s="17" t="s">
        <v>41</v>
      </c>
      <c r="G21" s="17" t="s">
        <v>41</v>
      </c>
      <c r="H21" s="17" t="s">
        <v>41</v>
      </c>
      <c r="I21" s="23" t="s">
        <v>41</v>
      </c>
      <c r="J21" s="23" t="s">
        <v>41</v>
      </c>
      <c r="K21" s="23" t="s">
        <v>41</v>
      </c>
    </row>
    <row r="22" spans="2:11" x14ac:dyDescent="0.2">
      <c r="E22" s="6"/>
    </row>
    <row r="23" spans="2:11" x14ac:dyDescent="0.2">
      <c r="B23" s="3" t="s">
        <v>837</v>
      </c>
      <c r="E23" s="48"/>
      <c r="F23" s="13"/>
      <c r="G23" s="13"/>
    </row>
    <row r="24" spans="2:11" x14ac:dyDescent="0.2">
      <c r="C24" s="1" t="s">
        <v>829</v>
      </c>
      <c r="D24" s="1" t="s">
        <v>830</v>
      </c>
      <c r="E24" s="48">
        <v>11081</v>
      </c>
      <c r="F24" s="28">
        <v>9275</v>
      </c>
      <c r="G24" s="13">
        <v>8338</v>
      </c>
      <c r="H24" s="13">
        <v>7222</v>
      </c>
      <c r="I24" s="13">
        <v>6623</v>
      </c>
      <c r="J24" s="2">
        <v>6413</v>
      </c>
      <c r="K24" s="2">
        <v>6008</v>
      </c>
    </row>
    <row r="25" spans="2:11" x14ac:dyDescent="0.2">
      <c r="C25" s="1" t="s">
        <v>831</v>
      </c>
      <c r="D25" s="1" t="s">
        <v>832</v>
      </c>
      <c r="E25" s="48">
        <v>5860</v>
      </c>
      <c r="F25" s="28">
        <v>4867</v>
      </c>
      <c r="G25" s="13">
        <v>4455</v>
      </c>
      <c r="H25" s="13">
        <v>3954</v>
      </c>
      <c r="I25" s="13">
        <v>3602</v>
      </c>
      <c r="J25" s="2">
        <v>3530</v>
      </c>
      <c r="K25" s="2">
        <v>3349</v>
      </c>
    </row>
    <row r="26" spans="2:11" x14ac:dyDescent="0.2">
      <c r="C26" s="1" t="s">
        <v>833</v>
      </c>
      <c r="D26" s="1" t="s">
        <v>832</v>
      </c>
      <c r="E26" s="12">
        <f>E24-E25</f>
        <v>5221</v>
      </c>
      <c r="F26" s="26">
        <f>F24-F25</f>
        <v>4408</v>
      </c>
      <c r="G26" s="15">
        <f>G24-G25</f>
        <v>3883</v>
      </c>
      <c r="H26" s="15">
        <f>H24-H25</f>
        <v>3268</v>
      </c>
      <c r="I26" s="15">
        <f>I24-I25</f>
        <v>3021</v>
      </c>
      <c r="J26" s="2">
        <v>2883</v>
      </c>
      <c r="K26" s="2">
        <v>2659</v>
      </c>
    </row>
    <row r="27" spans="2:11" x14ac:dyDescent="0.2">
      <c r="C27" s="1" t="s">
        <v>834</v>
      </c>
      <c r="D27" s="1" t="s">
        <v>835</v>
      </c>
      <c r="E27" s="32" t="s">
        <v>41</v>
      </c>
      <c r="F27" s="17" t="s">
        <v>41</v>
      </c>
      <c r="G27" s="17" t="s">
        <v>41</v>
      </c>
      <c r="H27" s="17" t="s">
        <v>41</v>
      </c>
      <c r="I27" s="17" t="s">
        <v>41</v>
      </c>
      <c r="J27" s="17" t="s">
        <v>41</v>
      </c>
      <c r="K27" s="17" t="s">
        <v>41</v>
      </c>
    </row>
    <row r="28" spans="2:11" x14ac:dyDescent="0.2">
      <c r="B28" s="3" t="s">
        <v>838</v>
      </c>
      <c r="E28" s="48"/>
      <c r="F28" s="13"/>
      <c r="G28" s="13"/>
    </row>
    <row r="29" spans="2:11" x14ac:dyDescent="0.2">
      <c r="C29" s="1" t="s">
        <v>829</v>
      </c>
      <c r="D29" s="1" t="s">
        <v>830</v>
      </c>
      <c r="E29" s="48">
        <v>4658</v>
      </c>
      <c r="F29" s="28">
        <v>5604</v>
      </c>
      <c r="G29" s="13">
        <v>6703</v>
      </c>
      <c r="H29" s="13">
        <v>6639</v>
      </c>
      <c r="I29" s="13">
        <v>6457</v>
      </c>
      <c r="J29" s="2">
        <v>6266</v>
      </c>
      <c r="K29" s="2">
        <v>6102</v>
      </c>
    </row>
    <row r="30" spans="2:11" x14ac:dyDescent="0.2">
      <c r="C30" s="1" t="s">
        <v>831</v>
      </c>
      <c r="D30" s="1" t="s">
        <v>832</v>
      </c>
      <c r="E30" s="48">
        <v>2890</v>
      </c>
      <c r="F30" s="28">
        <v>3720</v>
      </c>
      <c r="G30" s="13">
        <v>4692</v>
      </c>
      <c r="H30" s="13">
        <v>4693</v>
      </c>
      <c r="I30" s="13">
        <v>4513</v>
      </c>
      <c r="J30" s="2">
        <v>4388</v>
      </c>
      <c r="K30" s="2">
        <v>4255</v>
      </c>
    </row>
    <row r="31" spans="2:11" x14ac:dyDescent="0.2">
      <c r="C31" s="1" t="s">
        <v>833</v>
      </c>
      <c r="D31" s="1" t="s">
        <v>832</v>
      </c>
      <c r="E31" s="12">
        <f>E29-E30</f>
        <v>1768</v>
      </c>
      <c r="F31" s="26">
        <f>F29-F30</f>
        <v>1884</v>
      </c>
      <c r="G31" s="15">
        <f>G29-G30</f>
        <v>2011</v>
      </c>
      <c r="H31" s="15">
        <f>H29-H30</f>
        <v>1946</v>
      </c>
      <c r="I31" s="15">
        <f>I29-I30</f>
        <v>1944</v>
      </c>
      <c r="J31" s="2">
        <v>1878</v>
      </c>
      <c r="K31" s="2">
        <v>1847</v>
      </c>
    </row>
    <row r="32" spans="2:11" x14ac:dyDescent="0.2">
      <c r="B32" s="3" t="s">
        <v>839</v>
      </c>
      <c r="E32" s="48"/>
      <c r="F32" s="13"/>
      <c r="G32" s="13"/>
    </row>
    <row r="33" spans="2:11" x14ac:dyDescent="0.2">
      <c r="C33" s="1" t="s">
        <v>829</v>
      </c>
      <c r="D33" s="1" t="s">
        <v>830</v>
      </c>
      <c r="E33" s="48">
        <v>1101</v>
      </c>
      <c r="F33" s="28">
        <v>989</v>
      </c>
      <c r="G33" s="13">
        <v>922</v>
      </c>
      <c r="H33" s="13">
        <v>594</v>
      </c>
      <c r="I33" s="13">
        <v>483</v>
      </c>
      <c r="J33" s="2">
        <v>486</v>
      </c>
      <c r="K33" s="2">
        <v>429</v>
      </c>
    </row>
    <row r="34" spans="2:11" x14ac:dyDescent="0.2">
      <c r="C34" s="1" t="s">
        <v>831</v>
      </c>
      <c r="D34" s="1" t="s">
        <v>832</v>
      </c>
      <c r="E34" s="48">
        <v>229</v>
      </c>
      <c r="F34" s="28">
        <v>270</v>
      </c>
      <c r="G34" s="13">
        <v>230</v>
      </c>
      <c r="H34" s="13">
        <v>214</v>
      </c>
      <c r="I34" s="13">
        <v>214</v>
      </c>
      <c r="J34" s="2">
        <v>212</v>
      </c>
      <c r="K34" s="2">
        <v>186</v>
      </c>
    </row>
    <row r="35" spans="2:11" x14ac:dyDescent="0.2">
      <c r="C35" s="1" t="s">
        <v>833</v>
      </c>
      <c r="D35" s="1" t="s">
        <v>832</v>
      </c>
      <c r="E35" s="12">
        <f>E33-E34</f>
        <v>872</v>
      </c>
      <c r="F35" s="26">
        <f>F33-F34</f>
        <v>719</v>
      </c>
      <c r="G35" s="15">
        <f>G33-G34</f>
        <v>692</v>
      </c>
      <c r="H35" s="15">
        <f>H33-H34</f>
        <v>380</v>
      </c>
      <c r="I35" s="15">
        <f>I33-I34</f>
        <v>269</v>
      </c>
      <c r="J35" s="2">
        <f>274</f>
        <v>274</v>
      </c>
      <c r="K35" s="2">
        <v>243</v>
      </c>
    </row>
    <row r="36" spans="2:11" x14ac:dyDescent="0.2">
      <c r="C36" s="1" t="s">
        <v>834</v>
      </c>
      <c r="D36" s="1" t="s">
        <v>835</v>
      </c>
      <c r="E36" s="32">
        <v>2</v>
      </c>
      <c r="F36" s="17" t="s">
        <v>41</v>
      </c>
      <c r="G36" s="17" t="s">
        <v>41</v>
      </c>
      <c r="H36" s="17" t="s">
        <v>41</v>
      </c>
      <c r="I36" s="17" t="s">
        <v>41</v>
      </c>
      <c r="J36" s="17" t="s">
        <v>41</v>
      </c>
      <c r="K36" s="17" t="s">
        <v>41</v>
      </c>
    </row>
    <row r="37" spans="2:11" x14ac:dyDescent="0.2">
      <c r="E37" s="6"/>
    </row>
    <row r="38" spans="2:11" x14ac:dyDescent="0.2">
      <c r="B38" s="3" t="s">
        <v>840</v>
      </c>
      <c r="E38" s="48"/>
      <c r="F38" s="13"/>
      <c r="G38" s="13"/>
    </row>
    <row r="39" spans="2:11" x14ac:dyDescent="0.2">
      <c r="C39" s="1" t="s">
        <v>829</v>
      </c>
      <c r="D39" s="1" t="s">
        <v>830</v>
      </c>
      <c r="E39" s="48">
        <v>4882</v>
      </c>
      <c r="F39" s="28">
        <v>4562</v>
      </c>
      <c r="G39" s="13">
        <v>4127</v>
      </c>
      <c r="H39" s="13">
        <v>3582</v>
      </c>
      <c r="I39" s="13">
        <v>3271</v>
      </c>
      <c r="J39" s="2">
        <v>3114</v>
      </c>
      <c r="K39" s="2">
        <v>2930</v>
      </c>
    </row>
    <row r="40" spans="2:11" x14ac:dyDescent="0.2">
      <c r="C40" s="1" t="s">
        <v>831</v>
      </c>
      <c r="D40" s="1" t="s">
        <v>832</v>
      </c>
      <c r="E40" s="48">
        <v>2466</v>
      </c>
      <c r="F40" s="28">
        <v>2477</v>
      </c>
      <c r="G40" s="13">
        <v>2305</v>
      </c>
      <c r="H40" s="13">
        <v>2029</v>
      </c>
      <c r="I40" s="13">
        <v>1813</v>
      </c>
      <c r="J40" s="2">
        <v>1720</v>
      </c>
      <c r="K40" s="2">
        <v>1646</v>
      </c>
    </row>
    <row r="41" spans="2:11" x14ac:dyDescent="0.2">
      <c r="C41" s="1" t="s">
        <v>833</v>
      </c>
      <c r="D41" s="1" t="s">
        <v>832</v>
      </c>
      <c r="E41" s="12">
        <f>E39-E40</f>
        <v>2416</v>
      </c>
      <c r="F41" s="26">
        <f>F39-F40</f>
        <v>2085</v>
      </c>
      <c r="G41" s="15">
        <f>G39-G40</f>
        <v>1822</v>
      </c>
      <c r="H41" s="15">
        <f>H39-H40</f>
        <v>1553</v>
      </c>
      <c r="I41" s="15">
        <f>I39-I40</f>
        <v>1458</v>
      </c>
      <c r="J41" s="2">
        <v>1394</v>
      </c>
      <c r="K41" s="2">
        <v>1284</v>
      </c>
    </row>
    <row r="42" spans="2:11" x14ac:dyDescent="0.2">
      <c r="C42" s="1" t="s">
        <v>834</v>
      </c>
      <c r="D42" s="1" t="s">
        <v>835</v>
      </c>
      <c r="E42" s="32" t="s">
        <v>41</v>
      </c>
      <c r="F42" s="17" t="s">
        <v>41</v>
      </c>
      <c r="G42" s="17" t="s">
        <v>41</v>
      </c>
      <c r="H42" s="17" t="s">
        <v>41</v>
      </c>
      <c r="I42" s="17" t="s">
        <v>41</v>
      </c>
      <c r="J42" s="17" t="s">
        <v>41</v>
      </c>
      <c r="K42" s="17" t="s">
        <v>41</v>
      </c>
    </row>
    <row r="43" spans="2:11" x14ac:dyDescent="0.2">
      <c r="B43" s="3" t="s">
        <v>841</v>
      </c>
      <c r="E43" s="48"/>
      <c r="F43" s="13"/>
      <c r="G43" s="13"/>
    </row>
    <row r="44" spans="2:11" x14ac:dyDescent="0.2">
      <c r="C44" s="1" t="s">
        <v>829</v>
      </c>
      <c r="D44" s="1" t="s">
        <v>830</v>
      </c>
      <c r="E44" s="48">
        <v>2533</v>
      </c>
      <c r="F44" s="28">
        <v>2566</v>
      </c>
      <c r="G44" s="13">
        <v>2727</v>
      </c>
      <c r="H44" s="13">
        <v>2339</v>
      </c>
      <c r="I44" s="13">
        <v>2371</v>
      </c>
      <c r="J44" s="2">
        <v>2363</v>
      </c>
      <c r="K44" s="2">
        <v>2274</v>
      </c>
    </row>
    <row r="45" spans="2:11" x14ac:dyDescent="0.2">
      <c r="C45" s="1" t="s">
        <v>831</v>
      </c>
      <c r="D45" s="1" t="s">
        <v>832</v>
      </c>
      <c r="E45" s="48">
        <v>1503</v>
      </c>
      <c r="F45" s="28">
        <v>1554</v>
      </c>
      <c r="G45" s="13">
        <v>1710</v>
      </c>
      <c r="H45" s="13">
        <v>1442</v>
      </c>
      <c r="I45" s="13">
        <v>1519</v>
      </c>
      <c r="J45" s="2">
        <v>1560</v>
      </c>
      <c r="K45" s="2">
        <v>1504</v>
      </c>
    </row>
    <row r="46" spans="2:11" x14ac:dyDescent="0.2">
      <c r="C46" s="1" t="s">
        <v>833</v>
      </c>
      <c r="D46" s="1" t="s">
        <v>832</v>
      </c>
      <c r="E46" s="12">
        <f>E44-E45</f>
        <v>1030</v>
      </c>
      <c r="F46" s="26">
        <f>F44-F45</f>
        <v>1012</v>
      </c>
      <c r="G46" s="15">
        <f>G44-G45</f>
        <v>1017</v>
      </c>
      <c r="H46" s="15">
        <f>H44-H45</f>
        <v>897</v>
      </c>
      <c r="I46" s="15">
        <f>I44-I45</f>
        <v>852</v>
      </c>
      <c r="J46" s="2">
        <v>803</v>
      </c>
      <c r="K46" s="2">
        <v>770</v>
      </c>
    </row>
    <row r="47" spans="2:11" x14ac:dyDescent="0.2">
      <c r="E47" s="6"/>
    </row>
    <row r="48" spans="2:11" x14ac:dyDescent="0.2">
      <c r="B48" s="3" t="s">
        <v>842</v>
      </c>
      <c r="E48" s="48"/>
      <c r="F48" s="13"/>
      <c r="G48" s="13"/>
      <c r="H48" s="13"/>
      <c r="I48" s="13"/>
    </row>
    <row r="49" spans="2:11" x14ac:dyDescent="0.2">
      <c r="C49" s="1" t="s">
        <v>829</v>
      </c>
      <c r="D49" s="1" t="s">
        <v>830</v>
      </c>
      <c r="E49" s="48">
        <v>874</v>
      </c>
      <c r="F49" s="28">
        <v>645</v>
      </c>
      <c r="G49" s="143" t="s">
        <v>843</v>
      </c>
    </row>
    <row r="50" spans="2:11" x14ac:dyDescent="0.2">
      <c r="C50" s="1" t="s">
        <v>831</v>
      </c>
      <c r="D50" s="1" t="s">
        <v>832</v>
      </c>
      <c r="E50" s="48">
        <v>413</v>
      </c>
      <c r="F50" s="28">
        <v>281</v>
      </c>
      <c r="G50" s="143" t="s">
        <v>844</v>
      </c>
      <c r="H50" s="13"/>
      <c r="I50" s="13"/>
    </row>
    <row r="51" spans="2:11" x14ac:dyDescent="0.2">
      <c r="C51" s="1" t="s">
        <v>833</v>
      </c>
      <c r="D51" s="1" t="s">
        <v>832</v>
      </c>
      <c r="E51" s="12">
        <f>E49-E50</f>
        <v>461</v>
      </c>
      <c r="F51" s="26">
        <f>F49-F50</f>
        <v>364</v>
      </c>
      <c r="G51" s="143" t="s">
        <v>845</v>
      </c>
      <c r="H51" s="13"/>
      <c r="I51" s="13"/>
    </row>
    <row r="52" spans="2:11" x14ac:dyDescent="0.2">
      <c r="C52" s="1" t="s">
        <v>846</v>
      </c>
      <c r="D52" s="1" t="s">
        <v>847</v>
      </c>
      <c r="E52" s="48">
        <v>189</v>
      </c>
      <c r="F52" s="28">
        <v>150</v>
      </c>
      <c r="G52" s="143" t="s">
        <v>844</v>
      </c>
      <c r="H52" s="13"/>
      <c r="I52" s="13"/>
    </row>
    <row r="53" spans="2:11" x14ac:dyDescent="0.2">
      <c r="C53" s="1" t="s">
        <v>834</v>
      </c>
      <c r="D53" s="1" t="s">
        <v>835</v>
      </c>
      <c r="E53" s="32" t="s">
        <v>41</v>
      </c>
      <c r="F53" s="27" t="s">
        <v>41</v>
      </c>
      <c r="G53" s="143" t="s">
        <v>844</v>
      </c>
      <c r="H53" s="13"/>
      <c r="I53" s="13"/>
    </row>
    <row r="54" spans="2:11" x14ac:dyDescent="0.2">
      <c r="C54" s="1" t="s">
        <v>848</v>
      </c>
      <c r="D54" s="1" t="s">
        <v>847</v>
      </c>
      <c r="E54" s="32" t="s">
        <v>41</v>
      </c>
      <c r="F54" s="27" t="s">
        <v>41</v>
      </c>
      <c r="G54" s="143" t="s">
        <v>849</v>
      </c>
      <c r="H54" s="13"/>
      <c r="I54" s="13"/>
    </row>
    <row r="55" spans="2:11" x14ac:dyDescent="0.2">
      <c r="E55" s="6"/>
    </row>
    <row r="56" spans="2:11" x14ac:dyDescent="0.2">
      <c r="B56" s="3" t="s">
        <v>850</v>
      </c>
      <c r="E56" s="48"/>
      <c r="F56" s="13"/>
      <c r="G56" s="13"/>
      <c r="H56" s="13"/>
      <c r="I56" s="13"/>
    </row>
    <row r="57" spans="2:11" x14ac:dyDescent="0.2">
      <c r="C57" s="1" t="s">
        <v>829</v>
      </c>
      <c r="D57" s="1" t="s">
        <v>830</v>
      </c>
      <c r="E57" s="48">
        <v>348</v>
      </c>
      <c r="F57" s="28">
        <v>147</v>
      </c>
      <c r="G57" s="13">
        <v>25</v>
      </c>
      <c r="H57" s="13">
        <v>23</v>
      </c>
      <c r="I57" s="13">
        <v>18</v>
      </c>
      <c r="J57" s="2">
        <v>18</v>
      </c>
      <c r="K57" s="2">
        <v>8</v>
      </c>
    </row>
    <row r="58" spans="2:11" x14ac:dyDescent="0.2">
      <c r="C58" s="1" t="s">
        <v>831</v>
      </c>
      <c r="D58" s="1" t="s">
        <v>832</v>
      </c>
      <c r="E58" s="48">
        <v>253</v>
      </c>
      <c r="F58" s="28">
        <v>101</v>
      </c>
      <c r="G58" s="13">
        <v>12</v>
      </c>
      <c r="H58" s="13">
        <v>3</v>
      </c>
      <c r="I58" s="13">
        <v>1</v>
      </c>
      <c r="J58" s="2">
        <v>1</v>
      </c>
      <c r="K58" s="2">
        <v>0</v>
      </c>
    </row>
    <row r="59" spans="2:11" x14ac:dyDescent="0.2">
      <c r="C59" s="1" t="s">
        <v>833</v>
      </c>
      <c r="D59" s="1" t="s">
        <v>832</v>
      </c>
      <c r="E59" s="12">
        <f>E57-E58</f>
        <v>95</v>
      </c>
      <c r="F59" s="26">
        <f>F57-F58</f>
        <v>46</v>
      </c>
      <c r="G59" s="15">
        <f>G57-G58</f>
        <v>13</v>
      </c>
      <c r="H59" s="15">
        <f>H57-H58</f>
        <v>20</v>
      </c>
      <c r="I59" s="15">
        <f>I57-I58</f>
        <v>17</v>
      </c>
      <c r="J59" s="2">
        <v>17</v>
      </c>
      <c r="K59" s="2">
        <v>8</v>
      </c>
    </row>
    <row r="60" spans="2:11" x14ac:dyDescent="0.2">
      <c r="C60" s="1" t="s">
        <v>846</v>
      </c>
      <c r="D60" s="1" t="s">
        <v>847</v>
      </c>
      <c r="E60" s="48">
        <v>39</v>
      </c>
      <c r="F60" s="28">
        <v>23</v>
      </c>
      <c r="G60" s="13">
        <v>5</v>
      </c>
      <c r="H60" s="13">
        <v>5</v>
      </c>
      <c r="I60" s="13">
        <v>5</v>
      </c>
      <c r="J60" s="2">
        <v>4</v>
      </c>
      <c r="K60" s="2">
        <v>2</v>
      </c>
    </row>
    <row r="61" spans="2:11" x14ac:dyDescent="0.2">
      <c r="C61" s="1" t="s">
        <v>834</v>
      </c>
      <c r="D61" s="1" t="s">
        <v>835</v>
      </c>
      <c r="E61" s="32" t="s">
        <v>41</v>
      </c>
      <c r="F61" s="17" t="s">
        <v>41</v>
      </c>
      <c r="G61" s="17" t="s">
        <v>41</v>
      </c>
      <c r="H61" s="17" t="s">
        <v>41</v>
      </c>
      <c r="I61" s="17" t="s">
        <v>41</v>
      </c>
      <c r="J61" s="17" t="s">
        <v>41</v>
      </c>
      <c r="K61" s="17" t="s">
        <v>41</v>
      </c>
    </row>
    <row r="62" spans="2:11" x14ac:dyDescent="0.2">
      <c r="C62" s="1" t="s">
        <v>848</v>
      </c>
      <c r="D62" s="1" t="s">
        <v>847</v>
      </c>
      <c r="E62" s="32" t="s">
        <v>41</v>
      </c>
      <c r="F62" s="17" t="s">
        <v>41</v>
      </c>
      <c r="G62" s="17" t="s">
        <v>41</v>
      </c>
      <c r="H62" s="17" t="s">
        <v>41</v>
      </c>
      <c r="I62" s="17" t="s">
        <v>41</v>
      </c>
      <c r="J62" s="17" t="s">
        <v>41</v>
      </c>
      <c r="K62" s="17" t="s">
        <v>41</v>
      </c>
    </row>
    <row r="63" spans="2:11" x14ac:dyDescent="0.2">
      <c r="E63" s="6"/>
    </row>
    <row r="64" spans="2:11" x14ac:dyDescent="0.2">
      <c r="B64" s="3" t="s">
        <v>851</v>
      </c>
      <c r="E64" s="48"/>
      <c r="F64" s="13"/>
      <c r="G64" s="13"/>
    </row>
    <row r="65" spans="1:11" x14ac:dyDescent="0.2">
      <c r="B65" s="14"/>
      <c r="C65" s="1" t="s">
        <v>829</v>
      </c>
      <c r="D65" s="1" t="s">
        <v>830</v>
      </c>
      <c r="E65" s="48">
        <v>339</v>
      </c>
      <c r="F65" s="28">
        <v>242</v>
      </c>
      <c r="G65" s="13">
        <v>193</v>
      </c>
      <c r="H65" s="13">
        <v>150</v>
      </c>
      <c r="I65" s="13">
        <v>125</v>
      </c>
      <c r="J65" s="2">
        <v>120</v>
      </c>
      <c r="K65" s="2">
        <v>116</v>
      </c>
    </row>
    <row r="66" spans="1:11" x14ac:dyDescent="0.2">
      <c r="B66" s="14"/>
      <c r="C66" s="1" t="s">
        <v>831</v>
      </c>
      <c r="D66" s="1" t="s">
        <v>832</v>
      </c>
      <c r="E66" s="48">
        <v>179</v>
      </c>
      <c r="F66" s="28">
        <v>117</v>
      </c>
      <c r="G66" s="13">
        <v>73</v>
      </c>
      <c r="H66" s="13">
        <v>63</v>
      </c>
      <c r="I66" s="13">
        <v>59</v>
      </c>
      <c r="J66" s="2">
        <v>58</v>
      </c>
      <c r="K66" s="2">
        <v>63</v>
      </c>
    </row>
    <row r="67" spans="1:11" x14ac:dyDescent="0.2">
      <c r="C67" s="1" t="s">
        <v>833</v>
      </c>
      <c r="D67" s="1" t="s">
        <v>832</v>
      </c>
      <c r="E67" s="12">
        <f>E65-E66</f>
        <v>160</v>
      </c>
      <c r="F67" s="26">
        <f>F65-F66</f>
        <v>125</v>
      </c>
      <c r="G67" s="15">
        <f>G65-G66</f>
        <v>120</v>
      </c>
      <c r="H67" s="15">
        <f>H65-H66</f>
        <v>87</v>
      </c>
      <c r="I67" s="15">
        <f>I65-I66</f>
        <v>66</v>
      </c>
      <c r="J67" s="2">
        <v>62</v>
      </c>
      <c r="K67" s="2">
        <v>53</v>
      </c>
    </row>
    <row r="68" spans="1:11" x14ac:dyDescent="0.2">
      <c r="C68" s="1" t="s">
        <v>846</v>
      </c>
      <c r="D68" s="1" t="s">
        <v>847</v>
      </c>
      <c r="E68" s="48">
        <v>27</v>
      </c>
      <c r="F68" s="28">
        <v>24</v>
      </c>
      <c r="G68" s="13">
        <v>21</v>
      </c>
      <c r="H68" s="13">
        <v>17</v>
      </c>
      <c r="I68" s="13">
        <v>14</v>
      </c>
      <c r="J68" s="2">
        <v>13</v>
      </c>
      <c r="K68" s="2">
        <v>12</v>
      </c>
    </row>
    <row r="69" spans="1:11" x14ac:dyDescent="0.2">
      <c r="C69" s="1" t="s">
        <v>834</v>
      </c>
      <c r="D69" s="1" t="s">
        <v>835</v>
      </c>
      <c r="E69" s="32" t="s">
        <v>41</v>
      </c>
      <c r="F69" s="17" t="s">
        <v>41</v>
      </c>
      <c r="G69" s="17" t="s">
        <v>41</v>
      </c>
      <c r="H69" s="17" t="s">
        <v>41</v>
      </c>
      <c r="I69" s="17" t="s">
        <v>41</v>
      </c>
      <c r="J69" s="17" t="s">
        <v>41</v>
      </c>
      <c r="K69" s="17" t="s">
        <v>41</v>
      </c>
    </row>
    <row r="70" spans="1:11" x14ac:dyDescent="0.2">
      <c r="C70" s="1" t="s">
        <v>848</v>
      </c>
      <c r="D70" s="1" t="s">
        <v>847</v>
      </c>
      <c r="E70" s="32" t="s">
        <v>41</v>
      </c>
      <c r="F70" s="17" t="s">
        <v>41</v>
      </c>
      <c r="G70" s="17" t="s">
        <v>41</v>
      </c>
      <c r="H70" s="17" t="s">
        <v>41</v>
      </c>
      <c r="I70" s="17" t="s">
        <v>41</v>
      </c>
      <c r="J70" s="17" t="s">
        <v>41</v>
      </c>
      <c r="K70" s="17" t="s">
        <v>41</v>
      </c>
    </row>
    <row r="71" spans="1:11" ht="18" thickBot="1" x14ac:dyDescent="0.25">
      <c r="B71" s="4"/>
      <c r="C71" s="36"/>
      <c r="D71" s="4"/>
      <c r="E71" s="20"/>
      <c r="F71" s="36"/>
      <c r="G71" s="36"/>
      <c r="H71" s="36"/>
      <c r="I71" s="36"/>
      <c r="J71" s="4"/>
      <c r="K71" s="4"/>
    </row>
    <row r="72" spans="1:11" x14ac:dyDescent="0.2">
      <c r="C72" s="14"/>
      <c r="E72" s="2" t="s">
        <v>852</v>
      </c>
      <c r="J72" s="14"/>
    </row>
    <row r="73" spans="1:11" x14ac:dyDescent="0.2">
      <c r="A73" s="1"/>
      <c r="C73" s="14"/>
    </row>
  </sheetData>
  <phoneticPr fontId="2"/>
  <pageMargins left="0.32" right="0.34" top="0.6" bottom="0.59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2"/>
  <sheetViews>
    <sheetView showGridLines="0" zoomScale="75" workbookViewId="0">
      <selection activeCell="A14" sqref="A14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5.875" style="2" customWidth="1"/>
    <col min="5" max="5" width="14.625" style="2" customWidth="1"/>
    <col min="6" max="7" width="13.75" style="2" customWidth="1"/>
    <col min="8" max="8" width="2.125" style="2" customWidth="1"/>
    <col min="9" max="9" width="7.125" style="2" customWidth="1"/>
    <col min="10" max="10" width="15.875" style="2" customWidth="1"/>
    <col min="11" max="11" width="14.625" style="2" customWidth="1"/>
    <col min="12" max="13" width="13.75" style="2" customWidth="1"/>
    <col min="14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5.875" style="2" customWidth="1"/>
    <col min="261" max="261" width="14.625" style="2" customWidth="1"/>
    <col min="262" max="263" width="13.75" style="2" customWidth="1"/>
    <col min="264" max="264" width="2.125" style="2" customWidth="1"/>
    <col min="265" max="265" width="7.125" style="2" customWidth="1"/>
    <col min="266" max="266" width="15.875" style="2" customWidth="1"/>
    <col min="267" max="267" width="14.625" style="2" customWidth="1"/>
    <col min="268" max="269" width="13.75" style="2" customWidth="1"/>
    <col min="270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5.875" style="2" customWidth="1"/>
    <col min="517" max="517" width="14.625" style="2" customWidth="1"/>
    <col min="518" max="519" width="13.75" style="2" customWidth="1"/>
    <col min="520" max="520" width="2.125" style="2" customWidth="1"/>
    <col min="521" max="521" width="7.125" style="2" customWidth="1"/>
    <col min="522" max="522" width="15.875" style="2" customWidth="1"/>
    <col min="523" max="523" width="14.625" style="2" customWidth="1"/>
    <col min="524" max="525" width="13.75" style="2" customWidth="1"/>
    <col min="526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5.875" style="2" customWidth="1"/>
    <col min="773" max="773" width="14.625" style="2" customWidth="1"/>
    <col min="774" max="775" width="13.75" style="2" customWidth="1"/>
    <col min="776" max="776" width="2.125" style="2" customWidth="1"/>
    <col min="777" max="777" width="7.125" style="2" customWidth="1"/>
    <col min="778" max="778" width="15.875" style="2" customWidth="1"/>
    <col min="779" max="779" width="14.625" style="2" customWidth="1"/>
    <col min="780" max="781" width="13.75" style="2" customWidth="1"/>
    <col min="782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5.875" style="2" customWidth="1"/>
    <col min="1029" max="1029" width="14.625" style="2" customWidth="1"/>
    <col min="1030" max="1031" width="13.75" style="2" customWidth="1"/>
    <col min="1032" max="1032" width="2.125" style="2" customWidth="1"/>
    <col min="1033" max="1033" width="7.125" style="2" customWidth="1"/>
    <col min="1034" max="1034" width="15.875" style="2" customWidth="1"/>
    <col min="1035" max="1035" width="14.625" style="2" customWidth="1"/>
    <col min="1036" max="1037" width="13.75" style="2" customWidth="1"/>
    <col min="1038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5.875" style="2" customWidth="1"/>
    <col min="1285" max="1285" width="14.625" style="2" customWidth="1"/>
    <col min="1286" max="1287" width="13.75" style="2" customWidth="1"/>
    <col min="1288" max="1288" width="2.125" style="2" customWidth="1"/>
    <col min="1289" max="1289" width="7.125" style="2" customWidth="1"/>
    <col min="1290" max="1290" width="15.875" style="2" customWidth="1"/>
    <col min="1291" max="1291" width="14.625" style="2" customWidth="1"/>
    <col min="1292" max="1293" width="13.75" style="2" customWidth="1"/>
    <col min="1294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5.875" style="2" customWidth="1"/>
    <col min="1541" max="1541" width="14.625" style="2" customWidth="1"/>
    <col min="1542" max="1543" width="13.75" style="2" customWidth="1"/>
    <col min="1544" max="1544" width="2.125" style="2" customWidth="1"/>
    <col min="1545" max="1545" width="7.125" style="2" customWidth="1"/>
    <col min="1546" max="1546" width="15.875" style="2" customWidth="1"/>
    <col min="1547" max="1547" width="14.625" style="2" customWidth="1"/>
    <col min="1548" max="1549" width="13.75" style="2" customWidth="1"/>
    <col min="1550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5.875" style="2" customWidth="1"/>
    <col min="1797" max="1797" width="14.625" style="2" customWidth="1"/>
    <col min="1798" max="1799" width="13.75" style="2" customWidth="1"/>
    <col min="1800" max="1800" width="2.125" style="2" customWidth="1"/>
    <col min="1801" max="1801" width="7.125" style="2" customWidth="1"/>
    <col min="1802" max="1802" width="15.875" style="2" customWidth="1"/>
    <col min="1803" max="1803" width="14.625" style="2" customWidth="1"/>
    <col min="1804" max="1805" width="13.75" style="2" customWidth="1"/>
    <col min="1806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5.875" style="2" customWidth="1"/>
    <col min="2053" max="2053" width="14.625" style="2" customWidth="1"/>
    <col min="2054" max="2055" width="13.75" style="2" customWidth="1"/>
    <col min="2056" max="2056" width="2.125" style="2" customWidth="1"/>
    <col min="2057" max="2057" width="7.125" style="2" customWidth="1"/>
    <col min="2058" max="2058" width="15.875" style="2" customWidth="1"/>
    <col min="2059" max="2059" width="14.625" style="2" customWidth="1"/>
    <col min="2060" max="2061" width="13.75" style="2" customWidth="1"/>
    <col min="2062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5.875" style="2" customWidth="1"/>
    <col min="2309" max="2309" width="14.625" style="2" customWidth="1"/>
    <col min="2310" max="2311" width="13.75" style="2" customWidth="1"/>
    <col min="2312" max="2312" width="2.125" style="2" customWidth="1"/>
    <col min="2313" max="2313" width="7.125" style="2" customWidth="1"/>
    <col min="2314" max="2314" width="15.875" style="2" customWidth="1"/>
    <col min="2315" max="2315" width="14.625" style="2" customWidth="1"/>
    <col min="2316" max="2317" width="13.75" style="2" customWidth="1"/>
    <col min="2318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5.875" style="2" customWidth="1"/>
    <col min="2565" max="2565" width="14.625" style="2" customWidth="1"/>
    <col min="2566" max="2567" width="13.75" style="2" customWidth="1"/>
    <col min="2568" max="2568" width="2.125" style="2" customWidth="1"/>
    <col min="2569" max="2569" width="7.125" style="2" customWidth="1"/>
    <col min="2570" max="2570" width="15.875" style="2" customWidth="1"/>
    <col min="2571" max="2571" width="14.625" style="2" customWidth="1"/>
    <col min="2572" max="2573" width="13.75" style="2" customWidth="1"/>
    <col min="2574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5.875" style="2" customWidth="1"/>
    <col min="2821" max="2821" width="14.625" style="2" customWidth="1"/>
    <col min="2822" max="2823" width="13.75" style="2" customWidth="1"/>
    <col min="2824" max="2824" width="2.125" style="2" customWidth="1"/>
    <col min="2825" max="2825" width="7.125" style="2" customWidth="1"/>
    <col min="2826" max="2826" width="15.875" style="2" customWidth="1"/>
    <col min="2827" max="2827" width="14.625" style="2" customWidth="1"/>
    <col min="2828" max="2829" width="13.75" style="2" customWidth="1"/>
    <col min="2830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5.875" style="2" customWidth="1"/>
    <col min="3077" max="3077" width="14.625" style="2" customWidth="1"/>
    <col min="3078" max="3079" width="13.75" style="2" customWidth="1"/>
    <col min="3080" max="3080" width="2.125" style="2" customWidth="1"/>
    <col min="3081" max="3081" width="7.125" style="2" customWidth="1"/>
    <col min="3082" max="3082" width="15.875" style="2" customWidth="1"/>
    <col min="3083" max="3083" width="14.625" style="2" customWidth="1"/>
    <col min="3084" max="3085" width="13.75" style="2" customWidth="1"/>
    <col min="3086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5.875" style="2" customWidth="1"/>
    <col min="3333" max="3333" width="14.625" style="2" customWidth="1"/>
    <col min="3334" max="3335" width="13.75" style="2" customWidth="1"/>
    <col min="3336" max="3336" width="2.125" style="2" customWidth="1"/>
    <col min="3337" max="3337" width="7.125" style="2" customWidth="1"/>
    <col min="3338" max="3338" width="15.875" style="2" customWidth="1"/>
    <col min="3339" max="3339" width="14.625" style="2" customWidth="1"/>
    <col min="3340" max="3341" width="13.75" style="2" customWidth="1"/>
    <col min="3342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5.875" style="2" customWidth="1"/>
    <col min="3589" max="3589" width="14.625" style="2" customWidth="1"/>
    <col min="3590" max="3591" width="13.75" style="2" customWidth="1"/>
    <col min="3592" max="3592" width="2.125" style="2" customWidth="1"/>
    <col min="3593" max="3593" width="7.125" style="2" customWidth="1"/>
    <col min="3594" max="3594" width="15.875" style="2" customWidth="1"/>
    <col min="3595" max="3595" width="14.625" style="2" customWidth="1"/>
    <col min="3596" max="3597" width="13.75" style="2" customWidth="1"/>
    <col min="3598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5.875" style="2" customWidth="1"/>
    <col min="3845" max="3845" width="14.625" style="2" customWidth="1"/>
    <col min="3846" max="3847" width="13.75" style="2" customWidth="1"/>
    <col min="3848" max="3848" width="2.125" style="2" customWidth="1"/>
    <col min="3849" max="3849" width="7.125" style="2" customWidth="1"/>
    <col min="3850" max="3850" width="15.875" style="2" customWidth="1"/>
    <col min="3851" max="3851" width="14.625" style="2" customWidth="1"/>
    <col min="3852" max="3853" width="13.75" style="2" customWidth="1"/>
    <col min="3854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5.875" style="2" customWidth="1"/>
    <col min="4101" max="4101" width="14.625" style="2" customWidth="1"/>
    <col min="4102" max="4103" width="13.75" style="2" customWidth="1"/>
    <col min="4104" max="4104" width="2.125" style="2" customWidth="1"/>
    <col min="4105" max="4105" width="7.125" style="2" customWidth="1"/>
    <col min="4106" max="4106" width="15.875" style="2" customWidth="1"/>
    <col min="4107" max="4107" width="14.625" style="2" customWidth="1"/>
    <col min="4108" max="4109" width="13.75" style="2" customWidth="1"/>
    <col min="4110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5.875" style="2" customWidth="1"/>
    <col min="4357" max="4357" width="14.625" style="2" customWidth="1"/>
    <col min="4358" max="4359" width="13.75" style="2" customWidth="1"/>
    <col min="4360" max="4360" width="2.125" style="2" customWidth="1"/>
    <col min="4361" max="4361" width="7.125" style="2" customWidth="1"/>
    <col min="4362" max="4362" width="15.875" style="2" customWidth="1"/>
    <col min="4363" max="4363" width="14.625" style="2" customWidth="1"/>
    <col min="4364" max="4365" width="13.75" style="2" customWidth="1"/>
    <col min="4366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5.875" style="2" customWidth="1"/>
    <col min="4613" max="4613" width="14.625" style="2" customWidth="1"/>
    <col min="4614" max="4615" width="13.75" style="2" customWidth="1"/>
    <col min="4616" max="4616" width="2.125" style="2" customWidth="1"/>
    <col min="4617" max="4617" width="7.125" style="2" customWidth="1"/>
    <col min="4618" max="4618" width="15.875" style="2" customWidth="1"/>
    <col min="4619" max="4619" width="14.625" style="2" customWidth="1"/>
    <col min="4620" max="4621" width="13.75" style="2" customWidth="1"/>
    <col min="4622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5.875" style="2" customWidth="1"/>
    <col min="4869" max="4869" width="14.625" style="2" customWidth="1"/>
    <col min="4870" max="4871" width="13.75" style="2" customWidth="1"/>
    <col min="4872" max="4872" width="2.125" style="2" customWidth="1"/>
    <col min="4873" max="4873" width="7.125" style="2" customWidth="1"/>
    <col min="4874" max="4874" width="15.875" style="2" customWidth="1"/>
    <col min="4875" max="4875" width="14.625" style="2" customWidth="1"/>
    <col min="4876" max="4877" width="13.75" style="2" customWidth="1"/>
    <col min="4878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5.875" style="2" customWidth="1"/>
    <col min="5125" max="5125" width="14.625" style="2" customWidth="1"/>
    <col min="5126" max="5127" width="13.75" style="2" customWidth="1"/>
    <col min="5128" max="5128" width="2.125" style="2" customWidth="1"/>
    <col min="5129" max="5129" width="7.125" style="2" customWidth="1"/>
    <col min="5130" max="5130" width="15.875" style="2" customWidth="1"/>
    <col min="5131" max="5131" width="14.625" style="2" customWidth="1"/>
    <col min="5132" max="5133" width="13.75" style="2" customWidth="1"/>
    <col min="5134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5.875" style="2" customWidth="1"/>
    <col min="5381" max="5381" width="14.625" style="2" customWidth="1"/>
    <col min="5382" max="5383" width="13.75" style="2" customWidth="1"/>
    <col min="5384" max="5384" width="2.125" style="2" customWidth="1"/>
    <col min="5385" max="5385" width="7.125" style="2" customWidth="1"/>
    <col min="5386" max="5386" width="15.875" style="2" customWidth="1"/>
    <col min="5387" max="5387" width="14.625" style="2" customWidth="1"/>
    <col min="5388" max="5389" width="13.75" style="2" customWidth="1"/>
    <col min="5390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5.875" style="2" customWidth="1"/>
    <col min="5637" max="5637" width="14.625" style="2" customWidth="1"/>
    <col min="5638" max="5639" width="13.75" style="2" customWidth="1"/>
    <col min="5640" max="5640" width="2.125" style="2" customWidth="1"/>
    <col min="5641" max="5641" width="7.125" style="2" customWidth="1"/>
    <col min="5642" max="5642" width="15.875" style="2" customWidth="1"/>
    <col min="5643" max="5643" width="14.625" style="2" customWidth="1"/>
    <col min="5644" max="5645" width="13.75" style="2" customWidth="1"/>
    <col min="5646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5.875" style="2" customWidth="1"/>
    <col min="5893" max="5893" width="14.625" style="2" customWidth="1"/>
    <col min="5894" max="5895" width="13.75" style="2" customWidth="1"/>
    <col min="5896" max="5896" width="2.125" style="2" customWidth="1"/>
    <col min="5897" max="5897" width="7.125" style="2" customWidth="1"/>
    <col min="5898" max="5898" width="15.875" style="2" customWidth="1"/>
    <col min="5899" max="5899" width="14.625" style="2" customWidth="1"/>
    <col min="5900" max="5901" width="13.75" style="2" customWidth="1"/>
    <col min="5902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5.875" style="2" customWidth="1"/>
    <col min="6149" max="6149" width="14.625" style="2" customWidth="1"/>
    <col min="6150" max="6151" width="13.75" style="2" customWidth="1"/>
    <col min="6152" max="6152" width="2.125" style="2" customWidth="1"/>
    <col min="6153" max="6153" width="7.125" style="2" customWidth="1"/>
    <col min="6154" max="6154" width="15.875" style="2" customWidth="1"/>
    <col min="6155" max="6155" width="14.625" style="2" customWidth="1"/>
    <col min="6156" max="6157" width="13.75" style="2" customWidth="1"/>
    <col min="6158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5.875" style="2" customWidth="1"/>
    <col min="6405" max="6405" width="14.625" style="2" customWidth="1"/>
    <col min="6406" max="6407" width="13.75" style="2" customWidth="1"/>
    <col min="6408" max="6408" width="2.125" style="2" customWidth="1"/>
    <col min="6409" max="6409" width="7.125" style="2" customWidth="1"/>
    <col min="6410" max="6410" width="15.875" style="2" customWidth="1"/>
    <col min="6411" max="6411" width="14.625" style="2" customWidth="1"/>
    <col min="6412" max="6413" width="13.75" style="2" customWidth="1"/>
    <col min="6414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5.875" style="2" customWidth="1"/>
    <col min="6661" max="6661" width="14.625" style="2" customWidth="1"/>
    <col min="6662" max="6663" width="13.75" style="2" customWidth="1"/>
    <col min="6664" max="6664" width="2.125" style="2" customWidth="1"/>
    <col min="6665" max="6665" width="7.125" style="2" customWidth="1"/>
    <col min="6666" max="6666" width="15.875" style="2" customWidth="1"/>
    <col min="6667" max="6667" width="14.625" style="2" customWidth="1"/>
    <col min="6668" max="6669" width="13.75" style="2" customWidth="1"/>
    <col min="6670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5.875" style="2" customWidth="1"/>
    <col min="6917" max="6917" width="14.625" style="2" customWidth="1"/>
    <col min="6918" max="6919" width="13.75" style="2" customWidth="1"/>
    <col min="6920" max="6920" width="2.125" style="2" customWidth="1"/>
    <col min="6921" max="6921" width="7.125" style="2" customWidth="1"/>
    <col min="6922" max="6922" width="15.875" style="2" customWidth="1"/>
    <col min="6923" max="6923" width="14.625" style="2" customWidth="1"/>
    <col min="6924" max="6925" width="13.75" style="2" customWidth="1"/>
    <col min="6926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5.875" style="2" customWidth="1"/>
    <col min="7173" max="7173" width="14.625" style="2" customWidth="1"/>
    <col min="7174" max="7175" width="13.75" style="2" customWidth="1"/>
    <col min="7176" max="7176" width="2.125" style="2" customWidth="1"/>
    <col min="7177" max="7177" width="7.125" style="2" customWidth="1"/>
    <col min="7178" max="7178" width="15.875" style="2" customWidth="1"/>
    <col min="7179" max="7179" width="14.625" style="2" customWidth="1"/>
    <col min="7180" max="7181" width="13.75" style="2" customWidth="1"/>
    <col min="7182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5.875" style="2" customWidth="1"/>
    <col min="7429" max="7429" width="14.625" style="2" customWidth="1"/>
    <col min="7430" max="7431" width="13.75" style="2" customWidth="1"/>
    <col min="7432" max="7432" width="2.125" style="2" customWidth="1"/>
    <col min="7433" max="7433" width="7.125" style="2" customWidth="1"/>
    <col min="7434" max="7434" width="15.875" style="2" customWidth="1"/>
    <col min="7435" max="7435" width="14.625" style="2" customWidth="1"/>
    <col min="7436" max="7437" width="13.75" style="2" customWidth="1"/>
    <col min="7438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5.875" style="2" customWidth="1"/>
    <col min="7685" max="7685" width="14.625" style="2" customWidth="1"/>
    <col min="7686" max="7687" width="13.75" style="2" customWidth="1"/>
    <col min="7688" max="7688" width="2.125" style="2" customWidth="1"/>
    <col min="7689" max="7689" width="7.125" style="2" customWidth="1"/>
    <col min="7690" max="7690" width="15.875" style="2" customWidth="1"/>
    <col min="7691" max="7691" width="14.625" style="2" customWidth="1"/>
    <col min="7692" max="7693" width="13.75" style="2" customWidth="1"/>
    <col min="7694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5.875" style="2" customWidth="1"/>
    <col min="7941" max="7941" width="14.625" style="2" customWidth="1"/>
    <col min="7942" max="7943" width="13.75" style="2" customWidth="1"/>
    <col min="7944" max="7944" width="2.125" style="2" customWidth="1"/>
    <col min="7945" max="7945" width="7.125" style="2" customWidth="1"/>
    <col min="7946" max="7946" width="15.875" style="2" customWidth="1"/>
    <col min="7947" max="7947" width="14.625" style="2" customWidth="1"/>
    <col min="7948" max="7949" width="13.75" style="2" customWidth="1"/>
    <col min="7950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5.875" style="2" customWidth="1"/>
    <col min="8197" max="8197" width="14.625" style="2" customWidth="1"/>
    <col min="8198" max="8199" width="13.75" style="2" customWidth="1"/>
    <col min="8200" max="8200" width="2.125" style="2" customWidth="1"/>
    <col min="8201" max="8201" width="7.125" style="2" customWidth="1"/>
    <col min="8202" max="8202" width="15.875" style="2" customWidth="1"/>
    <col min="8203" max="8203" width="14.625" style="2" customWidth="1"/>
    <col min="8204" max="8205" width="13.75" style="2" customWidth="1"/>
    <col min="8206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5.875" style="2" customWidth="1"/>
    <col min="8453" max="8453" width="14.625" style="2" customWidth="1"/>
    <col min="8454" max="8455" width="13.75" style="2" customWidth="1"/>
    <col min="8456" max="8456" width="2.125" style="2" customWidth="1"/>
    <col min="8457" max="8457" width="7.125" style="2" customWidth="1"/>
    <col min="8458" max="8458" width="15.875" style="2" customWidth="1"/>
    <col min="8459" max="8459" width="14.625" style="2" customWidth="1"/>
    <col min="8460" max="8461" width="13.75" style="2" customWidth="1"/>
    <col min="8462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5.875" style="2" customWidth="1"/>
    <col min="8709" max="8709" width="14.625" style="2" customWidth="1"/>
    <col min="8710" max="8711" width="13.75" style="2" customWidth="1"/>
    <col min="8712" max="8712" width="2.125" style="2" customWidth="1"/>
    <col min="8713" max="8713" width="7.125" style="2" customWidth="1"/>
    <col min="8714" max="8714" width="15.875" style="2" customWidth="1"/>
    <col min="8715" max="8715" width="14.625" style="2" customWidth="1"/>
    <col min="8716" max="8717" width="13.75" style="2" customWidth="1"/>
    <col min="8718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5.875" style="2" customWidth="1"/>
    <col min="8965" max="8965" width="14.625" style="2" customWidth="1"/>
    <col min="8966" max="8967" width="13.75" style="2" customWidth="1"/>
    <col min="8968" max="8968" width="2.125" style="2" customWidth="1"/>
    <col min="8969" max="8969" width="7.125" style="2" customWidth="1"/>
    <col min="8970" max="8970" width="15.875" style="2" customWidth="1"/>
    <col min="8971" max="8971" width="14.625" style="2" customWidth="1"/>
    <col min="8972" max="8973" width="13.75" style="2" customWidth="1"/>
    <col min="8974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5.875" style="2" customWidth="1"/>
    <col min="9221" max="9221" width="14.625" style="2" customWidth="1"/>
    <col min="9222" max="9223" width="13.75" style="2" customWidth="1"/>
    <col min="9224" max="9224" width="2.125" style="2" customWidth="1"/>
    <col min="9225" max="9225" width="7.125" style="2" customWidth="1"/>
    <col min="9226" max="9226" width="15.875" style="2" customWidth="1"/>
    <col min="9227" max="9227" width="14.625" style="2" customWidth="1"/>
    <col min="9228" max="9229" width="13.75" style="2" customWidth="1"/>
    <col min="9230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5.875" style="2" customWidth="1"/>
    <col min="9477" max="9477" width="14.625" style="2" customWidth="1"/>
    <col min="9478" max="9479" width="13.75" style="2" customWidth="1"/>
    <col min="9480" max="9480" width="2.125" style="2" customWidth="1"/>
    <col min="9481" max="9481" width="7.125" style="2" customWidth="1"/>
    <col min="9482" max="9482" width="15.875" style="2" customWidth="1"/>
    <col min="9483" max="9483" width="14.625" style="2" customWidth="1"/>
    <col min="9484" max="9485" width="13.75" style="2" customWidth="1"/>
    <col min="9486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5.875" style="2" customWidth="1"/>
    <col min="9733" max="9733" width="14.625" style="2" customWidth="1"/>
    <col min="9734" max="9735" width="13.75" style="2" customWidth="1"/>
    <col min="9736" max="9736" width="2.125" style="2" customWidth="1"/>
    <col min="9737" max="9737" width="7.125" style="2" customWidth="1"/>
    <col min="9738" max="9738" width="15.875" style="2" customWidth="1"/>
    <col min="9739" max="9739" width="14.625" style="2" customWidth="1"/>
    <col min="9740" max="9741" width="13.75" style="2" customWidth="1"/>
    <col min="9742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5.875" style="2" customWidth="1"/>
    <col min="9989" max="9989" width="14.625" style="2" customWidth="1"/>
    <col min="9990" max="9991" width="13.75" style="2" customWidth="1"/>
    <col min="9992" max="9992" width="2.125" style="2" customWidth="1"/>
    <col min="9993" max="9993" width="7.125" style="2" customWidth="1"/>
    <col min="9994" max="9994" width="15.875" style="2" customWidth="1"/>
    <col min="9995" max="9995" width="14.625" style="2" customWidth="1"/>
    <col min="9996" max="9997" width="13.75" style="2" customWidth="1"/>
    <col min="9998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5.875" style="2" customWidth="1"/>
    <col min="10245" max="10245" width="14.625" style="2" customWidth="1"/>
    <col min="10246" max="10247" width="13.75" style="2" customWidth="1"/>
    <col min="10248" max="10248" width="2.125" style="2" customWidth="1"/>
    <col min="10249" max="10249" width="7.125" style="2" customWidth="1"/>
    <col min="10250" max="10250" width="15.875" style="2" customWidth="1"/>
    <col min="10251" max="10251" width="14.625" style="2" customWidth="1"/>
    <col min="10252" max="10253" width="13.75" style="2" customWidth="1"/>
    <col min="10254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5.875" style="2" customWidth="1"/>
    <col min="10501" max="10501" width="14.625" style="2" customWidth="1"/>
    <col min="10502" max="10503" width="13.75" style="2" customWidth="1"/>
    <col min="10504" max="10504" width="2.125" style="2" customWidth="1"/>
    <col min="10505" max="10505" width="7.125" style="2" customWidth="1"/>
    <col min="10506" max="10506" width="15.875" style="2" customWidth="1"/>
    <col min="10507" max="10507" width="14.625" style="2" customWidth="1"/>
    <col min="10508" max="10509" width="13.75" style="2" customWidth="1"/>
    <col min="10510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5.875" style="2" customWidth="1"/>
    <col min="10757" max="10757" width="14.625" style="2" customWidth="1"/>
    <col min="10758" max="10759" width="13.75" style="2" customWidth="1"/>
    <col min="10760" max="10760" width="2.125" style="2" customWidth="1"/>
    <col min="10761" max="10761" width="7.125" style="2" customWidth="1"/>
    <col min="10762" max="10762" width="15.875" style="2" customWidth="1"/>
    <col min="10763" max="10763" width="14.625" style="2" customWidth="1"/>
    <col min="10764" max="10765" width="13.75" style="2" customWidth="1"/>
    <col min="10766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5.875" style="2" customWidth="1"/>
    <col min="11013" max="11013" width="14.625" style="2" customWidth="1"/>
    <col min="11014" max="11015" width="13.75" style="2" customWidth="1"/>
    <col min="11016" max="11016" width="2.125" style="2" customWidth="1"/>
    <col min="11017" max="11017" width="7.125" style="2" customWidth="1"/>
    <col min="11018" max="11018" width="15.875" style="2" customWidth="1"/>
    <col min="11019" max="11019" width="14.625" style="2" customWidth="1"/>
    <col min="11020" max="11021" width="13.75" style="2" customWidth="1"/>
    <col min="11022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5.875" style="2" customWidth="1"/>
    <col min="11269" max="11269" width="14.625" style="2" customWidth="1"/>
    <col min="11270" max="11271" width="13.75" style="2" customWidth="1"/>
    <col min="11272" max="11272" width="2.125" style="2" customWidth="1"/>
    <col min="11273" max="11273" width="7.125" style="2" customWidth="1"/>
    <col min="11274" max="11274" width="15.875" style="2" customWidth="1"/>
    <col min="11275" max="11275" width="14.625" style="2" customWidth="1"/>
    <col min="11276" max="11277" width="13.75" style="2" customWidth="1"/>
    <col min="11278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5.875" style="2" customWidth="1"/>
    <col min="11525" max="11525" width="14.625" style="2" customWidth="1"/>
    <col min="11526" max="11527" width="13.75" style="2" customWidth="1"/>
    <col min="11528" max="11528" width="2.125" style="2" customWidth="1"/>
    <col min="11529" max="11529" width="7.125" style="2" customWidth="1"/>
    <col min="11530" max="11530" width="15.875" style="2" customWidth="1"/>
    <col min="11531" max="11531" width="14.625" style="2" customWidth="1"/>
    <col min="11532" max="11533" width="13.75" style="2" customWidth="1"/>
    <col min="11534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5.875" style="2" customWidth="1"/>
    <col min="11781" max="11781" width="14.625" style="2" customWidth="1"/>
    <col min="11782" max="11783" width="13.75" style="2" customWidth="1"/>
    <col min="11784" max="11784" width="2.125" style="2" customWidth="1"/>
    <col min="11785" max="11785" width="7.125" style="2" customWidth="1"/>
    <col min="11786" max="11786" width="15.875" style="2" customWidth="1"/>
    <col min="11787" max="11787" width="14.625" style="2" customWidth="1"/>
    <col min="11788" max="11789" width="13.75" style="2" customWidth="1"/>
    <col min="11790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5.875" style="2" customWidth="1"/>
    <col min="12037" max="12037" width="14.625" style="2" customWidth="1"/>
    <col min="12038" max="12039" width="13.75" style="2" customWidth="1"/>
    <col min="12040" max="12040" width="2.125" style="2" customWidth="1"/>
    <col min="12041" max="12041" width="7.125" style="2" customWidth="1"/>
    <col min="12042" max="12042" width="15.875" style="2" customWidth="1"/>
    <col min="12043" max="12043" width="14.625" style="2" customWidth="1"/>
    <col min="12044" max="12045" width="13.75" style="2" customWidth="1"/>
    <col min="12046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5.875" style="2" customWidth="1"/>
    <col min="12293" max="12293" width="14.625" style="2" customWidth="1"/>
    <col min="12294" max="12295" width="13.75" style="2" customWidth="1"/>
    <col min="12296" max="12296" width="2.125" style="2" customWidth="1"/>
    <col min="12297" max="12297" width="7.125" style="2" customWidth="1"/>
    <col min="12298" max="12298" width="15.875" style="2" customWidth="1"/>
    <col min="12299" max="12299" width="14.625" style="2" customWidth="1"/>
    <col min="12300" max="12301" width="13.75" style="2" customWidth="1"/>
    <col min="12302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5.875" style="2" customWidth="1"/>
    <col min="12549" max="12549" width="14.625" style="2" customWidth="1"/>
    <col min="12550" max="12551" width="13.75" style="2" customWidth="1"/>
    <col min="12552" max="12552" width="2.125" style="2" customWidth="1"/>
    <col min="12553" max="12553" width="7.125" style="2" customWidth="1"/>
    <col min="12554" max="12554" width="15.875" style="2" customWidth="1"/>
    <col min="12555" max="12555" width="14.625" style="2" customWidth="1"/>
    <col min="12556" max="12557" width="13.75" style="2" customWidth="1"/>
    <col min="12558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5.875" style="2" customWidth="1"/>
    <col min="12805" max="12805" width="14.625" style="2" customWidth="1"/>
    <col min="12806" max="12807" width="13.75" style="2" customWidth="1"/>
    <col min="12808" max="12808" width="2.125" style="2" customWidth="1"/>
    <col min="12809" max="12809" width="7.125" style="2" customWidth="1"/>
    <col min="12810" max="12810" width="15.875" style="2" customWidth="1"/>
    <col min="12811" max="12811" width="14.625" style="2" customWidth="1"/>
    <col min="12812" max="12813" width="13.75" style="2" customWidth="1"/>
    <col min="12814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5.875" style="2" customWidth="1"/>
    <col min="13061" max="13061" width="14.625" style="2" customWidth="1"/>
    <col min="13062" max="13063" width="13.75" style="2" customWidth="1"/>
    <col min="13064" max="13064" width="2.125" style="2" customWidth="1"/>
    <col min="13065" max="13065" width="7.125" style="2" customWidth="1"/>
    <col min="13066" max="13066" width="15.875" style="2" customWidth="1"/>
    <col min="13067" max="13067" width="14.625" style="2" customWidth="1"/>
    <col min="13068" max="13069" width="13.75" style="2" customWidth="1"/>
    <col min="13070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5.875" style="2" customWidth="1"/>
    <col min="13317" max="13317" width="14.625" style="2" customWidth="1"/>
    <col min="13318" max="13319" width="13.75" style="2" customWidth="1"/>
    <col min="13320" max="13320" width="2.125" style="2" customWidth="1"/>
    <col min="13321" max="13321" width="7.125" style="2" customWidth="1"/>
    <col min="13322" max="13322" width="15.875" style="2" customWidth="1"/>
    <col min="13323" max="13323" width="14.625" style="2" customWidth="1"/>
    <col min="13324" max="13325" width="13.75" style="2" customWidth="1"/>
    <col min="13326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5.875" style="2" customWidth="1"/>
    <col min="13573" max="13573" width="14.625" style="2" customWidth="1"/>
    <col min="13574" max="13575" width="13.75" style="2" customWidth="1"/>
    <col min="13576" max="13576" width="2.125" style="2" customWidth="1"/>
    <col min="13577" max="13577" width="7.125" style="2" customWidth="1"/>
    <col min="13578" max="13578" width="15.875" style="2" customWidth="1"/>
    <col min="13579" max="13579" width="14.625" style="2" customWidth="1"/>
    <col min="13580" max="13581" width="13.75" style="2" customWidth="1"/>
    <col min="13582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5.875" style="2" customWidth="1"/>
    <col min="13829" max="13829" width="14.625" style="2" customWidth="1"/>
    <col min="13830" max="13831" width="13.75" style="2" customWidth="1"/>
    <col min="13832" max="13832" width="2.125" style="2" customWidth="1"/>
    <col min="13833" max="13833" width="7.125" style="2" customWidth="1"/>
    <col min="13834" max="13834" width="15.875" style="2" customWidth="1"/>
    <col min="13835" max="13835" width="14.625" style="2" customWidth="1"/>
    <col min="13836" max="13837" width="13.75" style="2" customWidth="1"/>
    <col min="13838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5.875" style="2" customWidth="1"/>
    <col min="14085" max="14085" width="14.625" style="2" customWidth="1"/>
    <col min="14086" max="14087" width="13.75" style="2" customWidth="1"/>
    <col min="14088" max="14088" width="2.125" style="2" customWidth="1"/>
    <col min="14089" max="14089" width="7.125" style="2" customWidth="1"/>
    <col min="14090" max="14090" width="15.875" style="2" customWidth="1"/>
    <col min="14091" max="14091" width="14.625" style="2" customWidth="1"/>
    <col min="14092" max="14093" width="13.75" style="2" customWidth="1"/>
    <col min="14094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5.875" style="2" customWidth="1"/>
    <col min="14341" max="14341" width="14.625" style="2" customWidth="1"/>
    <col min="14342" max="14343" width="13.75" style="2" customWidth="1"/>
    <col min="14344" max="14344" width="2.125" style="2" customWidth="1"/>
    <col min="14345" max="14345" width="7.125" style="2" customWidth="1"/>
    <col min="14346" max="14346" width="15.875" style="2" customWidth="1"/>
    <col min="14347" max="14347" width="14.625" style="2" customWidth="1"/>
    <col min="14348" max="14349" width="13.75" style="2" customWidth="1"/>
    <col min="14350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5.875" style="2" customWidth="1"/>
    <col min="14597" max="14597" width="14.625" style="2" customWidth="1"/>
    <col min="14598" max="14599" width="13.75" style="2" customWidth="1"/>
    <col min="14600" max="14600" width="2.125" style="2" customWidth="1"/>
    <col min="14601" max="14601" width="7.125" style="2" customWidth="1"/>
    <col min="14602" max="14602" width="15.875" style="2" customWidth="1"/>
    <col min="14603" max="14603" width="14.625" style="2" customWidth="1"/>
    <col min="14604" max="14605" width="13.75" style="2" customWidth="1"/>
    <col min="14606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5.875" style="2" customWidth="1"/>
    <col min="14853" max="14853" width="14.625" style="2" customWidth="1"/>
    <col min="14854" max="14855" width="13.75" style="2" customWidth="1"/>
    <col min="14856" max="14856" width="2.125" style="2" customWidth="1"/>
    <col min="14857" max="14857" width="7.125" style="2" customWidth="1"/>
    <col min="14858" max="14858" width="15.875" style="2" customWidth="1"/>
    <col min="14859" max="14859" width="14.625" style="2" customWidth="1"/>
    <col min="14860" max="14861" width="13.75" style="2" customWidth="1"/>
    <col min="14862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5.875" style="2" customWidth="1"/>
    <col min="15109" max="15109" width="14.625" style="2" customWidth="1"/>
    <col min="15110" max="15111" width="13.75" style="2" customWidth="1"/>
    <col min="15112" max="15112" width="2.125" style="2" customWidth="1"/>
    <col min="15113" max="15113" width="7.125" style="2" customWidth="1"/>
    <col min="15114" max="15114" width="15.875" style="2" customWidth="1"/>
    <col min="15115" max="15115" width="14.625" style="2" customWidth="1"/>
    <col min="15116" max="15117" width="13.75" style="2" customWidth="1"/>
    <col min="15118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5.875" style="2" customWidth="1"/>
    <col min="15365" max="15365" width="14.625" style="2" customWidth="1"/>
    <col min="15366" max="15367" width="13.75" style="2" customWidth="1"/>
    <col min="15368" max="15368" width="2.125" style="2" customWidth="1"/>
    <col min="15369" max="15369" width="7.125" style="2" customWidth="1"/>
    <col min="15370" max="15370" width="15.875" style="2" customWidth="1"/>
    <col min="15371" max="15371" width="14.625" style="2" customWidth="1"/>
    <col min="15372" max="15373" width="13.75" style="2" customWidth="1"/>
    <col min="15374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5.875" style="2" customWidth="1"/>
    <col min="15621" max="15621" width="14.625" style="2" customWidth="1"/>
    <col min="15622" max="15623" width="13.75" style="2" customWidth="1"/>
    <col min="15624" max="15624" width="2.125" style="2" customWidth="1"/>
    <col min="15625" max="15625" width="7.125" style="2" customWidth="1"/>
    <col min="15626" max="15626" width="15.875" style="2" customWidth="1"/>
    <col min="15627" max="15627" width="14.625" style="2" customWidth="1"/>
    <col min="15628" max="15629" width="13.75" style="2" customWidth="1"/>
    <col min="15630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5.875" style="2" customWidth="1"/>
    <col min="15877" max="15877" width="14.625" style="2" customWidth="1"/>
    <col min="15878" max="15879" width="13.75" style="2" customWidth="1"/>
    <col min="15880" max="15880" width="2.125" style="2" customWidth="1"/>
    <col min="15881" max="15881" width="7.125" style="2" customWidth="1"/>
    <col min="15882" max="15882" width="15.875" style="2" customWidth="1"/>
    <col min="15883" max="15883" width="14.625" style="2" customWidth="1"/>
    <col min="15884" max="15885" width="13.75" style="2" customWidth="1"/>
    <col min="15886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5.875" style="2" customWidth="1"/>
    <col min="16133" max="16133" width="14.625" style="2" customWidth="1"/>
    <col min="16134" max="16135" width="13.75" style="2" customWidth="1"/>
    <col min="16136" max="16136" width="2.125" style="2" customWidth="1"/>
    <col min="16137" max="16137" width="7.125" style="2" customWidth="1"/>
    <col min="16138" max="16138" width="15.875" style="2" customWidth="1"/>
    <col min="16139" max="16139" width="14.625" style="2" customWidth="1"/>
    <col min="16140" max="16141" width="13.75" style="2" customWidth="1"/>
    <col min="16142" max="16384" width="13.375" style="2"/>
  </cols>
  <sheetData>
    <row r="1" spans="1:13" x14ac:dyDescent="0.2">
      <c r="A1" s="1"/>
    </row>
    <row r="6" spans="1:13" x14ac:dyDescent="0.2">
      <c r="F6" s="3" t="s">
        <v>853</v>
      </c>
    </row>
    <row r="8" spans="1:13" x14ac:dyDescent="0.2">
      <c r="E8" s="3" t="s">
        <v>854</v>
      </c>
    </row>
    <row r="9" spans="1:13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 t="s">
        <v>855</v>
      </c>
    </row>
    <row r="10" spans="1:13" x14ac:dyDescent="0.2">
      <c r="E10" s="6"/>
      <c r="F10" s="7"/>
      <c r="G10" s="7"/>
      <c r="H10" s="6"/>
      <c r="K10" s="6"/>
      <c r="L10" s="7"/>
      <c r="M10" s="7"/>
    </row>
    <row r="11" spans="1:13" x14ac:dyDescent="0.2">
      <c r="C11" s="1" t="s">
        <v>856</v>
      </c>
      <c r="E11" s="43" t="s">
        <v>857</v>
      </c>
      <c r="F11" s="6"/>
      <c r="G11" s="6"/>
      <c r="H11" s="6"/>
      <c r="I11" s="1" t="s">
        <v>858</v>
      </c>
      <c r="K11" s="43" t="s">
        <v>857</v>
      </c>
      <c r="L11" s="6"/>
      <c r="M11" s="6"/>
    </row>
    <row r="12" spans="1:13" x14ac:dyDescent="0.2">
      <c r="B12" s="7"/>
      <c r="C12" s="7"/>
      <c r="D12" s="7"/>
      <c r="E12" s="11" t="s">
        <v>859</v>
      </c>
      <c r="F12" s="11" t="s">
        <v>860</v>
      </c>
      <c r="G12" s="11" t="s">
        <v>861</v>
      </c>
      <c r="H12" s="10"/>
      <c r="I12" s="7"/>
      <c r="J12" s="7"/>
      <c r="K12" s="11" t="s">
        <v>862</v>
      </c>
      <c r="L12" s="11" t="s">
        <v>860</v>
      </c>
      <c r="M12" s="11" t="s">
        <v>861</v>
      </c>
    </row>
    <row r="13" spans="1:13" x14ac:dyDescent="0.2">
      <c r="E13" s="6"/>
      <c r="H13" s="6"/>
      <c r="K13" s="6"/>
    </row>
    <row r="14" spans="1:13" ht="18" customHeight="1" x14ac:dyDescent="0.2">
      <c r="C14" s="1" t="s">
        <v>863</v>
      </c>
      <c r="D14" s="15"/>
      <c r="E14" s="12">
        <f>F14+G14</f>
        <v>77817</v>
      </c>
      <c r="F14" s="15">
        <v>26417</v>
      </c>
      <c r="G14" s="15">
        <v>51400</v>
      </c>
      <c r="H14" s="6"/>
      <c r="K14" s="6"/>
    </row>
    <row r="15" spans="1:13" ht="18" customHeight="1" x14ac:dyDescent="0.2">
      <c r="C15" s="3" t="s">
        <v>864</v>
      </c>
      <c r="D15" s="14"/>
      <c r="E15" s="16">
        <f>E17+E22+E50</f>
        <v>75939</v>
      </c>
      <c r="F15" s="122">
        <f>F17+F22+F50</f>
        <v>25465</v>
      </c>
      <c r="G15" s="122">
        <f>G17+G22+G50</f>
        <v>50474</v>
      </c>
      <c r="H15" s="6"/>
      <c r="K15" s="6"/>
    </row>
    <row r="16" spans="1:13" ht="18" customHeight="1" x14ac:dyDescent="0.2">
      <c r="C16" s="3"/>
      <c r="D16" s="14"/>
      <c r="E16" s="16"/>
      <c r="F16" s="14"/>
      <c r="G16" s="14"/>
      <c r="H16" s="6"/>
      <c r="K16" s="6"/>
    </row>
    <row r="17" spans="3:13" ht="18" customHeight="1" x14ac:dyDescent="0.2">
      <c r="C17" s="3" t="s">
        <v>865</v>
      </c>
      <c r="E17" s="16">
        <f>SUM(E18:E20)</f>
        <v>8525</v>
      </c>
      <c r="F17" s="122">
        <f>SUM(F18:F20)</f>
        <v>2180</v>
      </c>
      <c r="G17" s="122">
        <f>SUM(G18:G20)</f>
        <v>6345</v>
      </c>
      <c r="H17" s="6"/>
      <c r="J17" s="1"/>
      <c r="K17" s="12"/>
      <c r="L17" s="13"/>
      <c r="M17" s="13"/>
    </row>
    <row r="18" spans="3:13" ht="18" customHeight="1" x14ac:dyDescent="0.2">
      <c r="D18" s="1" t="s">
        <v>866</v>
      </c>
      <c r="E18" s="12">
        <f>SUM(F18:G18)</f>
        <v>3895</v>
      </c>
      <c r="F18" s="28">
        <v>1052</v>
      </c>
      <c r="G18" s="13">
        <v>2843</v>
      </c>
      <c r="H18" s="6"/>
      <c r="J18" s="1" t="s">
        <v>867</v>
      </c>
      <c r="K18" s="12">
        <f>SUM(L18:M18)</f>
        <v>521</v>
      </c>
      <c r="L18" s="13">
        <v>153</v>
      </c>
      <c r="M18" s="13">
        <v>368</v>
      </c>
    </row>
    <row r="19" spans="3:13" ht="18" customHeight="1" x14ac:dyDescent="0.2">
      <c r="D19" s="1" t="s">
        <v>868</v>
      </c>
      <c r="E19" s="12">
        <f>SUM(F19:G19)</f>
        <v>4329</v>
      </c>
      <c r="F19" s="28">
        <v>1012</v>
      </c>
      <c r="G19" s="13">
        <v>3317</v>
      </c>
      <c r="H19" s="6"/>
      <c r="J19" s="1" t="s">
        <v>869</v>
      </c>
      <c r="K19" s="12">
        <f>SUM(L19:M19)</f>
        <v>214</v>
      </c>
      <c r="L19" s="13">
        <v>75</v>
      </c>
      <c r="M19" s="13">
        <v>139</v>
      </c>
    </row>
    <row r="20" spans="3:13" ht="18" customHeight="1" x14ac:dyDescent="0.2">
      <c r="D20" s="1" t="s">
        <v>870</v>
      </c>
      <c r="E20" s="12">
        <f>SUM(F20:G20)</f>
        <v>301</v>
      </c>
      <c r="F20" s="28">
        <v>116</v>
      </c>
      <c r="G20" s="13">
        <v>185</v>
      </c>
      <c r="H20" s="6"/>
      <c r="J20" s="1" t="s">
        <v>376</v>
      </c>
      <c r="K20" s="12">
        <f>SUM(L20:M20)</f>
        <v>2179</v>
      </c>
      <c r="L20" s="13">
        <v>897</v>
      </c>
      <c r="M20" s="13">
        <v>1282</v>
      </c>
    </row>
    <row r="21" spans="3:13" ht="18" customHeight="1" x14ac:dyDescent="0.2">
      <c r="E21" s="6"/>
      <c r="F21" s="28"/>
      <c r="G21" s="13"/>
      <c r="H21" s="6"/>
      <c r="J21" s="2" t="s">
        <v>871</v>
      </c>
      <c r="K21" s="12">
        <f>SUM(L21:M21)</f>
        <v>100</v>
      </c>
      <c r="L21" s="13">
        <v>9</v>
      </c>
      <c r="M21" s="13">
        <v>91</v>
      </c>
    </row>
    <row r="22" spans="3:13" ht="18" customHeight="1" x14ac:dyDescent="0.2">
      <c r="C22" s="3" t="s">
        <v>872</v>
      </c>
      <c r="E22" s="16">
        <f>SUM(E23:E48)</f>
        <v>14718</v>
      </c>
      <c r="F22" s="122">
        <f>SUM(F23:F48)</f>
        <v>3598</v>
      </c>
      <c r="G22" s="122">
        <f>SUM(G23:G48)</f>
        <v>11120</v>
      </c>
      <c r="H22" s="6"/>
      <c r="J22" s="1"/>
      <c r="K22" s="12"/>
      <c r="L22" s="13"/>
      <c r="M22" s="13"/>
    </row>
    <row r="23" spans="3:13" ht="18" customHeight="1" x14ac:dyDescent="0.2">
      <c r="D23" s="1" t="s">
        <v>873</v>
      </c>
      <c r="E23" s="12">
        <f>SUM(F23:G23)</f>
        <v>299</v>
      </c>
      <c r="F23" s="13">
        <v>63</v>
      </c>
      <c r="G23" s="13">
        <v>236</v>
      </c>
      <c r="H23" s="6"/>
      <c r="J23" s="1" t="s">
        <v>874</v>
      </c>
      <c r="K23" s="12">
        <f>SUM(L23:M23)</f>
        <v>62</v>
      </c>
      <c r="L23" s="13">
        <v>12</v>
      </c>
      <c r="M23" s="13">
        <v>50</v>
      </c>
    </row>
    <row r="24" spans="3:13" ht="18" customHeight="1" x14ac:dyDescent="0.2">
      <c r="D24" s="1" t="s">
        <v>875</v>
      </c>
      <c r="E24" s="12">
        <f>SUM(F24:G24)</f>
        <v>158</v>
      </c>
      <c r="F24" s="13">
        <v>51</v>
      </c>
      <c r="G24" s="13">
        <v>107</v>
      </c>
      <c r="H24" s="6"/>
      <c r="J24" s="1" t="s">
        <v>876</v>
      </c>
      <c r="K24" s="12">
        <f>SUM(L24:M24)</f>
        <v>90</v>
      </c>
      <c r="L24" s="13">
        <v>4</v>
      </c>
      <c r="M24" s="13">
        <v>86</v>
      </c>
    </row>
    <row r="25" spans="3:13" ht="18" customHeight="1" x14ac:dyDescent="0.2">
      <c r="D25" s="1" t="s">
        <v>368</v>
      </c>
      <c r="E25" s="12">
        <f>SUM(F25:G25)</f>
        <v>3088</v>
      </c>
      <c r="F25" s="13">
        <v>625</v>
      </c>
      <c r="G25" s="13">
        <v>2463</v>
      </c>
      <c r="H25" s="6"/>
      <c r="J25" s="1" t="s">
        <v>877</v>
      </c>
      <c r="K25" s="12">
        <f>SUM(L25:M25)</f>
        <v>238</v>
      </c>
      <c r="L25" s="13">
        <v>65</v>
      </c>
      <c r="M25" s="13">
        <v>173</v>
      </c>
    </row>
    <row r="26" spans="3:13" ht="18" customHeight="1" x14ac:dyDescent="0.2">
      <c r="E26" s="6"/>
      <c r="H26" s="6"/>
      <c r="J26" s="2" t="s">
        <v>878</v>
      </c>
      <c r="K26" s="12">
        <f>SUM(L26:M26)</f>
        <v>169</v>
      </c>
      <c r="L26" s="13">
        <v>45</v>
      </c>
      <c r="M26" s="13">
        <v>124</v>
      </c>
    </row>
    <row r="27" spans="3:13" ht="18" customHeight="1" x14ac:dyDescent="0.2">
      <c r="D27" s="1" t="s">
        <v>879</v>
      </c>
      <c r="E27" s="12">
        <f>SUM(F27:G27)</f>
        <v>804</v>
      </c>
      <c r="F27" s="13">
        <v>150</v>
      </c>
      <c r="G27" s="13">
        <v>654</v>
      </c>
      <c r="H27" s="6"/>
      <c r="J27" s="1"/>
      <c r="K27" s="12"/>
      <c r="L27" s="13"/>
      <c r="M27" s="13"/>
    </row>
    <row r="28" spans="3:13" ht="18" customHeight="1" x14ac:dyDescent="0.2">
      <c r="D28" s="1" t="s">
        <v>880</v>
      </c>
      <c r="E28" s="12">
        <f>SUM(F28:G28)</f>
        <v>1059</v>
      </c>
      <c r="F28" s="13">
        <v>245</v>
      </c>
      <c r="G28" s="13">
        <v>814</v>
      </c>
      <c r="H28" s="6"/>
      <c r="J28" s="1" t="s">
        <v>881</v>
      </c>
      <c r="K28" s="12">
        <f>SUM(L28:M28)</f>
        <v>128</v>
      </c>
      <c r="L28" s="13">
        <v>5</v>
      </c>
      <c r="M28" s="13">
        <v>123</v>
      </c>
    </row>
    <row r="29" spans="3:13" ht="18" customHeight="1" x14ac:dyDescent="0.2">
      <c r="D29" s="1" t="s">
        <v>882</v>
      </c>
      <c r="E29" s="12">
        <f>SUM(F29:G29)</f>
        <v>503</v>
      </c>
      <c r="F29" s="13">
        <v>97</v>
      </c>
      <c r="G29" s="13">
        <v>406</v>
      </c>
      <c r="H29" s="6"/>
      <c r="J29" s="1" t="s">
        <v>883</v>
      </c>
      <c r="K29" s="12">
        <f>SUM(L29:M29)</f>
        <v>826</v>
      </c>
      <c r="L29" s="13">
        <v>281</v>
      </c>
      <c r="M29" s="13">
        <v>545</v>
      </c>
    </row>
    <row r="30" spans="3:13" ht="18" customHeight="1" x14ac:dyDescent="0.2">
      <c r="D30" s="1" t="s">
        <v>884</v>
      </c>
      <c r="E30" s="12">
        <f>SUM(F30:G30)</f>
        <v>538</v>
      </c>
      <c r="F30" s="13">
        <v>128</v>
      </c>
      <c r="G30" s="13">
        <v>410</v>
      </c>
      <c r="H30" s="6"/>
      <c r="J30" s="1" t="s">
        <v>885</v>
      </c>
      <c r="K30" s="12">
        <f>SUM(L30:M30)</f>
        <v>81</v>
      </c>
      <c r="L30" s="13">
        <v>8</v>
      </c>
      <c r="M30" s="13">
        <v>73</v>
      </c>
    </row>
    <row r="31" spans="3:13" ht="18" customHeight="1" x14ac:dyDescent="0.2">
      <c r="E31" s="6"/>
      <c r="G31" s="13"/>
      <c r="H31" s="6"/>
      <c r="J31" s="2" t="s">
        <v>886</v>
      </c>
      <c r="K31" s="12">
        <f>SUM(L31:M31)</f>
        <v>2272</v>
      </c>
      <c r="L31" s="13">
        <v>1325</v>
      </c>
      <c r="M31" s="13">
        <v>947</v>
      </c>
    </row>
    <row r="32" spans="3:13" ht="18" customHeight="1" x14ac:dyDescent="0.2">
      <c r="D32" s="1" t="s">
        <v>887</v>
      </c>
      <c r="E32" s="12">
        <f>SUM(F32:G32)</f>
        <v>155</v>
      </c>
      <c r="F32" s="13">
        <v>45</v>
      </c>
      <c r="G32" s="13">
        <v>110</v>
      </c>
      <c r="H32" s="6"/>
      <c r="J32" s="1"/>
      <c r="K32" s="12"/>
      <c r="L32" s="13"/>
      <c r="M32" s="13"/>
    </row>
    <row r="33" spans="4:13" ht="18" customHeight="1" x14ac:dyDescent="0.2">
      <c r="D33" s="1" t="s">
        <v>888</v>
      </c>
      <c r="E33" s="12">
        <f>SUM(F33:G33)</f>
        <v>842</v>
      </c>
      <c r="F33" s="13">
        <v>193</v>
      </c>
      <c r="G33" s="13">
        <v>649</v>
      </c>
      <c r="H33" s="6"/>
      <c r="J33" s="1" t="s">
        <v>889</v>
      </c>
      <c r="K33" s="12">
        <f>SUM(L33:M33)</f>
        <v>30</v>
      </c>
      <c r="L33" s="13">
        <v>15</v>
      </c>
      <c r="M33" s="13">
        <v>15</v>
      </c>
    </row>
    <row r="34" spans="4:13" ht="18" customHeight="1" x14ac:dyDescent="0.2">
      <c r="D34" s="1" t="s">
        <v>890</v>
      </c>
      <c r="E34" s="12">
        <f>SUM(F34:G34)</f>
        <v>85</v>
      </c>
      <c r="F34" s="13">
        <v>30</v>
      </c>
      <c r="G34" s="13">
        <v>55</v>
      </c>
      <c r="H34" s="6"/>
      <c r="J34" s="1" t="s">
        <v>891</v>
      </c>
      <c r="K34" s="12">
        <f>SUM(L34:M34)</f>
        <v>245</v>
      </c>
      <c r="L34" s="13">
        <v>79</v>
      </c>
      <c r="M34" s="13">
        <v>166</v>
      </c>
    </row>
    <row r="35" spans="4:13" ht="18" customHeight="1" x14ac:dyDescent="0.2">
      <c r="D35" s="1" t="s">
        <v>892</v>
      </c>
      <c r="E35" s="12">
        <f>SUM(F35:G35)</f>
        <v>715</v>
      </c>
      <c r="F35" s="13">
        <v>209</v>
      </c>
      <c r="G35" s="13">
        <v>506</v>
      </c>
      <c r="H35" s="6"/>
      <c r="J35" s="1" t="s">
        <v>893</v>
      </c>
      <c r="K35" s="12">
        <f>SUM(L35:M35)</f>
        <v>1191</v>
      </c>
      <c r="L35" s="13">
        <v>1044</v>
      </c>
      <c r="M35" s="13">
        <v>147</v>
      </c>
    </row>
    <row r="36" spans="4:13" ht="18" customHeight="1" x14ac:dyDescent="0.2">
      <c r="E36" s="6"/>
      <c r="G36" s="13"/>
      <c r="H36" s="6"/>
      <c r="J36" s="2" t="s">
        <v>894</v>
      </c>
      <c r="K36" s="12">
        <f>SUM(L36:M36)</f>
        <v>102</v>
      </c>
      <c r="L36" s="13">
        <v>11</v>
      </c>
      <c r="M36" s="13">
        <v>91</v>
      </c>
    </row>
    <row r="37" spans="4:13" ht="18" customHeight="1" x14ac:dyDescent="0.2">
      <c r="D37" s="1" t="s">
        <v>895</v>
      </c>
      <c r="E37" s="12">
        <f>SUM(F37:G37)</f>
        <v>1159</v>
      </c>
      <c r="F37" s="13">
        <v>315</v>
      </c>
      <c r="G37" s="13">
        <v>844</v>
      </c>
      <c r="H37" s="6"/>
      <c r="J37" s="1"/>
      <c r="K37" s="12"/>
      <c r="L37" s="13"/>
      <c r="M37" s="13"/>
    </row>
    <row r="38" spans="4:13" ht="18" customHeight="1" x14ac:dyDescent="0.2">
      <c r="D38" s="1" t="s">
        <v>896</v>
      </c>
      <c r="E38" s="12">
        <f>SUM(F38:G38)</f>
        <v>109</v>
      </c>
      <c r="F38" s="13">
        <v>47</v>
      </c>
      <c r="G38" s="13">
        <v>62</v>
      </c>
      <c r="H38" s="6"/>
      <c r="J38" s="1" t="s">
        <v>897</v>
      </c>
      <c r="K38" s="12">
        <f>SUM(L38:M38)</f>
        <v>49</v>
      </c>
      <c r="L38" s="13">
        <v>20</v>
      </c>
      <c r="M38" s="13">
        <v>29</v>
      </c>
    </row>
    <row r="39" spans="4:13" ht="18" customHeight="1" x14ac:dyDescent="0.2">
      <c r="D39" s="1" t="s">
        <v>898</v>
      </c>
      <c r="E39" s="12">
        <f>SUM(F39:G39)</f>
        <v>738</v>
      </c>
      <c r="F39" s="13">
        <v>205</v>
      </c>
      <c r="G39" s="13">
        <v>533</v>
      </c>
      <c r="H39" s="6"/>
      <c r="J39" s="1" t="s">
        <v>899</v>
      </c>
      <c r="K39" s="12">
        <f>SUM(L39:M39)</f>
        <v>147</v>
      </c>
      <c r="L39" s="13">
        <v>16</v>
      </c>
      <c r="M39" s="13">
        <v>131</v>
      </c>
    </row>
    <row r="40" spans="4:13" ht="18" customHeight="1" x14ac:dyDescent="0.2">
      <c r="D40" s="1" t="s">
        <v>900</v>
      </c>
      <c r="E40" s="12">
        <f>SUM(F40:G40)</f>
        <v>416</v>
      </c>
      <c r="F40" s="13">
        <v>110</v>
      </c>
      <c r="G40" s="13">
        <v>306</v>
      </c>
      <c r="H40" s="6"/>
      <c r="J40" s="1" t="s">
        <v>901</v>
      </c>
      <c r="K40" s="12">
        <f>SUM(L40:M40)</f>
        <v>285</v>
      </c>
      <c r="L40" s="13">
        <v>124</v>
      </c>
      <c r="M40" s="13">
        <v>161</v>
      </c>
    </row>
    <row r="41" spans="4:13" ht="18" customHeight="1" x14ac:dyDescent="0.2">
      <c r="E41" s="6"/>
      <c r="G41" s="13"/>
      <c r="H41" s="6"/>
      <c r="J41" s="2" t="s">
        <v>902</v>
      </c>
      <c r="K41" s="12">
        <f>SUM(L41:M41)</f>
        <v>13</v>
      </c>
      <c r="L41" s="13">
        <v>2</v>
      </c>
      <c r="M41" s="13">
        <v>11</v>
      </c>
    </row>
    <row r="42" spans="4:13" ht="18" customHeight="1" x14ac:dyDescent="0.2">
      <c r="D42" s="1" t="s">
        <v>370</v>
      </c>
      <c r="E42" s="12">
        <f>SUM(F42:G42)</f>
        <v>1843</v>
      </c>
      <c r="F42" s="13">
        <v>503</v>
      </c>
      <c r="G42" s="13">
        <v>1340</v>
      </c>
      <c r="H42" s="6"/>
      <c r="J42" s="1"/>
      <c r="K42" s="12"/>
      <c r="L42" s="13"/>
      <c r="M42" s="13"/>
    </row>
    <row r="43" spans="4:13" ht="18" customHeight="1" x14ac:dyDescent="0.2">
      <c r="D43" s="1" t="s">
        <v>903</v>
      </c>
      <c r="E43" s="12">
        <f>SUM(F43:G43)</f>
        <v>276</v>
      </c>
      <c r="F43" s="13">
        <v>83</v>
      </c>
      <c r="G43" s="13">
        <v>193</v>
      </c>
      <c r="H43" s="6"/>
      <c r="J43" s="1" t="s">
        <v>904</v>
      </c>
      <c r="K43" s="12">
        <f>SUM(L43:M43)</f>
        <v>28</v>
      </c>
      <c r="L43" s="13">
        <v>6</v>
      </c>
      <c r="M43" s="13">
        <v>22</v>
      </c>
    </row>
    <row r="44" spans="4:13" ht="18" customHeight="1" x14ac:dyDescent="0.2">
      <c r="D44" s="1" t="s">
        <v>905</v>
      </c>
      <c r="E44" s="12">
        <f>SUM(F44:G44)</f>
        <v>1017</v>
      </c>
      <c r="F44" s="13">
        <v>198</v>
      </c>
      <c r="G44" s="13">
        <v>819</v>
      </c>
      <c r="H44" s="6"/>
      <c r="J44" s="1" t="s">
        <v>906</v>
      </c>
      <c r="K44" s="12">
        <f>SUM(L44:M44)</f>
        <v>37</v>
      </c>
      <c r="L44" s="13">
        <v>6</v>
      </c>
      <c r="M44" s="13">
        <v>31</v>
      </c>
    </row>
    <row r="45" spans="4:13" ht="18" customHeight="1" x14ac:dyDescent="0.2">
      <c r="E45" s="6"/>
      <c r="G45" s="13"/>
      <c r="H45" s="6"/>
      <c r="J45" s="1" t="s">
        <v>907</v>
      </c>
      <c r="K45" s="12">
        <f>SUM(L45:M45)</f>
        <v>13</v>
      </c>
      <c r="L45" s="13">
        <v>2</v>
      </c>
      <c r="M45" s="13">
        <v>11</v>
      </c>
    </row>
    <row r="46" spans="4:13" ht="18" customHeight="1" x14ac:dyDescent="0.2">
      <c r="D46" s="1" t="s">
        <v>908</v>
      </c>
      <c r="E46" s="12">
        <f>SUM(F46:G46)</f>
        <v>408</v>
      </c>
      <c r="F46" s="13">
        <v>124</v>
      </c>
      <c r="G46" s="13">
        <v>284</v>
      </c>
      <c r="H46" s="6"/>
      <c r="J46" s="2" t="s">
        <v>909</v>
      </c>
      <c r="K46" s="12">
        <f>SUM(L46:M46)</f>
        <v>39</v>
      </c>
      <c r="L46" s="13">
        <v>6</v>
      </c>
      <c r="M46" s="13">
        <v>33</v>
      </c>
    </row>
    <row r="47" spans="4:13" ht="18" customHeight="1" x14ac:dyDescent="0.2">
      <c r="D47" s="1" t="s">
        <v>910</v>
      </c>
      <c r="E47" s="12">
        <f>SUM(F47:G47)</f>
        <v>222</v>
      </c>
      <c r="F47" s="13">
        <v>72</v>
      </c>
      <c r="G47" s="13">
        <v>150</v>
      </c>
      <c r="H47" s="6"/>
      <c r="J47" s="1"/>
      <c r="K47" s="12"/>
      <c r="L47" s="13"/>
      <c r="M47" s="13"/>
    </row>
    <row r="48" spans="4:13" ht="18" customHeight="1" x14ac:dyDescent="0.2">
      <c r="D48" s="1" t="s">
        <v>911</v>
      </c>
      <c r="E48" s="12">
        <f>SUM(F48:G48)</f>
        <v>284</v>
      </c>
      <c r="F48" s="13">
        <v>105</v>
      </c>
      <c r="G48" s="13">
        <v>179</v>
      </c>
      <c r="H48" s="6"/>
      <c r="J48" s="1" t="s">
        <v>912</v>
      </c>
      <c r="K48" s="12">
        <f>SUM(L48:M48)</f>
        <v>25</v>
      </c>
      <c r="L48" s="13">
        <v>6</v>
      </c>
      <c r="M48" s="13">
        <v>19</v>
      </c>
    </row>
    <row r="49" spans="3:13" ht="18" customHeight="1" x14ac:dyDescent="0.2">
      <c r="E49" s="6"/>
      <c r="F49" s="13"/>
      <c r="G49" s="13"/>
      <c r="H49" s="6"/>
      <c r="J49" s="1" t="s">
        <v>378</v>
      </c>
      <c r="K49" s="12">
        <f>SUM(L49:M49)</f>
        <v>621</v>
      </c>
      <c r="L49" s="13">
        <v>413</v>
      </c>
      <c r="M49" s="13">
        <v>208</v>
      </c>
    </row>
    <row r="50" spans="3:13" ht="18" customHeight="1" x14ac:dyDescent="0.2">
      <c r="C50" s="3" t="s">
        <v>913</v>
      </c>
      <c r="E50" s="16">
        <f>E51+E52+E53+E55+E56+E57+E58+E59+E61+E62+E63+E64+E66+E67+E68+E69+K18+K19+K20+K21+K23+K24+K25+K26+K28+K29+K30+K31+K33+K34+K35+K36+K38+K39+K40+K41+K43+K44+K45+K46+K48+K49+K50+K51+K53+K54+K55+K56+K58+K59+K60+K61+K63+K64+K65+K66</f>
        <v>52696</v>
      </c>
      <c r="F50" s="122">
        <f>F51+F52+F53+F55+F56+F57+F58+F59+F61+F62+F63+F64+F66+F67+F68+F69+L18+L19+L20+L21+L23+L24+L25+L26+L28+L29+L30+L31+L33+L34+L35+L36+L38+L39+L40+L41+L43+L44+L45+L46+L48+L49+L50+L51+L53+L54+L55+L56+L58+L59+L60+L61+L63+L64+L65+L66</f>
        <v>19687</v>
      </c>
      <c r="G50" s="122">
        <f>G51+G52+G53+G55+G56+G57+G58+G59+G61+G62+G63+G64+G66+G67+G68+G69+M18+M19+M20+M21+M23+M24+M25+M26+M28+M29+M30+M31+M33+M34+M35+M36+M38+M39+M40+M41+M43+M44+M45+M46+M48+M49+M50+M51+M53+M54+M55+M56+M58+M59+M60+M61+M63+M64+M65+M66</f>
        <v>33009</v>
      </c>
      <c r="H50" s="6"/>
      <c r="J50" s="1" t="s">
        <v>914</v>
      </c>
      <c r="K50" s="12">
        <f>SUM(L50:M50)</f>
        <v>6</v>
      </c>
      <c r="L50" s="13">
        <v>1</v>
      </c>
      <c r="M50" s="13">
        <v>5</v>
      </c>
    </row>
    <row r="51" spans="3:13" ht="18" customHeight="1" x14ac:dyDescent="0.2">
      <c r="D51" s="1" t="s">
        <v>915</v>
      </c>
      <c r="E51" s="12">
        <f>SUM(F51:G51)</f>
        <v>2209</v>
      </c>
      <c r="F51" s="13">
        <v>626</v>
      </c>
      <c r="G51" s="13">
        <v>1583</v>
      </c>
      <c r="H51" s="6"/>
      <c r="J51" s="2" t="s">
        <v>916</v>
      </c>
      <c r="K51" s="12">
        <f>SUM(L51:M51)</f>
        <v>290</v>
      </c>
      <c r="L51" s="13">
        <v>112</v>
      </c>
      <c r="M51" s="13">
        <v>178</v>
      </c>
    </row>
    <row r="52" spans="3:13" ht="18" customHeight="1" x14ac:dyDescent="0.2">
      <c r="D52" s="1" t="s">
        <v>917</v>
      </c>
      <c r="E52" s="12">
        <f>SUM(F52:G52)</f>
        <v>71</v>
      </c>
      <c r="F52" s="13">
        <v>8</v>
      </c>
      <c r="G52" s="13">
        <v>63</v>
      </c>
      <c r="H52" s="6"/>
      <c r="J52" s="1"/>
      <c r="K52" s="12"/>
      <c r="L52" s="13"/>
      <c r="M52" s="13"/>
    </row>
    <row r="53" spans="3:13" ht="18" customHeight="1" x14ac:dyDescent="0.2">
      <c r="D53" s="1" t="s">
        <v>367</v>
      </c>
      <c r="E53" s="12">
        <f>SUM(F53:G53)</f>
        <v>20726</v>
      </c>
      <c r="F53" s="13">
        <v>8145</v>
      </c>
      <c r="G53" s="13">
        <v>12581</v>
      </c>
      <c r="H53" s="6"/>
      <c r="J53" s="1" t="s">
        <v>918</v>
      </c>
      <c r="K53" s="12">
        <f>SUM(L53:M53)</f>
        <v>45</v>
      </c>
      <c r="L53" s="13">
        <v>8</v>
      </c>
      <c r="M53" s="13">
        <v>37</v>
      </c>
    </row>
    <row r="54" spans="3:13" ht="18" customHeight="1" x14ac:dyDescent="0.2">
      <c r="E54" s="6"/>
      <c r="H54" s="6"/>
      <c r="J54" s="1" t="s">
        <v>919</v>
      </c>
      <c r="K54" s="12">
        <f>SUM(L54:M54)</f>
        <v>48</v>
      </c>
      <c r="L54" s="13">
        <v>5</v>
      </c>
      <c r="M54" s="13">
        <v>43</v>
      </c>
    </row>
    <row r="55" spans="3:13" ht="18" customHeight="1" x14ac:dyDescent="0.2">
      <c r="D55" s="1" t="s">
        <v>920</v>
      </c>
      <c r="E55" s="12">
        <f>SUM(F55:G55)</f>
        <v>918</v>
      </c>
      <c r="F55" s="13">
        <v>229</v>
      </c>
      <c r="G55" s="13">
        <v>689</v>
      </c>
      <c r="H55" s="6"/>
      <c r="J55" s="1" t="s">
        <v>921</v>
      </c>
      <c r="K55" s="12">
        <f>SUM(L55:M55)</f>
        <v>123</v>
      </c>
      <c r="L55" s="13">
        <v>11</v>
      </c>
      <c r="M55" s="13">
        <v>112</v>
      </c>
    </row>
    <row r="56" spans="3:13" ht="18" customHeight="1" x14ac:dyDescent="0.2">
      <c r="D56" s="1" t="s">
        <v>922</v>
      </c>
      <c r="E56" s="12">
        <f>SUM(F56:G56)</f>
        <v>1199</v>
      </c>
      <c r="F56" s="13">
        <v>367</v>
      </c>
      <c r="G56" s="13">
        <v>832</v>
      </c>
      <c r="H56" s="6"/>
      <c r="J56" s="2" t="s">
        <v>923</v>
      </c>
      <c r="K56" s="12">
        <f>SUM(L56:M56)</f>
        <v>183</v>
      </c>
      <c r="L56" s="13">
        <v>47</v>
      </c>
      <c r="M56" s="13">
        <v>136</v>
      </c>
    </row>
    <row r="57" spans="3:13" ht="18" customHeight="1" x14ac:dyDescent="0.2">
      <c r="D57" s="1" t="s">
        <v>924</v>
      </c>
      <c r="E57" s="12">
        <f>SUM(F57:G57)</f>
        <v>2308</v>
      </c>
      <c r="F57" s="13">
        <v>389</v>
      </c>
      <c r="G57" s="13">
        <v>1919</v>
      </c>
      <c r="H57" s="6"/>
      <c r="J57" s="1"/>
      <c r="K57" s="12"/>
      <c r="L57" s="13"/>
      <c r="M57" s="13"/>
    </row>
    <row r="58" spans="3:13" ht="18" customHeight="1" x14ac:dyDescent="0.2">
      <c r="D58" s="1" t="s">
        <v>925</v>
      </c>
      <c r="E58" s="12">
        <f>SUM(F58:G58)</f>
        <v>3278</v>
      </c>
      <c r="F58" s="13">
        <v>1205</v>
      </c>
      <c r="G58" s="13">
        <v>2073</v>
      </c>
      <c r="H58" s="6"/>
      <c r="J58" s="1" t="s">
        <v>926</v>
      </c>
      <c r="K58" s="12">
        <f>SUM(L58:M58)</f>
        <v>15</v>
      </c>
      <c r="L58" s="13">
        <v>4</v>
      </c>
      <c r="M58" s="13">
        <v>11</v>
      </c>
    </row>
    <row r="59" spans="3:13" ht="18" customHeight="1" x14ac:dyDescent="0.2">
      <c r="D59" s="1" t="s">
        <v>927</v>
      </c>
      <c r="E59" s="12">
        <f>SUM(F59:G59)</f>
        <v>112</v>
      </c>
      <c r="F59" s="13">
        <v>18</v>
      </c>
      <c r="G59" s="13">
        <v>94</v>
      </c>
      <c r="H59" s="6"/>
      <c r="J59" s="1" t="s">
        <v>928</v>
      </c>
      <c r="K59" s="12">
        <f>SUM(L59:M59)</f>
        <v>859</v>
      </c>
      <c r="L59" s="13">
        <v>646</v>
      </c>
      <c r="M59" s="13">
        <v>213</v>
      </c>
    </row>
    <row r="60" spans="3:13" ht="18" customHeight="1" x14ac:dyDescent="0.2">
      <c r="E60" s="6"/>
      <c r="H60" s="6"/>
      <c r="J60" s="1" t="s">
        <v>929</v>
      </c>
      <c r="K60" s="12">
        <f>SUM(L60:M60)</f>
        <v>93</v>
      </c>
      <c r="L60" s="13">
        <v>36</v>
      </c>
      <c r="M60" s="13">
        <v>57</v>
      </c>
    </row>
    <row r="61" spans="3:13" ht="18" customHeight="1" x14ac:dyDescent="0.2">
      <c r="D61" s="1" t="s">
        <v>930</v>
      </c>
      <c r="E61" s="12">
        <f>SUM(F61:G61)</f>
        <v>1136</v>
      </c>
      <c r="F61" s="13">
        <v>252</v>
      </c>
      <c r="G61" s="13">
        <v>884</v>
      </c>
      <c r="H61" s="6"/>
      <c r="J61" s="2" t="s">
        <v>931</v>
      </c>
      <c r="K61" s="12">
        <f>SUM(L61:M61)</f>
        <v>116</v>
      </c>
      <c r="L61" s="13">
        <v>28</v>
      </c>
      <c r="M61" s="13">
        <v>88</v>
      </c>
    </row>
    <row r="62" spans="3:13" ht="18" customHeight="1" x14ac:dyDescent="0.2">
      <c r="D62" s="1" t="s">
        <v>932</v>
      </c>
      <c r="E62" s="12">
        <f>SUM(F62:G62)</f>
        <v>634</v>
      </c>
      <c r="F62" s="13">
        <v>186</v>
      </c>
      <c r="G62" s="13">
        <v>448</v>
      </c>
      <c r="H62" s="6"/>
      <c r="J62" s="1"/>
      <c r="K62" s="12"/>
      <c r="L62" s="13"/>
      <c r="M62" s="13"/>
    </row>
    <row r="63" spans="3:13" ht="18" customHeight="1" x14ac:dyDescent="0.2">
      <c r="D63" s="1" t="s">
        <v>933</v>
      </c>
      <c r="E63" s="12">
        <f>SUM(F63:G63)</f>
        <v>448</v>
      </c>
      <c r="F63" s="13">
        <v>139</v>
      </c>
      <c r="G63" s="13">
        <v>309</v>
      </c>
      <c r="H63" s="6"/>
      <c r="J63" s="1" t="s">
        <v>934</v>
      </c>
      <c r="K63" s="12">
        <f>SUM(L63:M63)</f>
        <v>134</v>
      </c>
      <c r="L63" s="13">
        <v>42</v>
      </c>
      <c r="M63" s="13">
        <v>92</v>
      </c>
    </row>
    <row r="64" spans="3:13" ht="18" customHeight="1" x14ac:dyDescent="0.2">
      <c r="D64" s="1" t="s">
        <v>935</v>
      </c>
      <c r="E64" s="12">
        <f>SUM(F64:G64)</f>
        <v>2086</v>
      </c>
      <c r="F64" s="13">
        <v>642</v>
      </c>
      <c r="G64" s="13">
        <v>1444</v>
      </c>
      <c r="H64" s="6"/>
      <c r="J64" s="1" t="s">
        <v>936</v>
      </c>
      <c r="K64" s="12">
        <f>SUM(L64:M64)</f>
        <v>408</v>
      </c>
      <c r="L64" s="13">
        <v>62</v>
      </c>
      <c r="M64" s="13">
        <v>346</v>
      </c>
    </row>
    <row r="65" spans="1:13" ht="18" customHeight="1" x14ac:dyDescent="0.2">
      <c r="E65" s="6"/>
      <c r="F65" s="13"/>
      <c r="G65" s="13"/>
      <c r="H65" s="6"/>
      <c r="J65" s="1" t="s">
        <v>937</v>
      </c>
      <c r="K65" s="12">
        <f>SUM(L65:M65)</f>
        <v>147</v>
      </c>
      <c r="L65" s="13">
        <v>50</v>
      </c>
      <c r="M65" s="13">
        <v>97</v>
      </c>
    </row>
    <row r="66" spans="1:13" ht="18" customHeight="1" x14ac:dyDescent="0.2">
      <c r="D66" s="1" t="s">
        <v>938</v>
      </c>
      <c r="E66" s="12">
        <f>SUM(F66:G66)</f>
        <v>739</v>
      </c>
      <c r="F66" s="13">
        <v>177</v>
      </c>
      <c r="G66" s="13">
        <v>562</v>
      </c>
      <c r="H66" s="6"/>
      <c r="J66" s="2" t="s">
        <v>379</v>
      </c>
      <c r="K66" s="12">
        <f>SUM(L66:M66)</f>
        <v>1700</v>
      </c>
      <c r="L66" s="2">
        <v>808</v>
      </c>
      <c r="M66" s="2">
        <v>892</v>
      </c>
    </row>
    <row r="67" spans="1:13" ht="18" customHeight="1" x14ac:dyDescent="0.2">
      <c r="D67" s="1" t="s">
        <v>939</v>
      </c>
      <c r="E67" s="12">
        <f>SUM(F67:G67)</f>
        <v>1261</v>
      </c>
      <c r="F67" s="13">
        <v>318</v>
      </c>
      <c r="G67" s="13">
        <v>943</v>
      </c>
      <c r="H67" s="6"/>
      <c r="K67" s="6"/>
    </row>
    <row r="68" spans="1:13" ht="18" customHeight="1" x14ac:dyDescent="0.2">
      <c r="D68" s="1" t="s">
        <v>372</v>
      </c>
      <c r="E68" s="12">
        <f>SUM(F68:G68)</f>
        <v>1533</v>
      </c>
      <c r="F68" s="13">
        <v>485</v>
      </c>
      <c r="G68" s="13">
        <v>1048</v>
      </c>
      <c r="H68" s="6"/>
      <c r="K68" s="6"/>
    </row>
    <row r="69" spans="1:13" ht="18" customHeight="1" x14ac:dyDescent="0.2">
      <c r="D69" s="1" t="s">
        <v>940</v>
      </c>
      <c r="E69" s="12">
        <f>SUM(F69:G69)</f>
        <v>166</v>
      </c>
      <c r="F69" s="13">
        <v>12</v>
      </c>
      <c r="G69" s="13">
        <v>154</v>
      </c>
      <c r="H69" s="6"/>
      <c r="K69" s="6"/>
    </row>
    <row r="70" spans="1:13" ht="18" customHeight="1" thickBot="1" x14ac:dyDescent="0.25">
      <c r="B70" s="4"/>
      <c r="C70" s="4"/>
      <c r="D70" s="4"/>
      <c r="E70" s="20"/>
      <c r="F70" s="4"/>
      <c r="G70" s="153"/>
      <c r="H70" s="20"/>
      <c r="I70" s="4"/>
      <c r="J70" s="4"/>
      <c r="K70" s="20"/>
      <c r="L70" s="4"/>
      <c r="M70" s="4"/>
    </row>
    <row r="71" spans="1:13" ht="18" customHeight="1" x14ac:dyDescent="0.2">
      <c r="E71" s="1" t="s">
        <v>941</v>
      </c>
      <c r="G71" s="13"/>
    </row>
    <row r="72" spans="1:13" x14ac:dyDescent="0.2">
      <c r="A72" s="1"/>
      <c r="G72" s="13"/>
    </row>
  </sheetData>
  <phoneticPr fontId="2"/>
  <pageMargins left="0.4" right="0.43" top="0.56999999999999995" bottom="0.53" header="0.51200000000000001" footer="0.51200000000000001"/>
  <pageSetup paperSize="12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>
      <selection activeCell="C57" sqref="C57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8" width="15.875" style="2" customWidth="1"/>
    <col min="9" max="9" width="16.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4" width="15.875" style="2" customWidth="1"/>
    <col min="265" max="265" width="16.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0" width="15.875" style="2" customWidth="1"/>
    <col min="521" max="521" width="16.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6" width="15.875" style="2" customWidth="1"/>
    <col min="777" max="777" width="16.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2" width="15.875" style="2" customWidth="1"/>
    <col min="1033" max="1033" width="16.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8" width="15.875" style="2" customWidth="1"/>
    <col min="1289" max="1289" width="16.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4" width="15.875" style="2" customWidth="1"/>
    <col min="1545" max="1545" width="16.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0" width="15.875" style="2" customWidth="1"/>
    <col min="1801" max="1801" width="16.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6" width="15.875" style="2" customWidth="1"/>
    <col min="2057" max="2057" width="16.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2" width="15.875" style="2" customWidth="1"/>
    <col min="2313" max="2313" width="16.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8" width="15.875" style="2" customWidth="1"/>
    <col min="2569" max="2569" width="16.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4" width="15.875" style="2" customWidth="1"/>
    <col min="2825" max="2825" width="16.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0" width="15.875" style="2" customWidth="1"/>
    <col min="3081" max="3081" width="16.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6" width="15.875" style="2" customWidth="1"/>
    <col min="3337" max="3337" width="16.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2" width="15.875" style="2" customWidth="1"/>
    <col min="3593" max="3593" width="16.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8" width="15.875" style="2" customWidth="1"/>
    <col min="3849" max="3849" width="16.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4" width="15.875" style="2" customWidth="1"/>
    <col min="4105" max="4105" width="16.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0" width="15.875" style="2" customWidth="1"/>
    <col min="4361" max="4361" width="16.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6" width="15.875" style="2" customWidth="1"/>
    <col min="4617" max="4617" width="16.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2" width="15.875" style="2" customWidth="1"/>
    <col min="4873" max="4873" width="16.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8" width="15.875" style="2" customWidth="1"/>
    <col min="5129" max="5129" width="16.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4" width="15.875" style="2" customWidth="1"/>
    <col min="5385" max="5385" width="16.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0" width="15.875" style="2" customWidth="1"/>
    <col min="5641" max="5641" width="16.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6" width="15.875" style="2" customWidth="1"/>
    <col min="5897" max="5897" width="16.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2" width="15.875" style="2" customWidth="1"/>
    <col min="6153" max="6153" width="16.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8" width="15.875" style="2" customWidth="1"/>
    <col min="6409" max="6409" width="16.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4" width="15.875" style="2" customWidth="1"/>
    <col min="6665" max="6665" width="16.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0" width="15.875" style="2" customWidth="1"/>
    <col min="6921" max="6921" width="16.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6" width="15.875" style="2" customWidth="1"/>
    <col min="7177" max="7177" width="16.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2" width="15.875" style="2" customWidth="1"/>
    <col min="7433" max="7433" width="16.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8" width="15.875" style="2" customWidth="1"/>
    <col min="7689" max="7689" width="16.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4" width="15.875" style="2" customWidth="1"/>
    <col min="7945" max="7945" width="16.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0" width="15.875" style="2" customWidth="1"/>
    <col min="8201" max="8201" width="16.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6" width="15.875" style="2" customWidth="1"/>
    <col min="8457" max="8457" width="16.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2" width="15.875" style="2" customWidth="1"/>
    <col min="8713" max="8713" width="16.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8" width="15.875" style="2" customWidth="1"/>
    <col min="8969" max="8969" width="16.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4" width="15.875" style="2" customWidth="1"/>
    <col min="9225" max="9225" width="16.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0" width="15.875" style="2" customWidth="1"/>
    <col min="9481" max="9481" width="16.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6" width="15.875" style="2" customWidth="1"/>
    <col min="9737" max="9737" width="16.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2" width="15.875" style="2" customWidth="1"/>
    <col min="9993" max="9993" width="16.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8" width="15.875" style="2" customWidth="1"/>
    <col min="10249" max="10249" width="16.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4" width="15.875" style="2" customWidth="1"/>
    <col min="10505" max="10505" width="16.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0" width="15.875" style="2" customWidth="1"/>
    <col min="10761" max="10761" width="16.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6" width="15.875" style="2" customWidth="1"/>
    <col min="11017" max="11017" width="16.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2" width="15.875" style="2" customWidth="1"/>
    <col min="11273" max="11273" width="16.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8" width="15.875" style="2" customWidth="1"/>
    <col min="11529" max="11529" width="16.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4" width="15.875" style="2" customWidth="1"/>
    <col min="11785" max="11785" width="16.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0" width="15.875" style="2" customWidth="1"/>
    <col min="12041" max="12041" width="16.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6" width="15.875" style="2" customWidth="1"/>
    <col min="12297" max="12297" width="16.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2" width="15.875" style="2" customWidth="1"/>
    <col min="12553" max="12553" width="16.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8" width="15.875" style="2" customWidth="1"/>
    <col min="12809" max="12809" width="16.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4" width="15.875" style="2" customWidth="1"/>
    <col min="13065" max="13065" width="16.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0" width="15.875" style="2" customWidth="1"/>
    <col min="13321" max="13321" width="16.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6" width="15.875" style="2" customWidth="1"/>
    <col min="13577" max="13577" width="16.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2" width="15.875" style="2" customWidth="1"/>
    <col min="13833" max="13833" width="16.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8" width="15.875" style="2" customWidth="1"/>
    <col min="14089" max="14089" width="16.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4" width="15.875" style="2" customWidth="1"/>
    <col min="14345" max="14345" width="16.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0" width="15.875" style="2" customWidth="1"/>
    <col min="14601" max="14601" width="16.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6" width="15.875" style="2" customWidth="1"/>
    <col min="14857" max="14857" width="16.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2" width="15.875" style="2" customWidth="1"/>
    <col min="15113" max="15113" width="16.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8" width="15.875" style="2" customWidth="1"/>
    <col min="15369" max="15369" width="16.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4" width="15.875" style="2" customWidth="1"/>
    <col min="15625" max="15625" width="16.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0" width="15.875" style="2" customWidth="1"/>
    <col min="15881" max="15881" width="16.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6" width="15.875" style="2" customWidth="1"/>
    <col min="16137" max="16137" width="16.75" style="2" customWidth="1"/>
    <col min="16138" max="16384" width="14.625" style="2"/>
  </cols>
  <sheetData>
    <row r="1" spans="1:9" x14ac:dyDescent="0.2">
      <c r="A1" s="1"/>
    </row>
    <row r="6" spans="1:9" x14ac:dyDescent="0.2">
      <c r="E6" s="3" t="s">
        <v>942</v>
      </c>
    </row>
    <row r="7" spans="1:9" x14ac:dyDescent="0.2">
      <c r="C7" s="3" t="s">
        <v>943</v>
      </c>
      <c r="E7" s="1" t="s">
        <v>944</v>
      </c>
    </row>
    <row r="8" spans="1:9" ht="18" thickBot="1" x14ac:dyDescent="0.25">
      <c r="B8" s="4"/>
      <c r="C8" s="4"/>
      <c r="D8" s="4"/>
      <c r="E8" s="4"/>
      <c r="F8" s="4"/>
      <c r="G8" s="4"/>
      <c r="H8" s="4"/>
      <c r="I8" s="33" t="s">
        <v>945</v>
      </c>
    </row>
    <row r="9" spans="1:9" x14ac:dyDescent="0.2">
      <c r="C9" s="6"/>
      <c r="D9" s="7"/>
      <c r="E9" s="7"/>
      <c r="F9" s="7"/>
      <c r="G9" s="7"/>
      <c r="H9" s="7"/>
      <c r="I9" s="7"/>
    </row>
    <row r="10" spans="1:9" x14ac:dyDescent="0.2">
      <c r="B10" s="7"/>
      <c r="C10" s="11" t="s">
        <v>727</v>
      </c>
      <c r="D10" s="11" t="s">
        <v>946</v>
      </c>
      <c r="E10" s="11" t="s">
        <v>947</v>
      </c>
      <c r="F10" s="11" t="s">
        <v>948</v>
      </c>
      <c r="G10" s="11" t="s">
        <v>949</v>
      </c>
      <c r="H10" s="11" t="s">
        <v>950</v>
      </c>
      <c r="I10" s="11" t="s">
        <v>951</v>
      </c>
    </row>
    <row r="11" spans="1:9" x14ac:dyDescent="0.2">
      <c r="C11" s="6"/>
    </row>
    <row r="12" spans="1:9" x14ac:dyDescent="0.2">
      <c r="B12" s="1" t="s">
        <v>952</v>
      </c>
      <c r="C12" s="12">
        <v>58700</v>
      </c>
      <c r="D12" s="13">
        <v>26292</v>
      </c>
      <c r="E12" s="13">
        <v>32408</v>
      </c>
      <c r="F12" s="17" t="s">
        <v>953</v>
      </c>
      <c r="G12" s="17" t="s">
        <v>953</v>
      </c>
      <c r="H12" s="17" t="s">
        <v>953</v>
      </c>
      <c r="I12" s="17" t="s">
        <v>953</v>
      </c>
    </row>
    <row r="13" spans="1:9" x14ac:dyDescent="0.2">
      <c r="B13" s="1" t="s">
        <v>954</v>
      </c>
      <c r="C13" s="12">
        <v>53758</v>
      </c>
      <c r="D13" s="13">
        <v>25684</v>
      </c>
      <c r="E13" s="13">
        <v>28074</v>
      </c>
      <c r="F13" s="17" t="s">
        <v>953</v>
      </c>
      <c r="G13" s="17" t="s">
        <v>953</v>
      </c>
      <c r="H13" s="17" t="s">
        <v>953</v>
      </c>
      <c r="I13" s="17" t="s">
        <v>953</v>
      </c>
    </row>
    <row r="14" spans="1:9" x14ac:dyDescent="0.2">
      <c r="B14" s="1" t="s">
        <v>955</v>
      </c>
      <c r="C14" s="12">
        <v>92500</v>
      </c>
      <c r="D14" s="13">
        <v>45072</v>
      </c>
      <c r="E14" s="13">
        <v>47428</v>
      </c>
      <c r="F14" s="17" t="s">
        <v>953</v>
      </c>
      <c r="G14" s="17" t="s">
        <v>953</v>
      </c>
      <c r="H14" s="17" t="s">
        <v>953</v>
      </c>
      <c r="I14" s="17" t="s">
        <v>953</v>
      </c>
    </row>
    <row r="15" spans="1:9" x14ac:dyDescent="0.2">
      <c r="B15" s="1" t="s">
        <v>956</v>
      </c>
      <c r="C15" s="12">
        <v>85674</v>
      </c>
      <c r="D15" s="13">
        <v>41932</v>
      </c>
      <c r="E15" s="13">
        <v>43742</v>
      </c>
      <c r="F15" s="17" t="s">
        <v>953</v>
      </c>
      <c r="G15" s="17" t="s">
        <v>953</v>
      </c>
      <c r="H15" s="17" t="s">
        <v>953</v>
      </c>
      <c r="I15" s="17" t="s">
        <v>953</v>
      </c>
    </row>
    <row r="16" spans="1:9" x14ac:dyDescent="0.2">
      <c r="B16" s="1"/>
      <c r="C16" s="12"/>
      <c r="D16" s="13"/>
      <c r="E16" s="13"/>
      <c r="F16" s="17"/>
      <c r="G16" s="17"/>
      <c r="H16" s="17"/>
      <c r="I16" s="17"/>
    </row>
    <row r="17" spans="2:9" x14ac:dyDescent="0.2">
      <c r="B17" s="1" t="s">
        <v>957</v>
      </c>
      <c r="C17" s="12">
        <v>133096</v>
      </c>
      <c r="D17" s="13">
        <v>63006</v>
      </c>
      <c r="E17" s="13">
        <v>65476</v>
      </c>
      <c r="F17" s="13">
        <v>1518</v>
      </c>
      <c r="G17" s="13">
        <v>1607</v>
      </c>
      <c r="H17" s="13">
        <v>807</v>
      </c>
      <c r="I17" s="13">
        <v>682</v>
      </c>
    </row>
    <row r="18" spans="2:9" x14ac:dyDescent="0.2">
      <c r="B18" s="1" t="s">
        <v>958</v>
      </c>
      <c r="C18" s="12">
        <v>130956</v>
      </c>
      <c r="D18" s="13">
        <v>59518</v>
      </c>
      <c r="E18" s="13">
        <v>61462</v>
      </c>
      <c r="F18" s="13">
        <v>2792</v>
      </c>
      <c r="G18" s="13">
        <v>2246</v>
      </c>
      <c r="H18" s="13">
        <v>2542</v>
      </c>
      <c r="I18" s="13">
        <v>2396</v>
      </c>
    </row>
    <row r="19" spans="2:9" x14ac:dyDescent="0.2">
      <c r="B19" s="1" t="s">
        <v>959</v>
      </c>
      <c r="C19" s="12">
        <v>120057</v>
      </c>
      <c r="D19" s="13">
        <v>58306</v>
      </c>
      <c r="E19" s="13">
        <v>57828</v>
      </c>
      <c r="F19" s="17" t="s">
        <v>960</v>
      </c>
      <c r="G19" s="17" t="s">
        <v>960</v>
      </c>
      <c r="H19" s="13">
        <v>1962</v>
      </c>
      <c r="I19" s="13">
        <v>1961</v>
      </c>
    </row>
    <row r="20" spans="2:9" x14ac:dyDescent="0.2">
      <c r="B20" s="1"/>
      <c r="C20" s="12"/>
      <c r="D20" s="13"/>
      <c r="E20" s="13"/>
      <c r="F20" s="17"/>
      <c r="G20" s="17"/>
      <c r="H20" s="13"/>
      <c r="I20" s="13"/>
    </row>
    <row r="21" spans="2:9" x14ac:dyDescent="0.2">
      <c r="B21" s="1" t="s">
        <v>961</v>
      </c>
      <c r="C21" s="12">
        <v>128897</v>
      </c>
      <c r="D21" s="15">
        <v>63510</v>
      </c>
      <c r="E21" s="15">
        <v>62900</v>
      </c>
      <c r="F21" s="17" t="s">
        <v>960</v>
      </c>
      <c r="G21" s="17" t="s">
        <v>960</v>
      </c>
      <c r="H21" s="15">
        <v>1144</v>
      </c>
      <c r="I21" s="15">
        <v>1343</v>
      </c>
    </row>
    <row r="22" spans="2:9" x14ac:dyDescent="0.2">
      <c r="B22" s="1" t="s">
        <v>962</v>
      </c>
      <c r="C22" s="12">
        <v>148381</v>
      </c>
      <c r="D22" s="15">
        <v>70599</v>
      </c>
      <c r="E22" s="15">
        <v>73983</v>
      </c>
      <c r="F22" s="17" t="s">
        <v>960</v>
      </c>
      <c r="G22" s="17" t="s">
        <v>960</v>
      </c>
      <c r="H22" s="15">
        <v>1844</v>
      </c>
      <c r="I22" s="15">
        <v>1955</v>
      </c>
    </row>
    <row r="23" spans="2:9" x14ac:dyDescent="0.2">
      <c r="B23" s="3" t="s">
        <v>963</v>
      </c>
      <c r="C23" s="16">
        <v>143425</v>
      </c>
      <c r="D23" s="14">
        <v>70633</v>
      </c>
      <c r="E23" s="14">
        <v>72792</v>
      </c>
      <c r="F23" s="30" t="s">
        <v>960</v>
      </c>
      <c r="G23" s="30" t="s">
        <v>960</v>
      </c>
      <c r="H23" s="18" t="s">
        <v>964</v>
      </c>
      <c r="I23" s="18" t="s">
        <v>964</v>
      </c>
    </row>
    <row r="24" spans="2:9" x14ac:dyDescent="0.2">
      <c r="C24" s="6"/>
    </row>
    <row r="25" spans="2:9" x14ac:dyDescent="0.2">
      <c r="B25" s="1" t="s">
        <v>965</v>
      </c>
      <c r="C25" s="12">
        <v>9184</v>
      </c>
      <c r="D25" s="13">
        <v>4715</v>
      </c>
      <c r="E25" s="13">
        <v>4469</v>
      </c>
      <c r="F25" s="17" t="s">
        <v>510</v>
      </c>
      <c r="G25" s="17" t="s">
        <v>510</v>
      </c>
      <c r="H25" s="17" t="s">
        <v>510</v>
      </c>
      <c r="I25" s="17" t="s">
        <v>510</v>
      </c>
    </row>
    <row r="26" spans="2:9" x14ac:dyDescent="0.2">
      <c r="B26" s="1" t="s">
        <v>752</v>
      </c>
      <c r="C26" s="12">
        <v>11942</v>
      </c>
      <c r="D26" s="13">
        <v>5819</v>
      </c>
      <c r="E26" s="13">
        <v>6123</v>
      </c>
      <c r="F26" s="17" t="s">
        <v>510</v>
      </c>
      <c r="G26" s="17" t="s">
        <v>510</v>
      </c>
      <c r="H26" s="17" t="s">
        <v>510</v>
      </c>
      <c r="I26" s="17" t="s">
        <v>510</v>
      </c>
    </row>
    <row r="27" spans="2:9" x14ac:dyDescent="0.2">
      <c r="B27" s="1" t="s">
        <v>753</v>
      </c>
      <c r="C27" s="12">
        <v>8934</v>
      </c>
      <c r="D27" s="13">
        <v>4531</v>
      </c>
      <c r="E27" s="13">
        <v>4403</v>
      </c>
      <c r="F27" s="17" t="s">
        <v>510</v>
      </c>
      <c r="G27" s="17" t="s">
        <v>510</v>
      </c>
      <c r="H27" s="17" t="s">
        <v>510</v>
      </c>
      <c r="I27" s="17" t="s">
        <v>510</v>
      </c>
    </row>
    <row r="28" spans="2:9" x14ac:dyDescent="0.2">
      <c r="B28" s="1" t="s">
        <v>754</v>
      </c>
      <c r="C28" s="12">
        <v>11350</v>
      </c>
      <c r="D28" s="13">
        <v>5650</v>
      </c>
      <c r="E28" s="13">
        <v>5700</v>
      </c>
      <c r="F28" s="17" t="s">
        <v>510</v>
      </c>
      <c r="G28" s="17" t="s">
        <v>510</v>
      </c>
      <c r="H28" s="17" t="s">
        <v>510</v>
      </c>
      <c r="I28" s="17" t="s">
        <v>510</v>
      </c>
    </row>
    <row r="29" spans="2:9" x14ac:dyDescent="0.2">
      <c r="B29" s="1" t="s">
        <v>755</v>
      </c>
      <c r="C29" s="12">
        <v>15726</v>
      </c>
      <c r="D29" s="13">
        <v>7668</v>
      </c>
      <c r="E29" s="13">
        <v>8058</v>
      </c>
      <c r="F29" s="17" t="s">
        <v>510</v>
      </c>
      <c r="G29" s="17" t="s">
        <v>510</v>
      </c>
      <c r="H29" s="17" t="s">
        <v>510</v>
      </c>
      <c r="I29" s="17" t="s">
        <v>510</v>
      </c>
    </row>
    <row r="30" spans="2:9" x14ac:dyDescent="0.2">
      <c r="B30" s="1" t="s">
        <v>756</v>
      </c>
      <c r="C30" s="12">
        <v>10969</v>
      </c>
      <c r="D30" s="13">
        <v>5213</v>
      </c>
      <c r="E30" s="13">
        <v>5756</v>
      </c>
      <c r="F30" s="17" t="s">
        <v>510</v>
      </c>
      <c r="G30" s="17" t="s">
        <v>510</v>
      </c>
      <c r="H30" s="17" t="s">
        <v>510</v>
      </c>
      <c r="I30" s="17" t="s">
        <v>510</v>
      </c>
    </row>
    <row r="31" spans="2:9" x14ac:dyDescent="0.2">
      <c r="B31" s="1" t="s">
        <v>757</v>
      </c>
      <c r="C31" s="12">
        <v>12461</v>
      </c>
      <c r="D31" s="13">
        <v>5968</v>
      </c>
      <c r="E31" s="13">
        <v>6493</v>
      </c>
      <c r="F31" s="17" t="s">
        <v>510</v>
      </c>
      <c r="G31" s="17" t="s">
        <v>510</v>
      </c>
      <c r="H31" s="17" t="s">
        <v>510</v>
      </c>
      <c r="I31" s="17" t="s">
        <v>510</v>
      </c>
    </row>
    <row r="32" spans="2:9" x14ac:dyDescent="0.2">
      <c r="B32" s="1" t="s">
        <v>758</v>
      </c>
      <c r="C32" s="12">
        <v>15543</v>
      </c>
      <c r="D32" s="13">
        <v>7498</v>
      </c>
      <c r="E32" s="13">
        <v>8045</v>
      </c>
      <c r="F32" s="17" t="s">
        <v>510</v>
      </c>
      <c r="G32" s="17" t="s">
        <v>510</v>
      </c>
      <c r="H32" s="17" t="s">
        <v>510</v>
      </c>
      <c r="I32" s="17" t="s">
        <v>510</v>
      </c>
    </row>
    <row r="33" spans="2:9" x14ac:dyDescent="0.2">
      <c r="B33" s="1" t="s">
        <v>759</v>
      </c>
      <c r="C33" s="12">
        <v>10810</v>
      </c>
      <c r="D33" s="13">
        <v>5895</v>
      </c>
      <c r="E33" s="13">
        <v>4915</v>
      </c>
      <c r="F33" s="17" t="s">
        <v>510</v>
      </c>
      <c r="G33" s="17" t="s">
        <v>510</v>
      </c>
      <c r="H33" s="17" t="s">
        <v>510</v>
      </c>
      <c r="I33" s="17" t="s">
        <v>510</v>
      </c>
    </row>
    <row r="34" spans="2:9" x14ac:dyDescent="0.2">
      <c r="B34" s="1" t="s">
        <v>966</v>
      </c>
      <c r="C34" s="12">
        <v>11788</v>
      </c>
      <c r="D34" s="13">
        <v>5340</v>
      </c>
      <c r="E34" s="13">
        <v>6448</v>
      </c>
      <c r="F34" s="17" t="s">
        <v>510</v>
      </c>
      <c r="G34" s="17" t="s">
        <v>510</v>
      </c>
      <c r="H34" s="17" t="s">
        <v>510</v>
      </c>
      <c r="I34" s="17" t="s">
        <v>510</v>
      </c>
    </row>
    <row r="35" spans="2:9" x14ac:dyDescent="0.2">
      <c r="B35" s="1" t="s">
        <v>749</v>
      </c>
      <c r="C35" s="12">
        <v>10768</v>
      </c>
      <c r="D35" s="13">
        <v>5485</v>
      </c>
      <c r="E35" s="13">
        <v>5283</v>
      </c>
      <c r="F35" s="17" t="s">
        <v>510</v>
      </c>
      <c r="G35" s="17" t="s">
        <v>510</v>
      </c>
      <c r="H35" s="17" t="s">
        <v>510</v>
      </c>
      <c r="I35" s="17" t="s">
        <v>510</v>
      </c>
    </row>
    <row r="36" spans="2:9" x14ac:dyDescent="0.2">
      <c r="B36" s="1" t="s">
        <v>750</v>
      </c>
      <c r="C36" s="12">
        <v>13950</v>
      </c>
      <c r="D36" s="13">
        <v>6851</v>
      </c>
      <c r="E36" s="13">
        <v>7099</v>
      </c>
      <c r="F36" s="17" t="s">
        <v>510</v>
      </c>
      <c r="G36" s="17" t="s">
        <v>510</v>
      </c>
      <c r="H36" s="17" t="s">
        <v>510</v>
      </c>
      <c r="I36" s="17" t="s">
        <v>510</v>
      </c>
    </row>
    <row r="37" spans="2:9" ht="18" thickBot="1" x14ac:dyDescent="0.25">
      <c r="B37" s="4"/>
      <c r="C37" s="20"/>
      <c r="D37" s="4"/>
      <c r="E37" s="4"/>
      <c r="F37" s="4"/>
      <c r="G37" s="4"/>
      <c r="H37" s="4"/>
      <c r="I37" s="4"/>
    </row>
    <row r="38" spans="2:9" x14ac:dyDescent="0.2">
      <c r="C38" s="1" t="s">
        <v>967</v>
      </c>
    </row>
    <row r="41" spans="2:9" x14ac:dyDescent="0.2">
      <c r="C41" s="3" t="s">
        <v>968</v>
      </c>
    </row>
    <row r="42" spans="2:9" ht="18" thickBot="1" x14ac:dyDescent="0.25">
      <c r="B42" s="4"/>
      <c r="C42" s="4"/>
      <c r="D42" s="4"/>
      <c r="E42" s="4"/>
      <c r="F42" s="4"/>
      <c r="G42" s="4"/>
      <c r="H42" s="4"/>
      <c r="I42" s="33" t="s">
        <v>969</v>
      </c>
    </row>
    <row r="43" spans="2:9" x14ac:dyDescent="0.2">
      <c r="C43" s="6"/>
      <c r="D43" s="7"/>
      <c r="E43" s="7"/>
      <c r="F43" s="7"/>
      <c r="G43" s="7"/>
      <c r="H43" s="7"/>
      <c r="I43" s="7"/>
    </row>
    <row r="44" spans="2:9" x14ac:dyDescent="0.2">
      <c r="B44" s="7"/>
      <c r="C44" s="11" t="s">
        <v>727</v>
      </c>
      <c r="D44" s="11" t="s">
        <v>946</v>
      </c>
      <c r="E44" s="11" t="s">
        <v>947</v>
      </c>
      <c r="F44" s="11" t="s">
        <v>948</v>
      </c>
      <c r="G44" s="11" t="s">
        <v>949</v>
      </c>
      <c r="H44" s="11" t="s">
        <v>950</v>
      </c>
      <c r="I44" s="11" t="s">
        <v>951</v>
      </c>
    </row>
    <row r="45" spans="2:9" x14ac:dyDescent="0.2">
      <c r="C45" s="6"/>
    </row>
    <row r="46" spans="2:9" x14ac:dyDescent="0.2">
      <c r="B46" s="1" t="s">
        <v>952</v>
      </c>
      <c r="C46" s="12">
        <v>39892.300000000003</v>
      </c>
      <c r="D46" s="13">
        <v>30230.6</v>
      </c>
      <c r="E46" s="13">
        <v>9661.7000000000007</v>
      </c>
      <c r="F46" s="17" t="s">
        <v>953</v>
      </c>
      <c r="G46" s="17" t="s">
        <v>953</v>
      </c>
      <c r="H46" s="17" t="s">
        <v>953</v>
      </c>
      <c r="I46" s="17" t="s">
        <v>953</v>
      </c>
    </row>
    <row r="47" spans="2:9" x14ac:dyDescent="0.2">
      <c r="B47" s="1" t="s">
        <v>954</v>
      </c>
      <c r="C47" s="12">
        <v>37300.5</v>
      </c>
      <c r="D47" s="13">
        <v>27382.400000000001</v>
      </c>
      <c r="E47" s="13">
        <v>9918.1</v>
      </c>
      <c r="F47" s="17" t="s">
        <v>953</v>
      </c>
      <c r="G47" s="17" t="s">
        <v>953</v>
      </c>
      <c r="H47" s="17" t="s">
        <v>953</v>
      </c>
      <c r="I47" s="17" t="s">
        <v>953</v>
      </c>
    </row>
    <row r="48" spans="2:9" x14ac:dyDescent="0.2">
      <c r="B48" s="1" t="s">
        <v>955</v>
      </c>
      <c r="C48" s="12">
        <v>61532</v>
      </c>
      <c r="D48" s="13">
        <v>46899</v>
      </c>
      <c r="E48" s="13">
        <v>14633</v>
      </c>
      <c r="F48" s="17" t="s">
        <v>953</v>
      </c>
      <c r="G48" s="17" t="s">
        <v>953</v>
      </c>
      <c r="H48" s="17" t="s">
        <v>953</v>
      </c>
      <c r="I48" s="17" t="s">
        <v>953</v>
      </c>
    </row>
    <row r="49" spans="2:9" x14ac:dyDescent="0.2">
      <c r="B49" s="1" t="s">
        <v>956</v>
      </c>
      <c r="C49" s="12">
        <v>72185</v>
      </c>
      <c r="D49" s="13">
        <v>40262</v>
      </c>
      <c r="E49" s="13">
        <v>31923</v>
      </c>
      <c r="F49" s="17" t="s">
        <v>953</v>
      </c>
      <c r="G49" s="17" t="s">
        <v>953</v>
      </c>
      <c r="H49" s="17" t="s">
        <v>953</v>
      </c>
      <c r="I49" s="17" t="s">
        <v>953</v>
      </c>
    </row>
    <row r="50" spans="2:9" x14ac:dyDescent="0.2">
      <c r="B50" s="1"/>
      <c r="C50" s="12"/>
      <c r="D50" s="13"/>
      <c r="E50" s="13"/>
      <c r="F50" s="17"/>
      <c r="G50" s="17"/>
      <c r="H50" s="17"/>
      <c r="I50" s="17"/>
    </row>
    <row r="51" spans="2:9" x14ac:dyDescent="0.2">
      <c r="B51" s="1" t="s">
        <v>957</v>
      </c>
      <c r="C51" s="12">
        <v>308543</v>
      </c>
      <c r="D51" s="13">
        <v>35347</v>
      </c>
      <c r="E51" s="13">
        <v>271926</v>
      </c>
      <c r="F51" s="13">
        <v>14</v>
      </c>
      <c r="G51" s="13">
        <v>1256</v>
      </c>
      <c r="H51" s="17" t="s">
        <v>953</v>
      </c>
      <c r="I51" s="17" t="s">
        <v>953</v>
      </c>
    </row>
    <row r="52" spans="2:9" x14ac:dyDescent="0.2">
      <c r="B52" s="1" t="s">
        <v>958</v>
      </c>
      <c r="C52" s="12">
        <v>225763</v>
      </c>
      <c r="D52" s="13">
        <v>32629</v>
      </c>
      <c r="E52" s="13">
        <v>192362</v>
      </c>
      <c r="F52" s="13">
        <v>47</v>
      </c>
      <c r="G52" s="13">
        <v>725</v>
      </c>
      <c r="H52" s="17" t="s">
        <v>953</v>
      </c>
      <c r="I52" s="17" t="s">
        <v>953</v>
      </c>
    </row>
    <row r="53" spans="2:9" x14ac:dyDescent="0.2">
      <c r="B53" s="1" t="s">
        <v>959</v>
      </c>
      <c r="C53" s="12">
        <v>288587</v>
      </c>
      <c r="D53" s="13">
        <v>30403</v>
      </c>
      <c r="E53" s="13">
        <v>258184</v>
      </c>
      <c r="F53" s="17" t="s">
        <v>960</v>
      </c>
      <c r="G53" s="17" t="s">
        <v>960</v>
      </c>
      <c r="H53" s="17" t="s">
        <v>953</v>
      </c>
      <c r="I53" s="17" t="s">
        <v>953</v>
      </c>
    </row>
    <row r="54" spans="2:9" x14ac:dyDescent="0.2">
      <c r="B54" s="1"/>
      <c r="C54" s="12"/>
      <c r="D54" s="13"/>
      <c r="E54" s="13"/>
      <c r="F54" s="17"/>
      <c r="G54" s="17"/>
      <c r="H54" s="17"/>
      <c r="I54" s="17"/>
    </row>
    <row r="55" spans="2:9" x14ac:dyDescent="0.2">
      <c r="B55" s="1" t="s">
        <v>961</v>
      </c>
      <c r="C55" s="12">
        <v>298230</v>
      </c>
      <c r="D55" s="15">
        <v>29645</v>
      </c>
      <c r="E55" s="15">
        <v>268585</v>
      </c>
      <c r="F55" s="17" t="s">
        <v>960</v>
      </c>
      <c r="G55" s="17" t="s">
        <v>960</v>
      </c>
      <c r="H55" s="17" t="s">
        <v>953</v>
      </c>
      <c r="I55" s="17" t="s">
        <v>953</v>
      </c>
    </row>
    <row r="56" spans="2:9" x14ac:dyDescent="0.2">
      <c r="B56" s="1" t="s">
        <v>970</v>
      </c>
      <c r="C56" s="12">
        <v>359723</v>
      </c>
      <c r="D56" s="15">
        <v>49720</v>
      </c>
      <c r="E56" s="15">
        <v>310003</v>
      </c>
      <c r="F56" s="17" t="s">
        <v>960</v>
      </c>
      <c r="G56" s="17" t="s">
        <v>960</v>
      </c>
      <c r="H56" s="17" t="s">
        <v>953</v>
      </c>
      <c r="I56" s="17" t="s">
        <v>953</v>
      </c>
    </row>
    <row r="57" spans="2:9" x14ac:dyDescent="0.2">
      <c r="B57" s="3" t="s">
        <v>971</v>
      </c>
      <c r="C57" s="16">
        <v>248846</v>
      </c>
      <c r="D57" s="14">
        <v>36149</v>
      </c>
      <c r="E57" s="14">
        <v>212697</v>
      </c>
      <c r="F57" s="30" t="s">
        <v>960</v>
      </c>
      <c r="G57" s="30" t="s">
        <v>960</v>
      </c>
      <c r="H57" s="30" t="s">
        <v>964</v>
      </c>
      <c r="I57" s="30" t="s">
        <v>964</v>
      </c>
    </row>
    <row r="58" spans="2:9" x14ac:dyDescent="0.2">
      <c r="C58" s="6"/>
    </row>
    <row r="59" spans="2:9" x14ac:dyDescent="0.2">
      <c r="B59" s="1" t="s">
        <v>965</v>
      </c>
      <c r="C59" s="12">
        <v>17877</v>
      </c>
      <c r="D59" s="13">
        <v>3133</v>
      </c>
      <c r="E59" s="13">
        <v>14744</v>
      </c>
      <c r="F59" s="17" t="s">
        <v>510</v>
      </c>
      <c r="G59" s="17" t="s">
        <v>510</v>
      </c>
      <c r="H59" s="17" t="s">
        <v>510</v>
      </c>
      <c r="I59" s="17" t="s">
        <v>510</v>
      </c>
    </row>
    <row r="60" spans="2:9" x14ac:dyDescent="0.2">
      <c r="B60" s="1" t="s">
        <v>752</v>
      </c>
      <c r="C60" s="12">
        <v>19732</v>
      </c>
      <c r="D60" s="13">
        <v>2607</v>
      </c>
      <c r="E60" s="13">
        <v>17125</v>
      </c>
      <c r="F60" s="17" t="s">
        <v>510</v>
      </c>
      <c r="G60" s="17" t="s">
        <v>510</v>
      </c>
      <c r="H60" s="17" t="s">
        <v>510</v>
      </c>
      <c r="I60" s="17" t="s">
        <v>510</v>
      </c>
    </row>
    <row r="61" spans="2:9" x14ac:dyDescent="0.2">
      <c r="B61" s="1" t="s">
        <v>753</v>
      </c>
      <c r="C61" s="12">
        <v>28679</v>
      </c>
      <c r="D61" s="13">
        <v>4389</v>
      </c>
      <c r="E61" s="13">
        <v>24290</v>
      </c>
      <c r="F61" s="17" t="s">
        <v>510</v>
      </c>
      <c r="G61" s="17" t="s">
        <v>510</v>
      </c>
      <c r="H61" s="17" t="s">
        <v>510</v>
      </c>
      <c r="I61" s="17" t="s">
        <v>510</v>
      </c>
    </row>
    <row r="62" spans="2:9" x14ac:dyDescent="0.2">
      <c r="B62" s="1" t="s">
        <v>754</v>
      </c>
      <c r="C62" s="12">
        <v>17858</v>
      </c>
      <c r="D62" s="13">
        <v>2834</v>
      </c>
      <c r="E62" s="13">
        <v>15024</v>
      </c>
      <c r="F62" s="17" t="s">
        <v>510</v>
      </c>
      <c r="G62" s="17" t="s">
        <v>510</v>
      </c>
      <c r="H62" s="17" t="s">
        <v>510</v>
      </c>
      <c r="I62" s="17" t="s">
        <v>510</v>
      </c>
    </row>
    <row r="63" spans="2:9" x14ac:dyDescent="0.2">
      <c r="B63" s="1" t="s">
        <v>755</v>
      </c>
      <c r="C63" s="12">
        <v>18745</v>
      </c>
      <c r="D63" s="13">
        <v>3306</v>
      </c>
      <c r="E63" s="13">
        <v>15439</v>
      </c>
      <c r="F63" s="17" t="s">
        <v>510</v>
      </c>
      <c r="G63" s="17" t="s">
        <v>510</v>
      </c>
      <c r="H63" s="17" t="s">
        <v>510</v>
      </c>
      <c r="I63" s="17" t="s">
        <v>510</v>
      </c>
    </row>
    <row r="64" spans="2:9" x14ac:dyDescent="0.2">
      <c r="B64" s="1" t="s">
        <v>756</v>
      </c>
      <c r="C64" s="12">
        <v>13684</v>
      </c>
      <c r="D64" s="13">
        <v>2655</v>
      </c>
      <c r="E64" s="13">
        <v>11029</v>
      </c>
      <c r="F64" s="17" t="s">
        <v>510</v>
      </c>
      <c r="G64" s="17" t="s">
        <v>510</v>
      </c>
      <c r="H64" s="17" t="s">
        <v>510</v>
      </c>
      <c r="I64" s="17" t="s">
        <v>510</v>
      </c>
    </row>
    <row r="65" spans="1:9" x14ac:dyDescent="0.2">
      <c r="B65" s="1" t="s">
        <v>757</v>
      </c>
      <c r="C65" s="12">
        <v>17176</v>
      </c>
      <c r="D65" s="13">
        <v>2763</v>
      </c>
      <c r="E65" s="13">
        <v>14413</v>
      </c>
      <c r="F65" s="17" t="s">
        <v>510</v>
      </c>
      <c r="G65" s="17" t="s">
        <v>510</v>
      </c>
      <c r="H65" s="17" t="s">
        <v>510</v>
      </c>
      <c r="I65" s="17" t="s">
        <v>510</v>
      </c>
    </row>
    <row r="66" spans="1:9" x14ac:dyDescent="0.2">
      <c r="B66" s="1" t="s">
        <v>758</v>
      </c>
      <c r="C66" s="12">
        <v>29984</v>
      </c>
      <c r="D66" s="13">
        <v>4103</v>
      </c>
      <c r="E66" s="13">
        <v>25881</v>
      </c>
      <c r="F66" s="17" t="s">
        <v>510</v>
      </c>
      <c r="G66" s="17" t="s">
        <v>510</v>
      </c>
      <c r="H66" s="17" t="s">
        <v>510</v>
      </c>
      <c r="I66" s="17" t="s">
        <v>510</v>
      </c>
    </row>
    <row r="67" spans="1:9" x14ac:dyDescent="0.2">
      <c r="B67" s="1" t="s">
        <v>759</v>
      </c>
      <c r="C67" s="12">
        <v>34957</v>
      </c>
      <c r="D67" s="13">
        <v>3790</v>
      </c>
      <c r="E67" s="13">
        <v>31167</v>
      </c>
      <c r="F67" s="17" t="s">
        <v>510</v>
      </c>
      <c r="G67" s="17" t="s">
        <v>510</v>
      </c>
      <c r="H67" s="17" t="s">
        <v>510</v>
      </c>
      <c r="I67" s="17" t="s">
        <v>510</v>
      </c>
    </row>
    <row r="68" spans="1:9" x14ac:dyDescent="0.2">
      <c r="B68" s="1" t="s">
        <v>966</v>
      </c>
      <c r="C68" s="12">
        <v>14476</v>
      </c>
      <c r="D68" s="13">
        <v>1654</v>
      </c>
      <c r="E68" s="13">
        <v>12822</v>
      </c>
      <c r="F68" s="17" t="s">
        <v>510</v>
      </c>
      <c r="G68" s="17" t="s">
        <v>510</v>
      </c>
      <c r="H68" s="17" t="s">
        <v>510</v>
      </c>
      <c r="I68" s="17" t="s">
        <v>510</v>
      </c>
    </row>
    <row r="69" spans="1:9" x14ac:dyDescent="0.2">
      <c r="B69" s="1" t="s">
        <v>749</v>
      </c>
      <c r="C69" s="12">
        <v>13093</v>
      </c>
      <c r="D69" s="13">
        <v>2628</v>
      </c>
      <c r="E69" s="13">
        <v>10465</v>
      </c>
      <c r="F69" s="17" t="s">
        <v>510</v>
      </c>
      <c r="G69" s="17" t="s">
        <v>510</v>
      </c>
      <c r="H69" s="17" t="s">
        <v>510</v>
      </c>
      <c r="I69" s="17" t="s">
        <v>510</v>
      </c>
    </row>
    <row r="70" spans="1:9" x14ac:dyDescent="0.2">
      <c r="B70" s="1" t="s">
        <v>750</v>
      </c>
      <c r="C70" s="12">
        <v>22585</v>
      </c>
      <c r="D70" s="13">
        <v>2287</v>
      </c>
      <c r="E70" s="13">
        <v>20298</v>
      </c>
      <c r="F70" s="17" t="s">
        <v>510</v>
      </c>
      <c r="G70" s="17" t="s">
        <v>510</v>
      </c>
      <c r="H70" s="17" t="s">
        <v>510</v>
      </c>
      <c r="I70" s="17" t="s">
        <v>510</v>
      </c>
    </row>
    <row r="71" spans="1:9" ht="18" thickBot="1" x14ac:dyDescent="0.25">
      <c r="B71" s="4"/>
      <c r="C71" s="20"/>
      <c r="D71" s="4"/>
      <c r="E71" s="4"/>
      <c r="F71" s="41"/>
      <c r="G71" s="41"/>
      <c r="H71" s="4"/>
      <c r="I71" s="4"/>
    </row>
    <row r="72" spans="1:9" x14ac:dyDescent="0.2">
      <c r="C72" s="1" t="s">
        <v>967</v>
      </c>
    </row>
    <row r="73" spans="1:9" x14ac:dyDescent="0.2">
      <c r="A73" s="1"/>
    </row>
  </sheetData>
  <phoneticPr fontId="2"/>
  <pageMargins left="0.37" right="0.37" top="0.52" bottom="0.56000000000000005" header="0.51200000000000001" footer="0.51200000000000001"/>
  <pageSetup paperSize="12" scale="75" orientation="portrait" vertic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6"/>
  <sheetViews>
    <sheetView showGridLines="0" zoomScale="75" workbookViewId="0">
      <selection activeCell="D46" sqref="D46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8" width="17.125" style="2" customWidth="1"/>
    <col min="9" max="9" width="18" style="2" customWidth="1"/>
    <col min="10" max="256" width="15.875" style="2"/>
    <col min="257" max="257" width="13.375" style="2" customWidth="1"/>
    <col min="258" max="258" width="5.875" style="2" customWidth="1"/>
    <col min="259" max="259" width="22.125" style="2" customWidth="1"/>
    <col min="260" max="264" width="17.125" style="2" customWidth="1"/>
    <col min="265" max="265" width="18" style="2" customWidth="1"/>
    <col min="266" max="512" width="15.875" style="2"/>
    <col min="513" max="513" width="13.375" style="2" customWidth="1"/>
    <col min="514" max="514" width="5.875" style="2" customWidth="1"/>
    <col min="515" max="515" width="22.125" style="2" customWidth="1"/>
    <col min="516" max="520" width="17.125" style="2" customWidth="1"/>
    <col min="521" max="521" width="18" style="2" customWidth="1"/>
    <col min="522" max="768" width="15.875" style="2"/>
    <col min="769" max="769" width="13.375" style="2" customWidth="1"/>
    <col min="770" max="770" width="5.875" style="2" customWidth="1"/>
    <col min="771" max="771" width="22.125" style="2" customWidth="1"/>
    <col min="772" max="776" width="17.125" style="2" customWidth="1"/>
    <col min="777" max="777" width="18" style="2" customWidth="1"/>
    <col min="778" max="1024" width="15.875" style="2"/>
    <col min="1025" max="1025" width="13.375" style="2" customWidth="1"/>
    <col min="1026" max="1026" width="5.875" style="2" customWidth="1"/>
    <col min="1027" max="1027" width="22.125" style="2" customWidth="1"/>
    <col min="1028" max="1032" width="17.125" style="2" customWidth="1"/>
    <col min="1033" max="1033" width="18" style="2" customWidth="1"/>
    <col min="1034" max="1280" width="15.875" style="2"/>
    <col min="1281" max="1281" width="13.375" style="2" customWidth="1"/>
    <col min="1282" max="1282" width="5.875" style="2" customWidth="1"/>
    <col min="1283" max="1283" width="22.125" style="2" customWidth="1"/>
    <col min="1284" max="1288" width="17.125" style="2" customWidth="1"/>
    <col min="1289" max="1289" width="18" style="2" customWidth="1"/>
    <col min="1290" max="1536" width="15.875" style="2"/>
    <col min="1537" max="1537" width="13.375" style="2" customWidth="1"/>
    <col min="1538" max="1538" width="5.875" style="2" customWidth="1"/>
    <col min="1539" max="1539" width="22.125" style="2" customWidth="1"/>
    <col min="1540" max="1544" width="17.125" style="2" customWidth="1"/>
    <col min="1545" max="1545" width="18" style="2" customWidth="1"/>
    <col min="1546" max="1792" width="15.875" style="2"/>
    <col min="1793" max="1793" width="13.375" style="2" customWidth="1"/>
    <col min="1794" max="1794" width="5.875" style="2" customWidth="1"/>
    <col min="1795" max="1795" width="22.125" style="2" customWidth="1"/>
    <col min="1796" max="1800" width="17.125" style="2" customWidth="1"/>
    <col min="1801" max="1801" width="18" style="2" customWidth="1"/>
    <col min="1802" max="2048" width="15.875" style="2"/>
    <col min="2049" max="2049" width="13.375" style="2" customWidth="1"/>
    <col min="2050" max="2050" width="5.875" style="2" customWidth="1"/>
    <col min="2051" max="2051" width="22.125" style="2" customWidth="1"/>
    <col min="2052" max="2056" width="17.125" style="2" customWidth="1"/>
    <col min="2057" max="2057" width="18" style="2" customWidth="1"/>
    <col min="2058" max="2304" width="15.875" style="2"/>
    <col min="2305" max="2305" width="13.375" style="2" customWidth="1"/>
    <col min="2306" max="2306" width="5.875" style="2" customWidth="1"/>
    <col min="2307" max="2307" width="22.125" style="2" customWidth="1"/>
    <col min="2308" max="2312" width="17.125" style="2" customWidth="1"/>
    <col min="2313" max="2313" width="18" style="2" customWidth="1"/>
    <col min="2314" max="2560" width="15.875" style="2"/>
    <col min="2561" max="2561" width="13.375" style="2" customWidth="1"/>
    <col min="2562" max="2562" width="5.875" style="2" customWidth="1"/>
    <col min="2563" max="2563" width="22.125" style="2" customWidth="1"/>
    <col min="2564" max="2568" width="17.125" style="2" customWidth="1"/>
    <col min="2569" max="2569" width="18" style="2" customWidth="1"/>
    <col min="2570" max="2816" width="15.875" style="2"/>
    <col min="2817" max="2817" width="13.375" style="2" customWidth="1"/>
    <col min="2818" max="2818" width="5.875" style="2" customWidth="1"/>
    <col min="2819" max="2819" width="22.125" style="2" customWidth="1"/>
    <col min="2820" max="2824" width="17.125" style="2" customWidth="1"/>
    <col min="2825" max="2825" width="18" style="2" customWidth="1"/>
    <col min="2826" max="3072" width="15.875" style="2"/>
    <col min="3073" max="3073" width="13.375" style="2" customWidth="1"/>
    <col min="3074" max="3074" width="5.875" style="2" customWidth="1"/>
    <col min="3075" max="3075" width="22.125" style="2" customWidth="1"/>
    <col min="3076" max="3080" width="17.125" style="2" customWidth="1"/>
    <col min="3081" max="3081" width="18" style="2" customWidth="1"/>
    <col min="3082" max="3328" width="15.875" style="2"/>
    <col min="3329" max="3329" width="13.375" style="2" customWidth="1"/>
    <col min="3330" max="3330" width="5.875" style="2" customWidth="1"/>
    <col min="3331" max="3331" width="22.125" style="2" customWidth="1"/>
    <col min="3332" max="3336" width="17.125" style="2" customWidth="1"/>
    <col min="3337" max="3337" width="18" style="2" customWidth="1"/>
    <col min="3338" max="3584" width="15.875" style="2"/>
    <col min="3585" max="3585" width="13.375" style="2" customWidth="1"/>
    <col min="3586" max="3586" width="5.875" style="2" customWidth="1"/>
    <col min="3587" max="3587" width="22.125" style="2" customWidth="1"/>
    <col min="3588" max="3592" width="17.125" style="2" customWidth="1"/>
    <col min="3593" max="3593" width="18" style="2" customWidth="1"/>
    <col min="3594" max="3840" width="15.875" style="2"/>
    <col min="3841" max="3841" width="13.375" style="2" customWidth="1"/>
    <col min="3842" max="3842" width="5.875" style="2" customWidth="1"/>
    <col min="3843" max="3843" width="22.125" style="2" customWidth="1"/>
    <col min="3844" max="3848" width="17.125" style="2" customWidth="1"/>
    <col min="3849" max="3849" width="18" style="2" customWidth="1"/>
    <col min="3850" max="4096" width="15.875" style="2"/>
    <col min="4097" max="4097" width="13.375" style="2" customWidth="1"/>
    <col min="4098" max="4098" width="5.875" style="2" customWidth="1"/>
    <col min="4099" max="4099" width="22.125" style="2" customWidth="1"/>
    <col min="4100" max="4104" width="17.125" style="2" customWidth="1"/>
    <col min="4105" max="4105" width="18" style="2" customWidth="1"/>
    <col min="4106" max="4352" width="15.875" style="2"/>
    <col min="4353" max="4353" width="13.375" style="2" customWidth="1"/>
    <col min="4354" max="4354" width="5.875" style="2" customWidth="1"/>
    <col min="4355" max="4355" width="22.125" style="2" customWidth="1"/>
    <col min="4356" max="4360" width="17.125" style="2" customWidth="1"/>
    <col min="4361" max="4361" width="18" style="2" customWidth="1"/>
    <col min="4362" max="4608" width="15.875" style="2"/>
    <col min="4609" max="4609" width="13.375" style="2" customWidth="1"/>
    <col min="4610" max="4610" width="5.875" style="2" customWidth="1"/>
    <col min="4611" max="4611" width="22.125" style="2" customWidth="1"/>
    <col min="4612" max="4616" width="17.125" style="2" customWidth="1"/>
    <col min="4617" max="4617" width="18" style="2" customWidth="1"/>
    <col min="4618" max="4864" width="15.875" style="2"/>
    <col min="4865" max="4865" width="13.375" style="2" customWidth="1"/>
    <col min="4866" max="4866" width="5.875" style="2" customWidth="1"/>
    <col min="4867" max="4867" width="22.125" style="2" customWidth="1"/>
    <col min="4868" max="4872" width="17.125" style="2" customWidth="1"/>
    <col min="4873" max="4873" width="18" style="2" customWidth="1"/>
    <col min="4874" max="5120" width="15.875" style="2"/>
    <col min="5121" max="5121" width="13.375" style="2" customWidth="1"/>
    <col min="5122" max="5122" width="5.875" style="2" customWidth="1"/>
    <col min="5123" max="5123" width="22.125" style="2" customWidth="1"/>
    <col min="5124" max="5128" width="17.125" style="2" customWidth="1"/>
    <col min="5129" max="5129" width="18" style="2" customWidth="1"/>
    <col min="5130" max="5376" width="15.875" style="2"/>
    <col min="5377" max="5377" width="13.375" style="2" customWidth="1"/>
    <col min="5378" max="5378" width="5.875" style="2" customWidth="1"/>
    <col min="5379" max="5379" width="22.125" style="2" customWidth="1"/>
    <col min="5380" max="5384" width="17.125" style="2" customWidth="1"/>
    <col min="5385" max="5385" width="18" style="2" customWidth="1"/>
    <col min="5386" max="5632" width="15.875" style="2"/>
    <col min="5633" max="5633" width="13.375" style="2" customWidth="1"/>
    <col min="5634" max="5634" width="5.875" style="2" customWidth="1"/>
    <col min="5635" max="5635" width="22.125" style="2" customWidth="1"/>
    <col min="5636" max="5640" width="17.125" style="2" customWidth="1"/>
    <col min="5641" max="5641" width="18" style="2" customWidth="1"/>
    <col min="5642" max="5888" width="15.875" style="2"/>
    <col min="5889" max="5889" width="13.375" style="2" customWidth="1"/>
    <col min="5890" max="5890" width="5.875" style="2" customWidth="1"/>
    <col min="5891" max="5891" width="22.125" style="2" customWidth="1"/>
    <col min="5892" max="5896" width="17.125" style="2" customWidth="1"/>
    <col min="5897" max="5897" width="18" style="2" customWidth="1"/>
    <col min="5898" max="6144" width="15.875" style="2"/>
    <col min="6145" max="6145" width="13.375" style="2" customWidth="1"/>
    <col min="6146" max="6146" width="5.875" style="2" customWidth="1"/>
    <col min="6147" max="6147" width="22.125" style="2" customWidth="1"/>
    <col min="6148" max="6152" width="17.125" style="2" customWidth="1"/>
    <col min="6153" max="6153" width="18" style="2" customWidth="1"/>
    <col min="6154" max="6400" width="15.875" style="2"/>
    <col min="6401" max="6401" width="13.375" style="2" customWidth="1"/>
    <col min="6402" max="6402" width="5.875" style="2" customWidth="1"/>
    <col min="6403" max="6403" width="22.125" style="2" customWidth="1"/>
    <col min="6404" max="6408" width="17.125" style="2" customWidth="1"/>
    <col min="6409" max="6409" width="18" style="2" customWidth="1"/>
    <col min="6410" max="6656" width="15.875" style="2"/>
    <col min="6657" max="6657" width="13.375" style="2" customWidth="1"/>
    <col min="6658" max="6658" width="5.875" style="2" customWidth="1"/>
    <col min="6659" max="6659" width="22.125" style="2" customWidth="1"/>
    <col min="6660" max="6664" width="17.125" style="2" customWidth="1"/>
    <col min="6665" max="6665" width="18" style="2" customWidth="1"/>
    <col min="6666" max="6912" width="15.875" style="2"/>
    <col min="6913" max="6913" width="13.375" style="2" customWidth="1"/>
    <col min="6914" max="6914" width="5.875" style="2" customWidth="1"/>
    <col min="6915" max="6915" width="22.125" style="2" customWidth="1"/>
    <col min="6916" max="6920" width="17.125" style="2" customWidth="1"/>
    <col min="6921" max="6921" width="18" style="2" customWidth="1"/>
    <col min="6922" max="7168" width="15.875" style="2"/>
    <col min="7169" max="7169" width="13.375" style="2" customWidth="1"/>
    <col min="7170" max="7170" width="5.875" style="2" customWidth="1"/>
    <col min="7171" max="7171" width="22.125" style="2" customWidth="1"/>
    <col min="7172" max="7176" width="17.125" style="2" customWidth="1"/>
    <col min="7177" max="7177" width="18" style="2" customWidth="1"/>
    <col min="7178" max="7424" width="15.875" style="2"/>
    <col min="7425" max="7425" width="13.375" style="2" customWidth="1"/>
    <col min="7426" max="7426" width="5.875" style="2" customWidth="1"/>
    <col min="7427" max="7427" width="22.125" style="2" customWidth="1"/>
    <col min="7428" max="7432" width="17.125" style="2" customWidth="1"/>
    <col min="7433" max="7433" width="18" style="2" customWidth="1"/>
    <col min="7434" max="7680" width="15.875" style="2"/>
    <col min="7681" max="7681" width="13.375" style="2" customWidth="1"/>
    <col min="7682" max="7682" width="5.875" style="2" customWidth="1"/>
    <col min="7683" max="7683" width="22.125" style="2" customWidth="1"/>
    <col min="7684" max="7688" width="17.125" style="2" customWidth="1"/>
    <col min="7689" max="7689" width="18" style="2" customWidth="1"/>
    <col min="7690" max="7936" width="15.875" style="2"/>
    <col min="7937" max="7937" width="13.375" style="2" customWidth="1"/>
    <col min="7938" max="7938" width="5.875" style="2" customWidth="1"/>
    <col min="7939" max="7939" width="22.125" style="2" customWidth="1"/>
    <col min="7940" max="7944" width="17.125" style="2" customWidth="1"/>
    <col min="7945" max="7945" width="18" style="2" customWidth="1"/>
    <col min="7946" max="8192" width="15.875" style="2"/>
    <col min="8193" max="8193" width="13.375" style="2" customWidth="1"/>
    <col min="8194" max="8194" width="5.875" style="2" customWidth="1"/>
    <col min="8195" max="8195" width="22.125" style="2" customWidth="1"/>
    <col min="8196" max="8200" width="17.125" style="2" customWidth="1"/>
    <col min="8201" max="8201" width="18" style="2" customWidth="1"/>
    <col min="8202" max="8448" width="15.875" style="2"/>
    <col min="8449" max="8449" width="13.375" style="2" customWidth="1"/>
    <col min="8450" max="8450" width="5.875" style="2" customWidth="1"/>
    <col min="8451" max="8451" width="22.125" style="2" customWidth="1"/>
    <col min="8452" max="8456" width="17.125" style="2" customWidth="1"/>
    <col min="8457" max="8457" width="18" style="2" customWidth="1"/>
    <col min="8458" max="8704" width="15.875" style="2"/>
    <col min="8705" max="8705" width="13.375" style="2" customWidth="1"/>
    <col min="8706" max="8706" width="5.875" style="2" customWidth="1"/>
    <col min="8707" max="8707" width="22.125" style="2" customWidth="1"/>
    <col min="8708" max="8712" width="17.125" style="2" customWidth="1"/>
    <col min="8713" max="8713" width="18" style="2" customWidth="1"/>
    <col min="8714" max="8960" width="15.875" style="2"/>
    <col min="8961" max="8961" width="13.375" style="2" customWidth="1"/>
    <col min="8962" max="8962" width="5.875" style="2" customWidth="1"/>
    <col min="8963" max="8963" width="22.125" style="2" customWidth="1"/>
    <col min="8964" max="8968" width="17.125" style="2" customWidth="1"/>
    <col min="8969" max="8969" width="18" style="2" customWidth="1"/>
    <col min="8970" max="9216" width="15.875" style="2"/>
    <col min="9217" max="9217" width="13.375" style="2" customWidth="1"/>
    <col min="9218" max="9218" width="5.875" style="2" customWidth="1"/>
    <col min="9219" max="9219" width="22.125" style="2" customWidth="1"/>
    <col min="9220" max="9224" width="17.125" style="2" customWidth="1"/>
    <col min="9225" max="9225" width="18" style="2" customWidth="1"/>
    <col min="9226" max="9472" width="15.875" style="2"/>
    <col min="9473" max="9473" width="13.375" style="2" customWidth="1"/>
    <col min="9474" max="9474" width="5.875" style="2" customWidth="1"/>
    <col min="9475" max="9475" width="22.125" style="2" customWidth="1"/>
    <col min="9476" max="9480" width="17.125" style="2" customWidth="1"/>
    <col min="9481" max="9481" width="18" style="2" customWidth="1"/>
    <col min="9482" max="9728" width="15.875" style="2"/>
    <col min="9729" max="9729" width="13.375" style="2" customWidth="1"/>
    <col min="9730" max="9730" width="5.875" style="2" customWidth="1"/>
    <col min="9731" max="9731" width="22.125" style="2" customWidth="1"/>
    <col min="9732" max="9736" width="17.125" style="2" customWidth="1"/>
    <col min="9737" max="9737" width="18" style="2" customWidth="1"/>
    <col min="9738" max="9984" width="15.875" style="2"/>
    <col min="9985" max="9985" width="13.375" style="2" customWidth="1"/>
    <col min="9986" max="9986" width="5.875" style="2" customWidth="1"/>
    <col min="9987" max="9987" width="22.125" style="2" customWidth="1"/>
    <col min="9988" max="9992" width="17.125" style="2" customWidth="1"/>
    <col min="9993" max="9993" width="18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22.125" style="2" customWidth="1"/>
    <col min="10244" max="10248" width="17.125" style="2" customWidth="1"/>
    <col min="10249" max="10249" width="18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22.125" style="2" customWidth="1"/>
    <col min="10500" max="10504" width="17.125" style="2" customWidth="1"/>
    <col min="10505" max="10505" width="18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22.125" style="2" customWidth="1"/>
    <col min="10756" max="10760" width="17.125" style="2" customWidth="1"/>
    <col min="10761" max="10761" width="18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22.125" style="2" customWidth="1"/>
    <col min="11012" max="11016" width="17.125" style="2" customWidth="1"/>
    <col min="11017" max="11017" width="18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22.125" style="2" customWidth="1"/>
    <col min="11268" max="11272" width="17.125" style="2" customWidth="1"/>
    <col min="11273" max="11273" width="18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22.125" style="2" customWidth="1"/>
    <col min="11524" max="11528" width="17.125" style="2" customWidth="1"/>
    <col min="11529" max="11529" width="18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22.125" style="2" customWidth="1"/>
    <col min="11780" max="11784" width="17.125" style="2" customWidth="1"/>
    <col min="11785" max="11785" width="18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22.125" style="2" customWidth="1"/>
    <col min="12036" max="12040" width="17.125" style="2" customWidth="1"/>
    <col min="12041" max="12041" width="18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22.125" style="2" customWidth="1"/>
    <col min="12292" max="12296" width="17.125" style="2" customWidth="1"/>
    <col min="12297" max="12297" width="18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22.125" style="2" customWidth="1"/>
    <col min="12548" max="12552" width="17.125" style="2" customWidth="1"/>
    <col min="12553" max="12553" width="18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22.125" style="2" customWidth="1"/>
    <col min="12804" max="12808" width="17.125" style="2" customWidth="1"/>
    <col min="12809" max="12809" width="18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22.125" style="2" customWidth="1"/>
    <col min="13060" max="13064" width="17.125" style="2" customWidth="1"/>
    <col min="13065" max="13065" width="18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22.125" style="2" customWidth="1"/>
    <col min="13316" max="13320" width="17.125" style="2" customWidth="1"/>
    <col min="13321" max="13321" width="18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22.125" style="2" customWidth="1"/>
    <col min="13572" max="13576" width="17.125" style="2" customWidth="1"/>
    <col min="13577" max="13577" width="18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22.125" style="2" customWidth="1"/>
    <col min="13828" max="13832" width="17.125" style="2" customWidth="1"/>
    <col min="13833" max="13833" width="18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22.125" style="2" customWidth="1"/>
    <col min="14084" max="14088" width="17.125" style="2" customWidth="1"/>
    <col min="14089" max="14089" width="18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22.125" style="2" customWidth="1"/>
    <col min="14340" max="14344" width="17.125" style="2" customWidth="1"/>
    <col min="14345" max="14345" width="18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22.125" style="2" customWidth="1"/>
    <col min="14596" max="14600" width="17.125" style="2" customWidth="1"/>
    <col min="14601" max="14601" width="18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22.125" style="2" customWidth="1"/>
    <col min="14852" max="14856" width="17.125" style="2" customWidth="1"/>
    <col min="14857" max="14857" width="18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22.125" style="2" customWidth="1"/>
    <col min="15108" max="15112" width="17.125" style="2" customWidth="1"/>
    <col min="15113" max="15113" width="18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22.125" style="2" customWidth="1"/>
    <col min="15364" max="15368" width="17.125" style="2" customWidth="1"/>
    <col min="15369" max="15369" width="18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22.125" style="2" customWidth="1"/>
    <col min="15620" max="15624" width="17.125" style="2" customWidth="1"/>
    <col min="15625" max="15625" width="18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22.125" style="2" customWidth="1"/>
    <col min="15876" max="15880" width="17.125" style="2" customWidth="1"/>
    <col min="15881" max="15881" width="18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22.125" style="2" customWidth="1"/>
    <col min="16132" max="16136" width="17.125" style="2" customWidth="1"/>
    <col min="16137" max="16137" width="18" style="2" customWidth="1"/>
    <col min="16138" max="16384" width="15.875" style="2"/>
  </cols>
  <sheetData>
    <row r="1" spans="1:9" x14ac:dyDescent="0.2">
      <c r="A1" s="1"/>
    </row>
    <row r="6" spans="1:9" x14ac:dyDescent="0.2">
      <c r="E6" s="3" t="s">
        <v>972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4"/>
    </row>
    <row r="8" spans="1:9" x14ac:dyDescent="0.2">
      <c r="D8" s="9" t="s">
        <v>973</v>
      </c>
      <c r="E8" s="7"/>
      <c r="F8" s="9" t="s">
        <v>974</v>
      </c>
      <c r="G8" s="7"/>
      <c r="H8" s="9" t="s">
        <v>975</v>
      </c>
      <c r="I8" s="7"/>
    </row>
    <row r="9" spans="1:9" x14ac:dyDescent="0.2">
      <c r="B9" s="7"/>
      <c r="C9" s="7"/>
      <c r="D9" s="11" t="s">
        <v>976</v>
      </c>
      <c r="E9" s="11" t="s">
        <v>977</v>
      </c>
      <c r="F9" s="11" t="s">
        <v>976</v>
      </c>
      <c r="G9" s="11" t="s">
        <v>977</v>
      </c>
      <c r="H9" s="11" t="s">
        <v>976</v>
      </c>
      <c r="I9" s="11" t="s">
        <v>977</v>
      </c>
    </row>
    <row r="10" spans="1:9" x14ac:dyDescent="0.2">
      <c r="D10" s="19" t="s">
        <v>978</v>
      </c>
      <c r="E10" s="23" t="s">
        <v>979</v>
      </c>
      <c r="F10" s="23" t="s">
        <v>978</v>
      </c>
      <c r="G10" s="23" t="s">
        <v>979</v>
      </c>
      <c r="H10" s="23" t="s">
        <v>978</v>
      </c>
      <c r="I10" s="23" t="s">
        <v>979</v>
      </c>
    </row>
    <row r="11" spans="1:9" x14ac:dyDescent="0.2">
      <c r="C11" s="1" t="s">
        <v>980</v>
      </c>
      <c r="D11" s="12">
        <f t="shared" ref="D11:E13" si="0">F11+H11</f>
        <v>564</v>
      </c>
      <c r="E11" s="15">
        <f t="shared" si="0"/>
        <v>119976</v>
      </c>
      <c r="F11" s="13">
        <v>279</v>
      </c>
      <c r="G11" s="13">
        <v>93319</v>
      </c>
      <c r="H11" s="13">
        <v>285</v>
      </c>
      <c r="I11" s="13">
        <v>26657</v>
      </c>
    </row>
    <row r="12" spans="1:9" x14ac:dyDescent="0.2">
      <c r="C12" s="1" t="s">
        <v>981</v>
      </c>
      <c r="D12" s="12">
        <f t="shared" si="0"/>
        <v>453</v>
      </c>
      <c r="E12" s="15">
        <f t="shared" si="0"/>
        <v>185905</v>
      </c>
      <c r="F12" s="13">
        <v>314</v>
      </c>
      <c r="G12" s="13">
        <v>171670</v>
      </c>
      <c r="H12" s="13">
        <v>139</v>
      </c>
      <c r="I12" s="13">
        <v>14235</v>
      </c>
    </row>
    <row r="13" spans="1:9" x14ac:dyDescent="0.2">
      <c r="C13" s="1" t="s">
        <v>982</v>
      </c>
      <c r="D13" s="12">
        <f t="shared" si="0"/>
        <v>382</v>
      </c>
      <c r="E13" s="15">
        <f t="shared" si="0"/>
        <v>146057</v>
      </c>
      <c r="F13" s="13">
        <f>224+113</f>
        <v>337</v>
      </c>
      <c r="G13" s="13">
        <f>15141+126268</f>
        <v>141409</v>
      </c>
      <c r="H13" s="13">
        <f>39+6</f>
        <v>45</v>
      </c>
      <c r="I13" s="13">
        <f>4373+275</f>
        <v>4648</v>
      </c>
    </row>
    <row r="14" spans="1:9" x14ac:dyDescent="0.2">
      <c r="D14" s="6"/>
    </row>
    <row r="15" spans="1:9" x14ac:dyDescent="0.2">
      <c r="C15" s="1" t="s">
        <v>983</v>
      </c>
      <c r="D15" s="12">
        <f t="shared" ref="D15:E17" si="1">F15+H15</f>
        <v>314</v>
      </c>
      <c r="E15" s="15">
        <f t="shared" si="1"/>
        <v>96750</v>
      </c>
      <c r="F15" s="13">
        <f>191+113</f>
        <v>304</v>
      </c>
      <c r="G15" s="13">
        <f>77798+18338</f>
        <v>96136</v>
      </c>
      <c r="H15" s="13">
        <v>10</v>
      </c>
      <c r="I15" s="13">
        <f>468+146</f>
        <v>614</v>
      </c>
    </row>
    <row r="16" spans="1:9" x14ac:dyDescent="0.2">
      <c r="C16" s="1" t="s">
        <v>955</v>
      </c>
      <c r="D16" s="12">
        <f t="shared" si="1"/>
        <v>248</v>
      </c>
      <c r="E16" s="15">
        <f t="shared" si="1"/>
        <v>81377</v>
      </c>
      <c r="F16" s="13">
        <f>157+89</f>
        <v>246</v>
      </c>
      <c r="G16" s="13">
        <f>65245+15988</f>
        <v>81233</v>
      </c>
      <c r="H16" s="13">
        <v>2</v>
      </c>
      <c r="I16" s="13">
        <v>144</v>
      </c>
    </row>
    <row r="17" spans="2:9" x14ac:dyDescent="0.2">
      <c r="C17" s="1" t="s">
        <v>984</v>
      </c>
      <c r="D17" s="12">
        <f t="shared" si="1"/>
        <v>203</v>
      </c>
      <c r="E17" s="15">
        <f t="shared" si="1"/>
        <v>49291</v>
      </c>
      <c r="F17" s="13">
        <v>202</v>
      </c>
      <c r="G17" s="13">
        <v>49179</v>
      </c>
      <c r="H17" s="13">
        <v>1</v>
      </c>
      <c r="I17" s="13">
        <v>112</v>
      </c>
    </row>
    <row r="18" spans="2:9" x14ac:dyDescent="0.2">
      <c r="D18" s="6"/>
    </row>
    <row r="19" spans="2:9" x14ac:dyDescent="0.2">
      <c r="C19" s="1" t="s">
        <v>985</v>
      </c>
      <c r="D19" s="12">
        <f>F19+H19</f>
        <v>143</v>
      </c>
      <c r="E19" s="15">
        <f>G19+I19</f>
        <v>40927</v>
      </c>
      <c r="F19" s="15">
        <v>143</v>
      </c>
      <c r="G19" s="15">
        <v>40927</v>
      </c>
      <c r="H19" s="23" t="s">
        <v>41</v>
      </c>
      <c r="I19" s="23" t="s">
        <v>41</v>
      </c>
    </row>
    <row r="20" spans="2:9" x14ac:dyDescent="0.2">
      <c r="C20" s="1" t="s">
        <v>986</v>
      </c>
      <c r="D20" s="12">
        <v>132</v>
      </c>
      <c r="E20" s="15">
        <v>34645</v>
      </c>
      <c r="F20" s="15">
        <v>132</v>
      </c>
      <c r="G20" s="15">
        <v>34645</v>
      </c>
      <c r="H20" s="23" t="s">
        <v>41</v>
      </c>
      <c r="I20" s="23" t="s">
        <v>41</v>
      </c>
    </row>
    <row r="21" spans="2:9" x14ac:dyDescent="0.2">
      <c r="C21" s="3" t="s">
        <v>987</v>
      </c>
      <c r="D21" s="16">
        <f>SUM(D23:D24)</f>
        <v>126</v>
      </c>
      <c r="E21" s="122">
        <f>SUM(E23:E24)</f>
        <v>33587</v>
      </c>
      <c r="F21" s="122">
        <f>SUM(F23:F24)</f>
        <v>126</v>
      </c>
      <c r="G21" s="122">
        <f>SUM(G23:G24)</f>
        <v>33587</v>
      </c>
      <c r="H21" s="18" t="s">
        <v>41</v>
      </c>
      <c r="I21" s="18" t="s">
        <v>41</v>
      </c>
    </row>
    <row r="22" spans="2:9" x14ac:dyDescent="0.2">
      <c r="D22" s="6"/>
    </row>
    <row r="23" spans="2:9" x14ac:dyDescent="0.2">
      <c r="C23" s="1" t="s">
        <v>988</v>
      </c>
      <c r="D23" s="12">
        <v>95</v>
      </c>
      <c r="E23" s="15">
        <v>28111</v>
      </c>
      <c r="F23" s="13">
        <v>95</v>
      </c>
      <c r="G23" s="13">
        <v>28111</v>
      </c>
      <c r="H23" s="23" t="s">
        <v>41</v>
      </c>
      <c r="I23" s="23" t="s">
        <v>41</v>
      </c>
    </row>
    <row r="24" spans="2:9" x14ac:dyDescent="0.2">
      <c r="C24" s="1" t="s">
        <v>989</v>
      </c>
      <c r="D24" s="12">
        <v>31</v>
      </c>
      <c r="E24" s="15">
        <v>5476</v>
      </c>
      <c r="F24" s="13">
        <v>31</v>
      </c>
      <c r="G24" s="13">
        <v>5476</v>
      </c>
      <c r="H24" s="23" t="s">
        <v>41</v>
      </c>
      <c r="I24" s="23" t="s">
        <v>41</v>
      </c>
    </row>
    <row r="25" spans="2:9" ht="18" thickBot="1" x14ac:dyDescent="0.25">
      <c r="B25" s="4"/>
      <c r="C25" s="4"/>
      <c r="D25" s="20"/>
      <c r="E25" s="4"/>
      <c r="F25" s="4"/>
      <c r="G25" s="4"/>
      <c r="H25" s="4"/>
      <c r="I25" s="4"/>
    </row>
    <row r="26" spans="2:9" x14ac:dyDescent="0.2">
      <c r="D26" s="1" t="s">
        <v>990</v>
      </c>
    </row>
  </sheetData>
  <phoneticPr fontId="2"/>
  <pageMargins left="0.4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/>
  <dimension ref="A1:I50"/>
  <sheetViews>
    <sheetView showGridLines="0" topLeftCell="A22" zoomScale="75" workbookViewId="0">
      <selection activeCell="D46" sqref="D46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8" width="17.125" style="2" customWidth="1"/>
    <col min="9" max="9" width="18" style="2" customWidth="1"/>
    <col min="10" max="256" width="15.875" style="2"/>
    <col min="257" max="257" width="13.375" style="2" customWidth="1"/>
    <col min="258" max="258" width="5.875" style="2" customWidth="1"/>
    <col min="259" max="259" width="22.125" style="2" customWidth="1"/>
    <col min="260" max="264" width="17.125" style="2" customWidth="1"/>
    <col min="265" max="265" width="18" style="2" customWidth="1"/>
    <col min="266" max="512" width="15.875" style="2"/>
    <col min="513" max="513" width="13.375" style="2" customWidth="1"/>
    <col min="514" max="514" width="5.875" style="2" customWidth="1"/>
    <col min="515" max="515" width="22.125" style="2" customWidth="1"/>
    <col min="516" max="520" width="17.125" style="2" customWidth="1"/>
    <col min="521" max="521" width="18" style="2" customWidth="1"/>
    <col min="522" max="768" width="15.875" style="2"/>
    <col min="769" max="769" width="13.375" style="2" customWidth="1"/>
    <col min="770" max="770" width="5.875" style="2" customWidth="1"/>
    <col min="771" max="771" width="22.125" style="2" customWidth="1"/>
    <col min="772" max="776" width="17.125" style="2" customWidth="1"/>
    <col min="777" max="777" width="18" style="2" customWidth="1"/>
    <col min="778" max="1024" width="15.875" style="2"/>
    <col min="1025" max="1025" width="13.375" style="2" customWidth="1"/>
    <col min="1026" max="1026" width="5.875" style="2" customWidth="1"/>
    <col min="1027" max="1027" width="22.125" style="2" customWidth="1"/>
    <col min="1028" max="1032" width="17.125" style="2" customWidth="1"/>
    <col min="1033" max="1033" width="18" style="2" customWidth="1"/>
    <col min="1034" max="1280" width="15.875" style="2"/>
    <col min="1281" max="1281" width="13.375" style="2" customWidth="1"/>
    <col min="1282" max="1282" width="5.875" style="2" customWidth="1"/>
    <col min="1283" max="1283" width="22.125" style="2" customWidth="1"/>
    <col min="1284" max="1288" width="17.125" style="2" customWidth="1"/>
    <col min="1289" max="1289" width="18" style="2" customWidth="1"/>
    <col min="1290" max="1536" width="15.875" style="2"/>
    <col min="1537" max="1537" width="13.375" style="2" customWidth="1"/>
    <col min="1538" max="1538" width="5.875" style="2" customWidth="1"/>
    <col min="1539" max="1539" width="22.125" style="2" customWidth="1"/>
    <col min="1540" max="1544" width="17.125" style="2" customWidth="1"/>
    <col min="1545" max="1545" width="18" style="2" customWidth="1"/>
    <col min="1546" max="1792" width="15.875" style="2"/>
    <col min="1793" max="1793" width="13.375" style="2" customWidth="1"/>
    <col min="1794" max="1794" width="5.875" style="2" customWidth="1"/>
    <col min="1795" max="1795" width="22.125" style="2" customWidth="1"/>
    <col min="1796" max="1800" width="17.125" style="2" customWidth="1"/>
    <col min="1801" max="1801" width="18" style="2" customWidth="1"/>
    <col min="1802" max="2048" width="15.875" style="2"/>
    <col min="2049" max="2049" width="13.375" style="2" customWidth="1"/>
    <col min="2050" max="2050" width="5.875" style="2" customWidth="1"/>
    <col min="2051" max="2051" width="22.125" style="2" customWidth="1"/>
    <col min="2052" max="2056" width="17.125" style="2" customWidth="1"/>
    <col min="2057" max="2057" width="18" style="2" customWidth="1"/>
    <col min="2058" max="2304" width="15.875" style="2"/>
    <col min="2305" max="2305" width="13.375" style="2" customWidth="1"/>
    <col min="2306" max="2306" width="5.875" style="2" customWidth="1"/>
    <col min="2307" max="2307" width="22.125" style="2" customWidth="1"/>
    <col min="2308" max="2312" width="17.125" style="2" customWidth="1"/>
    <col min="2313" max="2313" width="18" style="2" customWidth="1"/>
    <col min="2314" max="2560" width="15.875" style="2"/>
    <col min="2561" max="2561" width="13.375" style="2" customWidth="1"/>
    <col min="2562" max="2562" width="5.875" style="2" customWidth="1"/>
    <col min="2563" max="2563" width="22.125" style="2" customWidth="1"/>
    <col min="2564" max="2568" width="17.125" style="2" customWidth="1"/>
    <col min="2569" max="2569" width="18" style="2" customWidth="1"/>
    <col min="2570" max="2816" width="15.875" style="2"/>
    <col min="2817" max="2817" width="13.375" style="2" customWidth="1"/>
    <col min="2818" max="2818" width="5.875" style="2" customWidth="1"/>
    <col min="2819" max="2819" width="22.125" style="2" customWidth="1"/>
    <col min="2820" max="2824" width="17.125" style="2" customWidth="1"/>
    <col min="2825" max="2825" width="18" style="2" customWidth="1"/>
    <col min="2826" max="3072" width="15.875" style="2"/>
    <col min="3073" max="3073" width="13.375" style="2" customWidth="1"/>
    <col min="3074" max="3074" width="5.875" style="2" customWidth="1"/>
    <col min="3075" max="3075" width="22.125" style="2" customWidth="1"/>
    <col min="3076" max="3080" width="17.125" style="2" customWidth="1"/>
    <col min="3081" max="3081" width="18" style="2" customWidth="1"/>
    <col min="3082" max="3328" width="15.875" style="2"/>
    <col min="3329" max="3329" width="13.375" style="2" customWidth="1"/>
    <col min="3330" max="3330" width="5.875" style="2" customWidth="1"/>
    <col min="3331" max="3331" width="22.125" style="2" customWidth="1"/>
    <col min="3332" max="3336" width="17.125" style="2" customWidth="1"/>
    <col min="3337" max="3337" width="18" style="2" customWidth="1"/>
    <col min="3338" max="3584" width="15.875" style="2"/>
    <col min="3585" max="3585" width="13.375" style="2" customWidth="1"/>
    <col min="3586" max="3586" width="5.875" style="2" customWidth="1"/>
    <col min="3587" max="3587" width="22.125" style="2" customWidth="1"/>
    <col min="3588" max="3592" width="17.125" style="2" customWidth="1"/>
    <col min="3593" max="3593" width="18" style="2" customWidth="1"/>
    <col min="3594" max="3840" width="15.875" style="2"/>
    <col min="3841" max="3841" width="13.375" style="2" customWidth="1"/>
    <col min="3842" max="3842" width="5.875" style="2" customWidth="1"/>
    <col min="3843" max="3843" width="22.125" style="2" customWidth="1"/>
    <col min="3844" max="3848" width="17.125" style="2" customWidth="1"/>
    <col min="3849" max="3849" width="18" style="2" customWidth="1"/>
    <col min="3850" max="4096" width="15.875" style="2"/>
    <col min="4097" max="4097" width="13.375" style="2" customWidth="1"/>
    <col min="4098" max="4098" width="5.875" style="2" customWidth="1"/>
    <col min="4099" max="4099" width="22.125" style="2" customWidth="1"/>
    <col min="4100" max="4104" width="17.125" style="2" customWidth="1"/>
    <col min="4105" max="4105" width="18" style="2" customWidth="1"/>
    <col min="4106" max="4352" width="15.875" style="2"/>
    <col min="4353" max="4353" width="13.375" style="2" customWidth="1"/>
    <col min="4354" max="4354" width="5.875" style="2" customWidth="1"/>
    <col min="4355" max="4355" width="22.125" style="2" customWidth="1"/>
    <col min="4356" max="4360" width="17.125" style="2" customWidth="1"/>
    <col min="4361" max="4361" width="18" style="2" customWidth="1"/>
    <col min="4362" max="4608" width="15.875" style="2"/>
    <col min="4609" max="4609" width="13.375" style="2" customWidth="1"/>
    <col min="4610" max="4610" width="5.875" style="2" customWidth="1"/>
    <col min="4611" max="4611" width="22.125" style="2" customWidth="1"/>
    <col min="4612" max="4616" width="17.125" style="2" customWidth="1"/>
    <col min="4617" max="4617" width="18" style="2" customWidth="1"/>
    <col min="4618" max="4864" width="15.875" style="2"/>
    <col min="4865" max="4865" width="13.375" style="2" customWidth="1"/>
    <col min="4866" max="4866" width="5.875" style="2" customWidth="1"/>
    <col min="4867" max="4867" width="22.125" style="2" customWidth="1"/>
    <col min="4868" max="4872" width="17.125" style="2" customWidth="1"/>
    <col min="4873" max="4873" width="18" style="2" customWidth="1"/>
    <col min="4874" max="5120" width="15.875" style="2"/>
    <col min="5121" max="5121" width="13.375" style="2" customWidth="1"/>
    <col min="5122" max="5122" width="5.875" style="2" customWidth="1"/>
    <col min="5123" max="5123" width="22.125" style="2" customWidth="1"/>
    <col min="5124" max="5128" width="17.125" style="2" customWidth="1"/>
    <col min="5129" max="5129" width="18" style="2" customWidth="1"/>
    <col min="5130" max="5376" width="15.875" style="2"/>
    <col min="5377" max="5377" width="13.375" style="2" customWidth="1"/>
    <col min="5378" max="5378" width="5.875" style="2" customWidth="1"/>
    <col min="5379" max="5379" width="22.125" style="2" customWidth="1"/>
    <col min="5380" max="5384" width="17.125" style="2" customWidth="1"/>
    <col min="5385" max="5385" width="18" style="2" customWidth="1"/>
    <col min="5386" max="5632" width="15.875" style="2"/>
    <col min="5633" max="5633" width="13.375" style="2" customWidth="1"/>
    <col min="5634" max="5634" width="5.875" style="2" customWidth="1"/>
    <col min="5635" max="5635" width="22.125" style="2" customWidth="1"/>
    <col min="5636" max="5640" width="17.125" style="2" customWidth="1"/>
    <col min="5641" max="5641" width="18" style="2" customWidth="1"/>
    <col min="5642" max="5888" width="15.875" style="2"/>
    <col min="5889" max="5889" width="13.375" style="2" customWidth="1"/>
    <col min="5890" max="5890" width="5.875" style="2" customWidth="1"/>
    <col min="5891" max="5891" width="22.125" style="2" customWidth="1"/>
    <col min="5892" max="5896" width="17.125" style="2" customWidth="1"/>
    <col min="5897" max="5897" width="18" style="2" customWidth="1"/>
    <col min="5898" max="6144" width="15.875" style="2"/>
    <col min="6145" max="6145" width="13.375" style="2" customWidth="1"/>
    <col min="6146" max="6146" width="5.875" style="2" customWidth="1"/>
    <col min="6147" max="6147" width="22.125" style="2" customWidth="1"/>
    <col min="6148" max="6152" width="17.125" style="2" customWidth="1"/>
    <col min="6153" max="6153" width="18" style="2" customWidth="1"/>
    <col min="6154" max="6400" width="15.875" style="2"/>
    <col min="6401" max="6401" width="13.375" style="2" customWidth="1"/>
    <col min="6402" max="6402" width="5.875" style="2" customWidth="1"/>
    <col min="6403" max="6403" width="22.125" style="2" customWidth="1"/>
    <col min="6404" max="6408" width="17.125" style="2" customWidth="1"/>
    <col min="6409" max="6409" width="18" style="2" customWidth="1"/>
    <col min="6410" max="6656" width="15.875" style="2"/>
    <col min="6657" max="6657" width="13.375" style="2" customWidth="1"/>
    <col min="6658" max="6658" width="5.875" style="2" customWidth="1"/>
    <col min="6659" max="6659" width="22.125" style="2" customWidth="1"/>
    <col min="6660" max="6664" width="17.125" style="2" customWidth="1"/>
    <col min="6665" max="6665" width="18" style="2" customWidth="1"/>
    <col min="6666" max="6912" width="15.875" style="2"/>
    <col min="6913" max="6913" width="13.375" style="2" customWidth="1"/>
    <col min="6914" max="6914" width="5.875" style="2" customWidth="1"/>
    <col min="6915" max="6915" width="22.125" style="2" customWidth="1"/>
    <col min="6916" max="6920" width="17.125" style="2" customWidth="1"/>
    <col min="6921" max="6921" width="18" style="2" customWidth="1"/>
    <col min="6922" max="7168" width="15.875" style="2"/>
    <col min="7169" max="7169" width="13.375" style="2" customWidth="1"/>
    <col min="7170" max="7170" width="5.875" style="2" customWidth="1"/>
    <col min="7171" max="7171" width="22.125" style="2" customWidth="1"/>
    <col min="7172" max="7176" width="17.125" style="2" customWidth="1"/>
    <col min="7177" max="7177" width="18" style="2" customWidth="1"/>
    <col min="7178" max="7424" width="15.875" style="2"/>
    <col min="7425" max="7425" width="13.375" style="2" customWidth="1"/>
    <col min="7426" max="7426" width="5.875" style="2" customWidth="1"/>
    <col min="7427" max="7427" width="22.125" style="2" customWidth="1"/>
    <col min="7428" max="7432" width="17.125" style="2" customWidth="1"/>
    <col min="7433" max="7433" width="18" style="2" customWidth="1"/>
    <col min="7434" max="7680" width="15.875" style="2"/>
    <col min="7681" max="7681" width="13.375" style="2" customWidth="1"/>
    <col min="7682" max="7682" width="5.875" style="2" customWidth="1"/>
    <col min="7683" max="7683" width="22.125" style="2" customWidth="1"/>
    <col min="7684" max="7688" width="17.125" style="2" customWidth="1"/>
    <col min="7689" max="7689" width="18" style="2" customWidth="1"/>
    <col min="7690" max="7936" width="15.875" style="2"/>
    <col min="7937" max="7937" width="13.375" style="2" customWidth="1"/>
    <col min="7938" max="7938" width="5.875" style="2" customWidth="1"/>
    <col min="7939" max="7939" width="22.125" style="2" customWidth="1"/>
    <col min="7940" max="7944" width="17.125" style="2" customWidth="1"/>
    <col min="7945" max="7945" width="18" style="2" customWidth="1"/>
    <col min="7946" max="8192" width="15.875" style="2"/>
    <col min="8193" max="8193" width="13.375" style="2" customWidth="1"/>
    <col min="8194" max="8194" width="5.875" style="2" customWidth="1"/>
    <col min="8195" max="8195" width="22.125" style="2" customWidth="1"/>
    <col min="8196" max="8200" width="17.125" style="2" customWidth="1"/>
    <col min="8201" max="8201" width="18" style="2" customWidth="1"/>
    <col min="8202" max="8448" width="15.875" style="2"/>
    <col min="8449" max="8449" width="13.375" style="2" customWidth="1"/>
    <col min="8450" max="8450" width="5.875" style="2" customWidth="1"/>
    <col min="8451" max="8451" width="22.125" style="2" customWidth="1"/>
    <col min="8452" max="8456" width="17.125" style="2" customWidth="1"/>
    <col min="8457" max="8457" width="18" style="2" customWidth="1"/>
    <col min="8458" max="8704" width="15.875" style="2"/>
    <col min="8705" max="8705" width="13.375" style="2" customWidth="1"/>
    <col min="8706" max="8706" width="5.875" style="2" customWidth="1"/>
    <col min="8707" max="8707" width="22.125" style="2" customWidth="1"/>
    <col min="8708" max="8712" width="17.125" style="2" customWidth="1"/>
    <col min="8713" max="8713" width="18" style="2" customWidth="1"/>
    <col min="8714" max="8960" width="15.875" style="2"/>
    <col min="8961" max="8961" width="13.375" style="2" customWidth="1"/>
    <col min="8962" max="8962" width="5.875" style="2" customWidth="1"/>
    <col min="8963" max="8963" width="22.125" style="2" customWidth="1"/>
    <col min="8964" max="8968" width="17.125" style="2" customWidth="1"/>
    <col min="8969" max="8969" width="18" style="2" customWidth="1"/>
    <col min="8970" max="9216" width="15.875" style="2"/>
    <col min="9217" max="9217" width="13.375" style="2" customWidth="1"/>
    <col min="9218" max="9218" width="5.875" style="2" customWidth="1"/>
    <col min="9219" max="9219" width="22.125" style="2" customWidth="1"/>
    <col min="9220" max="9224" width="17.125" style="2" customWidth="1"/>
    <col min="9225" max="9225" width="18" style="2" customWidth="1"/>
    <col min="9226" max="9472" width="15.875" style="2"/>
    <col min="9473" max="9473" width="13.375" style="2" customWidth="1"/>
    <col min="9474" max="9474" width="5.875" style="2" customWidth="1"/>
    <col min="9475" max="9475" width="22.125" style="2" customWidth="1"/>
    <col min="9476" max="9480" width="17.125" style="2" customWidth="1"/>
    <col min="9481" max="9481" width="18" style="2" customWidth="1"/>
    <col min="9482" max="9728" width="15.875" style="2"/>
    <col min="9729" max="9729" width="13.375" style="2" customWidth="1"/>
    <col min="9730" max="9730" width="5.875" style="2" customWidth="1"/>
    <col min="9731" max="9731" width="22.125" style="2" customWidth="1"/>
    <col min="9732" max="9736" width="17.125" style="2" customWidth="1"/>
    <col min="9737" max="9737" width="18" style="2" customWidth="1"/>
    <col min="9738" max="9984" width="15.875" style="2"/>
    <col min="9985" max="9985" width="13.375" style="2" customWidth="1"/>
    <col min="9986" max="9986" width="5.875" style="2" customWidth="1"/>
    <col min="9987" max="9987" width="22.125" style="2" customWidth="1"/>
    <col min="9988" max="9992" width="17.125" style="2" customWidth="1"/>
    <col min="9993" max="9993" width="18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22.125" style="2" customWidth="1"/>
    <col min="10244" max="10248" width="17.125" style="2" customWidth="1"/>
    <col min="10249" max="10249" width="18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22.125" style="2" customWidth="1"/>
    <col min="10500" max="10504" width="17.125" style="2" customWidth="1"/>
    <col min="10505" max="10505" width="18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22.125" style="2" customWidth="1"/>
    <col min="10756" max="10760" width="17.125" style="2" customWidth="1"/>
    <col min="10761" max="10761" width="18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22.125" style="2" customWidth="1"/>
    <col min="11012" max="11016" width="17.125" style="2" customWidth="1"/>
    <col min="11017" max="11017" width="18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22.125" style="2" customWidth="1"/>
    <col min="11268" max="11272" width="17.125" style="2" customWidth="1"/>
    <col min="11273" max="11273" width="18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22.125" style="2" customWidth="1"/>
    <col min="11524" max="11528" width="17.125" style="2" customWidth="1"/>
    <col min="11529" max="11529" width="18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22.125" style="2" customWidth="1"/>
    <col min="11780" max="11784" width="17.125" style="2" customWidth="1"/>
    <col min="11785" max="11785" width="18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22.125" style="2" customWidth="1"/>
    <col min="12036" max="12040" width="17.125" style="2" customWidth="1"/>
    <col min="12041" max="12041" width="18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22.125" style="2" customWidth="1"/>
    <col min="12292" max="12296" width="17.125" style="2" customWidth="1"/>
    <col min="12297" max="12297" width="18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22.125" style="2" customWidth="1"/>
    <col min="12548" max="12552" width="17.125" style="2" customWidth="1"/>
    <col min="12553" max="12553" width="18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22.125" style="2" customWidth="1"/>
    <col min="12804" max="12808" width="17.125" style="2" customWidth="1"/>
    <col min="12809" max="12809" width="18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22.125" style="2" customWidth="1"/>
    <col min="13060" max="13064" width="17.125" style="2" customWidth="1"/>
    <col min="13065" max="13065" width="18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22.125" style="2" customWidth="1"/>
    <col min="13316" max="13320" width="17.125" style="2" customWidth="1"/>
    <col min="13321" max="13321" width="18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22.125" style="2" customWidth="1"/>
    <col min="13572" max="13576" width="17.125" style="2" customWidth="1"/>
    <col min="13577" max="13577" width="18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22.125" style="2" customWidth="1"/>
    <col min="13828" max="13832" width="17.125" style="2" customWidth="1"/>
    <col min="13833" max="13833" width="18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22.125" style="2" customWidth="1"/>
    <col min="14084" max="14088" width="17.125" style="2" customWidth="1"/>
    <col min="14089" max="14089" width="18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22.125" style="2" customWidth="1"/>
    <col min="14340" max="14344" width="17.125" style="2" customWidth="1"/>
    <col min="14345" max="14345" width="18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22.125" style="2" customWidth="1"/>
    <col min="14596" max="14600" width="17.125" style="2" customWidth="1"/>
    <col min="14601" max="14601" width="18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22.125" style="2" customWidth="1"/>
    <col min="14852" max="14856" width="17.125" style="2" customWidth="1"/>
    <col min="14857" max="14857" width="18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22.125" style="2" customWidth="1"/>
    <col min="15108" max="15112" width="17.125" style="2" customWidth="1"/>
    <col min="15113" max="15113" width="18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22.125" style="2" customWidth="1"/>
    <col min="15364" max="15368" width="17.125" style="2" customWidth="1"/>
    <col min="15369" max="15369" width="18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22.125" style="2" customWidth="1"/>
    <col min="15620" max="15624" width="17.125" style="2" customWidth="1"/>
    <col min="15625" max="15625" width="18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22.125" style="2" customWidth="1"/>
    <col min="15876" max="15880" width="17.125" style="2" customWidth="1"/>
    <col min="15881" max="15881" width="18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22.125" style="2" customWidth="1"/>
    <col min="16132" max="16136" width="17.125" style="2" customWidth="1"/>
    <col min="16137" max="16137" width="18" style="2" customWidth="1"/>
    <col min="16138" max="16384" width="15.875" style="2"/>
  </cols>
  <sheetData>
    <row r="1" spans="1:9" x14ac:dyDescent="0.2">
      <c r="A1" s="1"/>
    </row>
    <row r="6" spans="1:9" x14ac:dyDescent="0.2">
      <c r="D6" s="14"/>
      <c r="E6" s="3" t="s">
        <v>991</v>
      </c>
    </row>
    <row r="7" spans="1:9" x14ac:dyDescent="0.2">
      <c r="D7" s="3" t="s">
        <v>992</v>
      </c>
      <c r="E7" s="14"/>
    </row>
    <row r="8" spans="1:9" x14ac:dyDescent="0.2">
      <c r="C8" s="1" t="s">
        <v>993</v>
      </c>
    </row>
    <row r="9" spans="1:9" ht="18" thickBot="1" x14ac:dyDescent="0.25">
      <c r="B9" s="4"/>
      <c r="C9" s="5" t="s">
        <v>994</v>
      </c>
      <c r="D9" s="4"/>
      <c r="E9" s="4"/>
      <c r="F9" s="4"/>
      <c r="G9" s="4"/>
      <c r="H9" s="4"/>
      <c r="I9" s="4"/>
    </row>
    <row r="10" spans="1:9" x14ac:dyDescent="0.2">
      <c r="D10" s="9" t="s">
        <v>995</v>
      </c>
      <c r="E10" s="7"/>
      <c r="F10" s="9" t="s">
        <v>996</v>
      </c>
      <c r="G10" s="7"/>
      <c r="H10" s="9" t="s">
        <v>997</v>
      </c>
      <c r="I10" s="7"/>
    </row>
    <row r="11" spans="1:9" x14ac:dyDescent="0.2">
      <c r="B11" s="7"/>
      <c r="C11" s="7"/>
      <c r="D11" s="11" t="s">
        <v>976</v>
      </c>
      <c r="E11" s="11" t="s">
        <v>977</v>
      </c>
      <c r="F11" s="11" t="s">
        <v>976</v>
      </c>
      <c r="G11" s="11" t="s">
        <v>977</v>
      </c>
      <c r="H11" s="11" t="s">
        <v>976</v>
      </c>
      <c r="I11" s="11" t="s">
        <v>977</v>
      </c>
    </row>
    <row r="12" spans="1:9" x14ac:dyDescent="0.2">
      <c r="D12" s="19" t="s">
        <v>978</v>
      </c>
      <c r="E12" s="23" t="s">
        <v>226</v>
      </c>
      <c r="F12" s="23" t="s">
        <v>978</v>
      </c>
      <c r="G12" s="23" t="s">
        <v>226</v>
      </c>
      <c r="H12" s="23" t="s">
        <v>978</v>
      </c>
      <c r="I12" s="23" t="s">
        <v>226</v>
      </c>
    </row>
    <row r="13" spans="1:9" x14ac:dyDescent="0.2">
      <c r="C13" s="1" t="s">
        <v>998</v>
      </c>
      <c r="D13" s="12">
        <f t="shared" ref="D13:E15" si="0">F13+H13</f>
        <v>227509</v>
      </c>
      <c r="E13" s="15">
        <f t="shared" si="0"/>
        <v>59954.299999999996</v>
      </c>
      <c r="F13" s="13">
        <v>1288</v>
      </c>
      <c r="G13" s="13">
        <v>25210.423999999999</v>
      </c>
      <c r="H13" s="13">
        <v>226221</v>
      </c>
      <c r="I13" s="13">
        <v>34743.875999999997</v>
      </c>
    </row>
    <row r="14" spans="1:9" x14ac:dyDescent="0.2">
      <c r="C14" s="1" t="s">
        <v>999</v>
      </c>
      <c r="D14" s="12">
        <f t="shared" si="0"/>
        <v>160753</v>
      </c>
      <c r="E14" s="15">
        <f t="shared" si="0"/>
        <v>74871.813999999998</v>
      </c>
      <c r="F14" s="13">
        <v>1097</v>
      </c>
      <c r="G14" s="13">
        <v>25304.91</v>
      </c>
      <c r="H14" s="13">
        <v>159656</v>
      </c>
      <c r="I14" s="13">
        <v>49566.904000000002</v>
      </c>
    </row>
    <row r="15" spans="1:9" x14ac:dyDescent="0.2">
      <c r="C15" s="1" t="s">
        <v>1000</v>
      </c>
      <c r="D15" s="12">
        <f t="shared" si="0"/>
        <v>199163</v>
      </c>
      <c r="E15" s="15">
        <f t="shared" si="0"/>
        <v>68688.513999999996</v>
      </c>
      <c r="F15" s="13">
        <v>1165</v>
      </c>
      <c r="G15" s="13">
        <v>25889.66</v>
      </c>
      <c r="H15" s="13">
        <v>197998</v>
      </c>
      <c r="I15" s="13">
        <v>42798.853999999999</v>
      </c>
    </row>
    <row r="16" spans="1:9" x14ac:dyDescent="0.2">
      <c r="D16" s="6"/>
    </row>
    <row r="17" spans="2:9" x14ac:dyDescent="0.2">
      <c r="C17" s="1" t="s">
        <v>1001</v>
      </c>
      <c r="D17" s="12">
        <f t="shared" ref="D17:E19" si="1">F17+H17</f>
        <v>156416</v>
      </c>
      <c r="E17" s="15">
        <f t="shared" si="1"/>
        <v>58874.428</v>
      </c>
      <c r="F17" s="13">
        <v>1192</v>
      </c>
      <c r="G17" s="13">
        <v>24837.005000000001</v>
      </c>
      <c r="H17" s="13">
        <v>155224</v>
      </c>
      <c r="I17" s="13">
        <v>34037.423000000003</v>
      </c>
    </row>
    <row r="18" spans="2:9" x14ac:dyDescent="0.2">
      <c r="C18" s="1" t="s">
        <v>1002</v>
      </c>
      <c r="D18" s="12">
        <f t="shared" si="1"/>
        <v>146618</v>
      </c>
      <c r="E18" s="15">
        <f t="shared" si="1"/>
        <v>61913.650999999998</v>
      </c>
      <c r="F18" s="13">
        <v>1116</v>
      </c>
      <c r="G18" s="13">
        <v>29923.833999999999</v>
      </c>
      <c r="H18" s="13">
        <v>145502</v>
      </c>
      <c r="I18" s="13">
        <v>31989.816999999999</v>
      </c>
    </row>
    <row r="19" spans="2:9" x14ac:dyDescent="0.2">
      <c r="C19" s="1" t="s">
        <v>1003</v>
      </c>
      <c r="D19" s="12">
        <f t="shared" si="1"/>
        <v>143433</v>
      </c>
      <c r="E19" s="15">
        <f t="shared" si="1"/>
        <v>57862.998</v>
      </c>
      <c r="F19" s="13">
        <v>1037</v>
      </c>
      <c r="G19" s="13">
        <v>27052.966</v>
      </c>
      <c r="H19" s="13">
        <v>142396</v>
      </c>
      <c r="I19" s="13">
        <v>30810.031999999999</v>
      </c>
    </row>
    <row r="20" spans="2:9" x14ac:dyDescent="0.2">
      <c r="D20" s="6"/>
    </row>
    <row r="21" spans="2:9" x14ac:dyDescent="0.2">
      <c r="C21" s="1" t="s">
        <v>211</v>
      </c>
      <c r="D21" s="12">
        <f t="shared" ref="D21:E23" si="2">F21+H21</f>
        <v>100950</v>
      </c>
      <c r="E21" s="15">
        <f t="shared" si="2"/>
        <v>50693.543000000005</v>
      </c>
      <c r="F21" s="13">
        <v>1068</v>
      </c>
      <c r="G21" s="13">
        <v>24257.185000000001</v>
      </c>
      <c r="H21" s="13">
        <v>99882</v>
      </c>
      <c r="I21" s="13">
        <v>26436.358</v>
      </c>
    </row>
    <row r="22" spans="2:9" x14ac:dyDescent="0.2">
      <c r="C22" s="1" t="s">
        <v>212</v>
      </c>
      <c r="D22" s="12">
        <f t="shared" si="2"/>
        <v>103892</v>
      </c>
      <c r="E22" s="15">
        <f t="shared" si="2"/>
        <v>52596</v>
      </c>
      <c r="F22" s="13">
        <v>1087</v>
      </c>
      <c r="G22" s="13">
        <v>24791</v>
      </c>
      <c r="H22" s="13">
        <v>102805</v>
      </c>
      <c r="I22" s="13">
        <v>27805</v>
      </c>
    </row>
    <row r="23" spans="2:9" x14ac:dyDescent="0.2">
      <c r="B23" s="164" t="s">
        <v>213</v>
      </c>
      <c r="C23" s="165"/>
      <c r="D23" s="16">
        <f t="shared" si="2"/>
        <v>89976</v>
      </c>
      <c r="E23" s="14">
        <f t="shared" si="2"/>
        <v>48364.728000000003</v>
      </c>
      <c r="F23" s="45">
        <v>1157</v>
      </c>
      <c r="G23" s="45">
        <v>22189.214</v>
      </c>
      <c r="H23" s="45">
        <v>88819</v>
      </c>
      <c r="I23" s="45">
        <v>26175.513999999999</v>
      </c>
    </row>
    <row r="24" spans="2:9" ht="18" thickBot="1" x14ac:dyDescent="0.25">
      <c r="B24" s="4"/>
      <c r="C24" s="4"/>
      <c r="D24" s="20"/>
      <c r="E24" s="4"/>
      <c r="F24" s="4"/>
      <c r="G24" s="4"/>
      <c r="H24" s="4"/>
      <c r="I24" s="4"/>
    </row>
    <row r="25" spans="2:9" x14ac:dyDescent="0.2">
      <c r="D25" s="1" t="s">
        <v>57</v>
      </c>
    </row>
    <row r="28" spans="2:9" x14ac:dyDescent="0.2">
      <c r="D28" s="3" t="s">
        <v>1004</v>
      </c>
    </row>
    <row r="29" spans="2:9" ht="18" thickBot="1" x14ac:dyDescent="0.25">
      <c r="B29" s="4"/>
      <c r="C29" s="4"/>
      <c r="D29" s="4"/>
      <c r="E29" s="4"/>
      <c r="F29" s="4"/>
      <c r="G29" s="4"/>
      <c r="H29" s="4"/>
      <c r="I29" s="4"/>
    </row>
    <row r="30" spans="2:9" x14ac:dyDescent="0.2">
      <c r="D30" s="9" t="s">
        <v>995</v>
      </c>
      <c r="E30" s="7"/>
      <c r="F30" s="9" t="s">
        <v>996</v>
      </c>
      <c r="G30" s="7"/>
      <c r="H30" s="9" t="s">
        <v>997</v>
      </c>
      <c r="I30" s="7"/>
    </row>
    <row r="31" spans="2:9" x14ac:dyDescent="0.2">
      <c r="B31" s="7"/>
      <c r="C31" s="7"/>
      <c r="D31" s="11" t="s">
        <v>976</v>
      </c>
      <c r="E31" s="11" t="s">
        <v>977</v>
      </c>
      <c r="F31" s="11" t="s">
        <v>976</v>
      </c>
      <c r="G31" s="11" t="s">
        <v>977</v>
      </c>
      <c r="H31" s="11" t="s">
        <v>976</v>
      </c>
      <c r="I31" s="11" t="s">
        <v>977</v>
      </c>
    </row>
    <row r="32" spans="2:9" x14ac:dyDescent="0.2">
      <c r="D32" s="19" t="s">
        <v>978</v>
      </c>
      <c r="E32" s="23" t="s">
        <v>226</v>
      </c>
      <c r="F32" s="23" t="s">
        <v>978</v>
      </c>
      <c r="G32" s="23" t="s">
        <v>226</v>
      </c>
      <c r="H32" s="23" t="s">
        <v>978</v>
      </c>
      <c r="I32" s="23" t="s">
        <v>226</v>
      </c>
    </row>
    <row r="33" spans="2:9" x14ac:dyDescent="0.2">
      <c r="B33" s="162" t="s">
        <v>1005</v>
      </c>
      <c r="C33" s="163"/>
      <c r="D33" s="12">
        <f t="shared" ref="D33:E35" si="3">F33+H33</f>
        <v>34399</v>
      </c>
      <c r="E33" s="15">
        <f t="shared" si="3"/>
        <v>47602.396000000001</v>
      </c>
      <c r="F33" s="13">
        <v>1143</v>
      </c>
      <c r="G33" s="13">
        <v>26358.085999999999</v>
      </c>
      <c r="H33" s="13">
        <v>33256</v>
      </c>
      <c r="I33" s="13">
        <v>21244.31</v>
      </c>
    </row>
    <row r="34" spans="2:9" x14ac:dyDescent="0.2">
      <c r="B34" s="162" t="s">
        <v>1006</v>
      </c>
      <c r="C34" s="163"/>
      <c r="D34" s="12">
        <f t="shared" si="3"/>
        <v>31362</v>
      </c>
      <c r="E34" s="15">
        <f t="shared" si="3"/>
        <v>42846.513999999996</v>
      </c>
      <c r="F34" s="13">
        <v>1026</v>
      </c>
      <c r="G34" s="13">
        <v>21676.303</v>
      </c>
      <c r="H34" s="13">
        <v>30336</v>
      </c>
      <c r="I34" s="13">
        <v>21170.210999999999</v>
      </c>
    </row>
    <row r="35" spans="2:9" x14ac:dyDescent="0.2">
      <c r="B35" s="162" t="s">
        <v>211</v>
      </c>
      <c r="C35" s="163"/>
      <c r="D35" s="12">
        <f t="shared" si="3"/>
        <v>29771</v>
      </c>
      <c r="E35" s="15">
        <f t="shared" si="3"/>
        <v>41355.076000000001</v>
      </c>
      <c r="F35" s="15">
        <v>943</v>
      </c>
      <c r="G35" s="15">
        <v>22219.537</v>
      </c>
      <c r="H35" s="15">
        <v>28828</v>
      </c>
      <c r="I35" s="15">
        <v>19135.539000000001</v>
      </c>
    </row>
    <row r="36" spans="2:9" x14ac:dyDescent="0.2">
      <c r="B36" s="162" t="s">
        <v>1007</v>
      </c>
      <c r="C36" s="166"/>
      <c r="D36" s="2">
        <f>F36+H36</f>
        <v>30046</v>
      </c>
      <c r="E36" s="2">
        <f>G36+I36</f>
        <v>44035.94</v>
      </c>
      <c r="F36" s="2">
        <v>958</v>
      </c>
      <c r="G36" s="2">
        <v>22671.775000000001</v>
      </c>
      <c r="H36" s="2">
        <v>29088</v>
      </c>
      <c r="I36" s="2">
        <v>21364.165000000001</v>
      </c>
    </row>
    <row r="37" spans="2:9" x14ac:dyDescent="0.2">
      <c r="B37" s="164" t="s">
        <v>213</v>
      </c>
      <c r="C37" s="165"/>
      <c r="D37" s="16">
        <f>F37+H37</f>
        <v>28829</v>
      </c>
      <c r="E37" s="14">
        <f>G37+I37</f>
        <v>40992.031000000003</v>
      </c>
      <c r="F37" s="14">
        <f>SUM(F39:F47)</f>
        <v>1034</v>
      </c>
      <c r="G37" s="14">
        <f>SUM(G39:G47)</f>
        <v>20109.305</v>
      </c>
      <c r="H37" s="14">
        <f>SUM(H39:H47)</f>
        <v>27795</v>
      </c>
      <c r="I37" s="14">
        <f>SUM(I39:I47)</f>
        <v>20882.725999999999</v>
      </c>
    </row>
    <row r="38" spans="2:9" x14ac:dyDescent="0.2">
      <c r="B38" s="154"/>
      <c r="C38" s="154"/>
      <c r="D38" s="6"/>
    </row>
    <row r="39" spans="2:9" x14ac:dyDescent="0.2">
      <c r="B39" s="162" t="s">
        <v>1008</v>
      </c>
      <c r="C39" s="163"/>
      <c r="D39" s="12">
        <f t="shared" ref="D39:E42" si="4">F39+H39</f>
        <v>1750</v>
      </c>
      <c r="E39" s="15">
        <f t="shared" si="4"/>
        <v>514.38699999999994</v>
      </c>
      <c r="F39" s="23" t="s">
        <v>41</v>
      </c>
      <c r="G39" s="23" t="s">
        <v>41</v>
      </c>
      <c r="H39" s="13">
        <v>1750</v>
      </c>
      <c r="I39" s="13">
        <v>514.38699999999994</v>
      </c>
    </row>
    <row r="40" spans="2:9" x14ac:dyDescent="0.2">
      <c r="B40" s="162" t="s">
        <v>1009</v>
      </c>
      <c r="C40" s="163"/>
      <c r="D40" s="12">
        <f t="shared" si="4"/>
        <v>3369</v>
      </c>
      <c r="E40" s="15">
        <f t="shared" si="4"/>
        <v>1429.396</v>
      </c>
      <c r="F40" s="13">
        <v>14</v>
      </c>
      <c r="G40" s="13">
        <v>129.59</v>
      </c>
      <c r="H40" s="13">
        <v>3355</v>
      </c>
      <c r="I40" s="13">
        <v>1299.806</v>
      </c>
    </row>
    <row r="41" spans="2:9" x14ac:dyDescent="0.2">
      <c r="B41" s="162" t="s">
        <v>1010</v>
      </c>
      <c r="C41" s="163"/>
      <c r="D41" s="12">
        <f t="shared" si="4"/>
        <v>10946</v>
      </c>
      <c r="E41" s="15">
        <f t="shared" si="4"/>
        <v>16350.955</v>
      </c>
      <c r="F41" s="13">
        <v>312</v>
      </c>
      <c r="G41" s="13">
        <v>9355.9189999999999</v>
      </c>
      <c r="H41" s="13">
        <v>10634</v>
      </c>
      <c r="I41" s="13">
        <v>6995.0360000000001</v>
      </c>
    </row>
    <row r="42" spans="2:9" x14ac:dyDescent="0.2">
      <c r="B42" s="162" t="s">
        <v>1011</v>
      </c>
      <c r="C42" s="163"/>
      <c r="D42" s="12">
        <f t="shared" si="4"/>
        <v>2209</v>
      </c>
      <c r="E42" s="15">
        <f t="shared" si="4"/>
        <v>12408.072</v>
      </c>
      <c r="F42" s="13">
        <v>708</v>
      </c>
      <c r="G42" s="13">
        <v>10623.796</v>
      </c>
      <c r="H42" s="13">
        <v>1501</v>
      </c>
      <c r="I42" s="13">
        <v>1784.2760000000001</v>
      </c>
    </row>
    <row r="43" spans="2:9" x14ac:dyDescent="0.2">
      <c r="B43" s="154"/>
      <c r="C43" s="154"/>
      <c r="D43" s="6"/>
    </row>
    <row r="44" spans="2:9" x14ac:dyDescent="0.2">
      <c r="B44" s="162" t="s">
        <v>1012</v>
      </c>
      <c r="C44" s="163"/>
      <c r="D44" s="12">
        <f t="shared" ref="D44:E46" si="5">F44+H44</f>
        <v>4200</v>
      </c>
      <c r="E44" s="15">
        <f t="shared" si="5"/>
        <v>10167.352000000001</v>
      </c>
      <c r="F44" s="23" t="s">
        <v>41</v>
      </c>
      <c r="G44" s="23" t="s">
        <v>41</v>
      </c>
      <c r="H44" s="13">
        <v>4200</v>
      </c>
      <c r="I44" s="13">
        <v>10167.352000000001</v>
      </c>
    </row>
    <row r="45" spans="2:9" x14ac:dyDescent="0.2">
      <c r="B45" s="162" t="s">
        <v>797</v>
      </c>
      <c r="C45" s="163"/>
      <c r="D45" s="12">
        <f t="shared" si="5"/>
        <v>124</v>
      </c>
      <c r="E45" s="15">
        <f t="shared" si="5"/>
        <v>84.081999999999994</v>
      </c>
      <c r="F45" s="23" t="s">
        <v>41</v>
      </c>
      <c r="G45" s="23" t="s">
        <v>41</v>
      </c>
      <c r="H45" s="13">
        <v>124</v>
      </c>
      <c r="I45" s="13">
        <v>84.081999999999994</v>
      </c>
    </row>
    <row r="46" spans="2:9" x14ac:dyDescent="0.2">
      <c r="B46" s="162" t="s">
        <v>1013</v>
      </c>
      <c r="C46" s="163"/>
      <c r="D46" s="12">
        <f t="shared" si="5"/>
        <v>6231</v>
      </c>
      <c r="E46" s="15">
        <f t="shared" si="5"/>
        <v>37.786999999999999</v>
      </c>
      <c r="F46" s="23" t="s">
        <v>41</v>
      </c>
      <c r="G46" s="23" t="s">
        <v>41</v>
      </c>
      <c r="H46" s="13">
        <v>6231</v>
      </c>
      <c r="I46" s="13">
        <v>37.786999999999999</v>
      </c>
    </row>
    <row r="47" spans="2:9" x14ac:dyDescent="0.2">
      <c r="B47" s="162" t="s">
        <v>1014</v>
      </c>
      <c r="C47" s="163"/>
      <c r="D47" s="19" t="s">
        <v>41</v>
      </c>
      <c r="E47" s="23" t="s">
        <v>41</v>
      </c>
      <c r="F47" s="23" t="s">
        <v>41</v>
      </c>
      <c r="G47" s="23" t="s">
        <v>41</v>
      </c>
      <c r="H47" s="23" t="s">
        <v>41</v>
      </c>
      <c r="I47" s="23" t="s">
        <v>41</v>
      </c>
    </row>
    <row r="48" spans="2:9" ht="18" thickBot="1" x14ac:dyDescent="0.25">
      <c r="B48" s="4"/>
      <c r="C48" s="4"/>
      <c r="D48" s="20"/>
      <c r="E48" s="4"/>
      <c r="F48" s="4"/>
      <c r="G48" s="4"/>
      <c r="H48" s="4"/>
      <c r="I48" s="4"/>
    </row>
    <row r="49" spans="1:4" x14ac:dyDescent="0.2">
      <c r="D49" s="1" t="s">
        <v>57</v>
      </c>
    </row>
    <row r="50" spans="1:4" x14ac:dyDescent="0.2">
      <c r="A50" s="1"/>
    </row>
  </sheetData>
  <mergeCells count="14">
    <mergeCell ref="B37:C37"/>
    <mergeCell ref="B23:C23"/>
    <mergeCell ref="B33:C33"/>
    <mergeCell ref="B34:C34"/>
    <mergeCell ref="B35:C35"/>
    <mergeCell ref="B36:C36"/>
    <mergeCell ref="B46:C46"/>
    <mergeCell ref="B47:C47"/>
    <mergeCell ref="B39:C39"/>
    <mergeCell ref="B40:C40"/>
    <mergeCell ref="B41:C41"/>
    <mergeCell ref="B42:C42"/>
    <mergeCell ref="B44:C44"/>
    <mergeCell ref="B45:C45"/>
  </mergeCells>
  <phoneticPr fontId="2"/>
  <pageMargins left="0.4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1"/>
  <sheetViews>
    <sheetView showGridLines="0" zoomScale="75" zoomScaleNormal="100" workbookViewId="0">
      <selection activeCell="D46" sqref="D46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4" width="14.625" style="2" customWidth="1"/>
    <col min="5" max="6" width="13.375" style="2"/>
    <col min="7" max="10" width="14.625" style="2" customWidth="1"/>
    <col min="11" max="256" width="13.375" style="2"/>
    <col min="257" max="257" width="13.375" style="2" customWidth="1"/>
    <col min="258" max="258" width="17.125" style="2" customWidth="1"/>
    <col min="259" max="260" width="14.625" style="2" customWidth="1"/>
    <col min="261" max="262" width="13.375" style="2"/>
    <col min="263" max="266" width="14.625" style="2" customWidth="1"/>
    <col min="267" max="512" width="13.375" style="2"/>
    <col min="513" max="513" width="13.375" style="2" customWidth="1"/>
    <col min="514" max="514" width="17.125" style="2" customWidth="1"/>
    <col min="515" max="516" width="14.625" style="2" customWidth="1"/>
    <col min="517" max="518" width="13.375" style="2"/>
    <col min="519" max="522" width="14.625" style="2" customWidth="1"/>
    <col min="523" max="768" width="13.375" style="2"/>
    <col min="769" max="769" width="13.375" style="2" customWidth="1"/>
    <col min="770" max="770" width="17.125" style="2" customWidth="1"/>
    <col min="771" max="772" width="14.625" style="2" customWidth="1"/>
    <col min="773" max="774" width="13.375" style="2"/>
    <col min="775" max="778" width="14.625" style="2" customWidth="1"/>
    <col min="779" max="1024" width="13.375" style="2"/>
    <col min="1025" max="1025" width="13.375" style="2" customWidth="1"/>
    <col min="1026" max="1026" width="17.125" style="2" customWidth="1"/>
    <col min="1027" max="1028" width="14.625" style="2" customWidth="1"/>
    <col min="1029" max="1030" width="13.375" style="2"/>
    <col min="1031" max="1034" width="14.625" style="2" customWidth="1"/>
    <col min="1035" max="1280" width="13.375" style="2"/>
    <col min="1281" max="1281" width="13.375" style="2" customWidth="1"/>
    <col min="1282" max="1282" width="17.125" style="2" customWidth="1"/>
    <col min="1283" max="1284" width="14.625" style="2" customWidth="1"/>
    <col min="1285" max="1286" width="13.375" style="2"/>
    <col min="1287" max="1290" width="14.625" style="2" customWidth="1"/>
    <col min="1291" max="1536" width="13.375" style="2"/>
    <col min="1537" max="1537" width="13.375" style="2" customWidth="1"/>
    <col min="1538" max="1538" width="17.125" style="2" customWidth="1"/>
    <col min="1539" max="1540" width="14.625" style="2" customWidth="1"/>
    <col min="1541" max="1542" width="13.375" style="2"/>
    <col min="1543" max="1546" width="14.625" style="2" customWidth="1"/>
    <col min="1547" max="1792" width="13.375" style="2"/>
    <col min="1793" max="1793" width="13.375" style="2" customWidth="1"/>
    <col min="1794" max="1794" width="17.125" style="2" customWidth="1"/>
    <col min="1795" max="1796" width="14.625" style="2" customWidth="1"/>
    <col min="1797" max="1798" width="13.375" style="2"/>
    <col min="1799" max="1802" width="14.625" style="2" customWidth="1"/>
    <col min="1803" max="2048" width="13.375" style="2"/>
    <col min="2049" max="2049" width="13.375" style="2" customWidth="1"/>
    <col min="2050" max="2050" width="17.125" style="2" customWidth="1"/>
    <col min="2051" max="2052" width="14.625" style="2" customWidth="1"/>
    <col min="2053" max="2054" width="13.375" style="2"/>
    <col min="2055" max="2058" width="14.625" style="2" customWidth="1"/>
    <col min="2059" max="2304" width="13.375" style="2"/>
    <col min="2305" max="2305" width="13.375" style="2" customWidth="1"/>
    <col min="2306" max="2306" width="17.125" style="2" customWidth="1"/>
    <col min="2307" max="2308" width="14.625" style="2" customWidth="1"/>
    <col min="2309" max="2310" width="13.375" style="2"/>
    <col min="2311" max="2314" width="14.625" style="2" customWidth="1"/>
    <col min="2315" max="2560" width="13.375" style="2"/>
    <col min="2561" max="2561" width="13.375" style="2" customWidth="1"/>
    <col min="2562" max="2562" width="17.125" style="2" customWidth="1"/>
    <col min="2563" max="2564" width="14.625" style="2" customWidth="1"/>
    <col min="2565" max="2566" width="13.375" style="2"/>
    <col min="2567" max="2570" width="14.625" style="2" customWidth="1"/>
    <col min="2571" max="2816" width="13.375" style="2"/>
    <col min="2817" max="2817" width="13.375" style="2" customWidth="1"/>
    <col min="2818" max="2818" width="17.125" style="2" customWidth="1"/>
    <col min="2819" max="2820" width="14.625" style="2" customWidth="1"/>
    <col min="2821" max="2822" width="13.375" style="2"/>
    <col min="2823" max="2826" width="14.625" style="2" customWidth="1"/>
    <col min="2827" max="3072" width="13.375" style="2"/>
    <col min="3073" max="3073" width="13.375" style="2" customWidth="1"/>
    <col min="3074" max="3074" width="17.125" style="2" customWidth="1"/>
    <col min="3075" max="3076" width="14.625" style="2" customWidth="1"/>
    <col min="3077" max="3078" width="13.375" style="2"/>
    <col min="3079" max="3082" width="14.625" style="2" customWidth="1"/>
    <col min="3083" max="3328" width="13.375" style="2"/>
    <col min="3329" max="3329" width="13.375" style="2" customWidth="1"/>
    <col min="3330" max="3330" width="17.125" style="2" customWidth="1"/>
    <col min="3331" max="3332" width="14.625" style="2" customWidth="1"/>
    <col min="3333" max="3334" width="13.375" style="2"/>
    <col min="3335" max="3338" width="14.625" style="2" customWidth="1"/>
    <col min="3339" max="3584" width="13.375" style="2"/>
    <col min="3585" max="3585" width="13.375" style="2" customWidth="1"/>
    <col min="3586" max="3586" width="17.125" style="2" customWidth="1"/>
    <col min="3587" max="3588" width="14.625" style="2" customWidth="1"/>
    <col min="3589" max="3590" width="13.375" style="2"/>
    <col min="3591" max="3594" width="14.625" style="2" customWidth="1"/>
    <col min="3595" max="3840" width="13.375" style="2"/>
    <col min="3841" max="3841" width="13.375" style="2" customWidth="1"/>
    <col min="3842" max="3842" width="17.125" style="2" customWidth="1"/>
    <col min="3843" max="3844" width="14.625" style="2" customWidth="1"/>
    <col min="3845" max="3846" width="13.375" style="2"/>
    <col min="3847" max="3850" width="14.625" style="2" customWidth="1"/>
    <col min="3851" max="4096" width="13.375" style="2"/>
    <col min="4097" max="4097" width="13.375" style="2" customWidth="1"/>
    <col min="4098" max="4098" width="17.125" style="2" customWidth="1"/>
    <col min="4099" max="4100" width="14.625" style="2" customWidth="1"/>
    <col min="4101" max="4102" width="13.375" style="2"/>
    <col min="4103" max="4106" width="14.625" style="2" customWidth="1"/>
    <col min="4107" max="4352" width="13.375" style="2"/>
    <col min="4353" max="4353" width="13.375" style="2" customWidth="1"/>
    <col min="4354" max="4354" width="17.125" style="2" customWidth="1"/>
    <col min="4355" max="4356" width="14.625" style="2" customWidth="1"/>
    <col min="4357" max="4358" width="13.375" style="2"/>
    <col min="4359" max="4362" width="14.625" style="2" customWidth="1"/>
    <col min="4363" max="4608" width="13.375" style="2"/>
    <col min="4609" max="4609" width="13.375" style="2" customWidth="1"/>
    <col min="4610" max="4610" width="17.125" style="2" customWidth="1"/>
    <col min="4611" max="4612" width="14.625" style="2" customWidth="1"/>
    <col min="4613" max="4614" width="13.375" style="2"/>
    <col min="4615" max="4618" width="14.625" style="2" customWidth="1"/>
    <col min="4619" max="4864" width="13.375" style="2"/>
    <col min="4865" max="4865" width="13.375" style="2" customWidth="1"/>
    <col min="4866" max="4866" width="17.125" style="2" customWidth="1"/>
    <col min="4867" max="4868" width="14.625" style="2" customWidth="1"/>
    <col min="4869" max="4870" width="13.375" style="2"/>
    <col min="4871" max="4874" width="14.625" style="2" customWidth="1"/>
    <col min="4875" max="5120" width="13.375" style="2"/>
    <col min="5121" max="5121" width="13.375" style="2" customWidth="1"/>
    <col min="5122" max="5122" width="17.125" style="2" customWidth="1"/>
    <col min="5123" max="5124" width="14.625" style="2" customWidth="1"/>
    <col min="5125" max="5126" width="13.375" style="2"/>
    <col min="5127" max="5130" width="14.625" style="2" customWidth="1"/>
    <col min="5131" max="5376" width="13.375" style="2"/>
    <col min="5377" max="5377" width="13.375" style="2" customWidth="1"/>
    <col min="5378" max="5378" width="17.125" style="2" customWidth="1"/>
    <col min="5379" max="5380" width="14.625" style="2" customWidth="1"/>
    <col min="5381" max="5382" width="13.375" style="2"/>
    <col min="5383" max="5386" width="14.625" style="2" customWidth="1"/>
    <col min="5387" max="5632" width="13.375" style="2"/>
    <col min="5633" max="5633" width="13.375" style="2" customWidth="1"/>
    <col min="5634" max="5634" width="17.125" style="2" customWidth="1"/>
    <col min="5635" max="5636" width="14.625" style="2" customWidth="1"/>
    <col min="5637" max="5638" width="13.375" style="2"/>
    <col min="5639" max="5642" width="14.625" style="2" customWidth="1"/>
    <col min="5643" max="5888" width="13.375" style="2"/>
    <col min="5889" max="5889" width="13.375" style="2" customWidth="1"/>
    <col min="5890" max="5890" width="17.125" style="2" customWidth="1"/>
    <col min="5891" max="5892" width="14.625" style="2" customWidth="1"/>
    <col min="5893" max="5894" width="13.375" style="2"/>
    <col min="5895" max="5898" width="14.625" style="2" customWidth="1"/>
    <col min="5899" max="6144" width="13.375" style="2"/>
    <col min="6145" max="6145" width="13.375" style="2" customWidth="1"/>
    <col min="6146" max="6146" width="17.125" style="2" customWidth="1"/>
    <col min="6147" max="6148" width="14.625" style="2" customWidth="1"/>
    <col min="6149" max="6150" width="13.375" style="2"/>
    <col min="6151" max="6154" width="14.625" style="2" customWidth="1"/>
    <col min="6155" max="6400" width="13.375" style="2"/>
    <col min="6401" max="6401" width="13.375" style="2" customWidth="1"/>
    <col min="6402" max="6402" width="17.125" style="2" customWidth="1"/>
    <col min="6403" max="6404" width="14.625" style="2" customWidth="1"/>
    <col min="6405" max="6406" width="13.375" style="2"/>
    <col min="6407" max="6410" width="14.625" style="2" customWidth="1"/>
    <col min="6411" max="6656" width="13.375" style="2"/>
    <col min="6657" max="6657" width="13.375" style="2" customWidth="1"/>
    <col min="6658" max="6658" width="17.125" style="2" customWidth="1"/>
    <col min="6659" max="6660" width="14.625" style="2" customWidth="1"/>
    <col min="6661" max="6662" width="13.375" style="2"/>
    <col min="6663" max="6666" width="14.625" style="2" customWidth="1"/>
    <col min="6667" max="6912" width="13.375" style="2"/>
    <col min="6913" max="6913" width="13.375" style="2" customWidth="1"/>
    <col min="6914" max="6914" width="17.125" style="2" customWidth="1"/>
    <col min="6915" max="6916" width="14.625" style="2" customWidth="1"/>
    <col min="6917" max="6918" width="13.375" style="2"/>
    <col min="6919" max="6922" width="14.625" style="2" customWidth="1"/>
    <col min="6923" max="7168" width="13.375" style="2"/>
    <col min="7169" max="7169" width="13.375" style="2" customWidth="1"/>
    <col min="7170" max="7170" width="17.125" style="2" customWidth="1"/>
    <col min="7171" max="7172" width="14.625" style="2" customWidth="1"/>
    <col min="7173" max="7174" width="13.375" style="2"/>
    <col min="7175" max="7178" width="14.625" style="2" customWidth="1"/>
    <col min="7179" max="7424" width="13.375" style="2"/>
    <col min="7425" max="7425" width="13.375" style="2" customWidth="1"/>
    <col min="7426" max="7426" width="17.125" style="2" customWidth="1"/>
    <col min="7427" max="7428" width="14.625" style="2" customWidth="1"/>
    <col min="7429" max="7430" width="13.375" style="2"/>
    <col min="7431" max="7434" width="14.625" style="2" customWidth="1"/>
    <col min="7435" max="7680" width="13.375" style="2"/>
    <col min="7681" max="7681" width="13.375" style="2" customWidth="1"/>
    <col min="7682" max="7682" width="17.125" style="2" customWidth="1"/>
    <col min="7683" max="7684" width="14.625" style="2" customWidth="1"/>
    <col min="7685" max="7686" width="13.375" style="2"/>
    <col min="7687" max="7690" width="14.625" style="2" customWidth="1"/>
    <col min="7691" max="7936" width="13.375" style="2"/>
    <col min="7937" max="7937" width="13.375" style="2" customWidth="1"/>
    <col min="7938" max="7938" width="17.125" style="2" customWidth="1"/>
    <col min="7939" max="7940" width="14.625" style="2" customWidth="1"/>
    <col min="7941" max="7942" width="13.375" style="2"/>
    <col min="7943" max="7946" width="14.625" style="2" customWidth="1"/>
    <col min="7947" max="8192" width="13.375" style="2"/>
    <col min="8193" max="8193" width="13.375" style="2" customWidth="1"/>
    <col min="8194" max="8194" width="17.125" style="2" customWidth="1"/>
    <col min="8195" max="8196" width="14.625" style="2" customWidth="1"/>
    <col min="8197" max="8198" width="13.375" style="2"/>
    <col min="8199" max="8202" width="14.625" style="2" customWidth="1"/>
    <col min="8203" max="8448" width="13.375" style="2"/>
    <col min="8449" max="8449" width="13.375" style="2" customWidth="1"/>
    <col min="8450" max="8450" width="17.125" style="2" customWidth="1"/>
    <col min="8451" max="8452" width="14.625" style="2" customWidth="1"/>
    <col min="8453" max="8454" width="13.375" style="2"/>
    <col min="8455" max="8458" width="14.625" style="2" customWidth="1"/>
    <col min="8459" max="8704" width="13.375" style="2"/>
    <col min="8705" max="8705" width="13.375" style="2" customWidth="1"/>
    <col min="8706" max="8706" width="17.125" style="2" customWidth="1"/>
    <col min="8707" max="8708" width="14.625" style="2" customWidth="1"/>
    <col min="8709" max="8710" width="13.375" style="2"/>
    <col min="8711" max="8714" width="14.625" style="2" customWidth="1"/>
    <col min="8715" max="8960" width="13.375" style="2"/>
    <col min="8961" max="8961" width="13.375" style="2" customWidth="1"/>
    <col min="8962" max="8962" width="17.125" style="2" customWidth="1"/>
    <col min="8963" max="8964" width="14.625" style="2" customWidth="1"/>
    <col min="8965" max="8966" width="13.375" style="2"/>
    <col min="8967" max="8970" width="14.625" style="2" customWidth="1"/>
    <col min="8971" max="9216" width="13.375" style="2"/>
    <col min="9217" max="9217" width="13.375" style="2" customWidth="1"/>
    <col min="9218" max="9218" width="17.125" style="2" customWidth="1"/>
    <col min="9219" max="9220" width="14.625" style="2" customWidth="1"/>
    <col min="9221" max="9222" width="13.375" style="2"/>
    <col min="9223" max="9226" width="14.625" style="2" customWidth="1"/>
    <col min="9227" max="9472" width="13.375" style="2"/>
    <col min="9473" max="9473" width="13.375" style="2" customWidth="1"/>
    <col min="9474" max="9474" width="17.125" style="2" customWidth="1"/>
    <col min="9475" max="9476" width="14.625" style="2" customWidth="1"/>
    <col min="9477" max="9478" width="13.375" style="2"/>
    <col min="9479" max="9482" width="14.625" style="2" customWidth="1"/>
    <col min="9483" max="9728" width="13.375" style="2"/>
    <col min="9729" max="9729" width="13.375" style="2" customWidth="1"/>
    <col min="9730" max="9730" width="17.125" style="2" customWidth="1"/>
    <col min="9731" max="9732" width="14.625" style="2" customWidth="1"/>
    <col min="9733" max="9734" width="13.375" style="2"/>
    <col min="9735" max="9738" width="14.625" style="2" customWidth="1"/>
    <col min="9739" max="9984" width="13.375" style="2"/>
    <col min="9985" max="9985" width="13.375" style="2" customWidth="1"/>
    <col min="9986" max="9986" width="17.125" style="2" customWidth="1"/>
    <col min="9987" max="9988" width="14.625" style="2" customWidth="1"/>
    <col min="9989" max="9990" width="13.375" style="2"/>
    <col min="9991" max="9994" width="14.625" style="2" customWidth="1"/>
    <col min="9995" max="10240" width="13.375" style="2"/>
    <col min="10241" max="10241" width="13.375" style="2" customWidth="1"/>
    <col min="10242" max="10242" width="17.125" style="2" customWidth="1"/>
    <col min="10243" max="10244" width="14.625" style="2" customWidth="1"/>
    <col min="10245" max="10246" width="13.375" style="2"/>
    <col min="10247" max="10250" width="14.625" style="2" customWidth="1"/>
    <col min="10251" max="10496" width="13.375" style="2"/>
    <col min="10497" max="10497" width="13.375" style="2" customWidth="1"/>
    <col min="10498" max="10498" width="17.125" style="2" customWidth="1"/>
    <col min="10499" max="10500" width="14.625" style="2" customWidth="1"/>
    <col min="10501" max="10502" width="13.375" style="2"/>
    <col min="10503" max="10506" width="14.625" style="2" customWidth="1"/>
    <col min="10507" max="10752" width="13.375" style="2"/>
    <col min="10753" max="10753" width="13.375" style="2" customWidth="1"/>
    <col min="10754" max="10754" width="17.125" style="2" customWidth="1"/>
    <col min="10755" max="10756" width="14.625" style="2" customWidth="1"/>
    <col min="10757" max="10758" width="13.375" style="2"/>
    <col min="10759" max="10762" width="14.625" style="2" customWidth="1"/>
    <col min="10763" max="11008" width="13.375" style="2"/>
    <col min="11009" max="11009" width="13.375" style="2" customWidth="1"/>
    <col min="11010" max="11010" width="17.125" style="2" customWidth="1"/>
    <col min="11011" max="11012" width="14.625" style="2" customWidth="1"/>
    <col min="11013" max="11014" width="13.375" style="2"/>
    <col min="11015" max="11018" width="14.625" style="2" customWidth="1"/>
    <col min="11019" max="11264" width="13.375" style="2"/>
    <col min="11265" max="11265" width="13.375" style="2" customWidth="1"/>
    <col min="11266" max="11266" width="17.125" style="2" customWidth="1"/>
    <col min="11267" max="11268" width="14.625" style="2" customWidth="1"/>
    <col min="11269" max="11270" width="13.375" style="2"/>
    <col min="11271" max="11274" width="14.625" style="2" customWidth="1"/>
    <col min="11275" max="11520" width="13.375" style="2"/>
    <col min="11521" max="11521" width="13.375" style="2" customWidth="1"/>
    <col min="11522" max="11522" width="17.125" style="2" customWidth="1"/>
    <col min="11523" max="11524" width="14.625" style="2" customWidth="1"/>
    <col min="11525" max="11526" width="13.375" style="2"/>
    <col min="11527" max="11530" width="14.625" style="2" customWidth="1"/>
    <col min="11531" max="11776" width="13.375" style="2"/>
    <col min="11777" max="11777" width="13.375" style="2" customWidth="1"/>
    <col min="11778" max="11778" width="17.125" style="2" customWidth="1"/>
    <col min="11779" max="11780" width="14.625" style="2" customWidth="1"/>
    <col min="11781" max="11782" width="13.375" style="2"/>
    <col min="11783" max="11786" width="14.625" style="2" customWidth="1"/>
    <col min="11787" max="12032" width="13.375" style="2"/>
    <col min="12033" max="12033" width="13.375" style="2" customWidth="1"/>
    <col min="12034" max="12034" width="17.125" style="2" customWidth="1"/>
    <col min="12035" max="12036" width="14.625" style="2" customWidth="1"/>
    <col min="12037" max="12038" width="13.375" style="2"/>
    <col min="12039" max="12042" width="14.625" style="2" customWidth="1"/>
    <col min="12043" max="12288" width="13.375" style="2"/>
    <col min="12289" max="12289" width="13.375" style="2" customWidth="1"/>
    <col min="12290" max="12290" width="17.125" style="2" customWidth="1"/>
    <col min="12291" max="12292" width="14.625" style="2" customWidth="1"/>
    <col min="12293" max="12294" width="13.375" style="2"/>
    <col min="12295" max="12298" width="14.625" style="2" customWidth="1"/>
    <col min="12299" max="12544" width="13.375" style="2"/>
    <col min="12545" max="12545" width="13.375" style="2" customWidth="1"/>
    <col min="12546" max="12546" width="17.125" style="2" customWidth="1"/>
    <col min="12547" max="12548" width="14.625" style="2" customWidth="1"/>
    <col min="12549" max="12550" width="13.375" style="2"/>
    <col min="12551" max="12554" width="14.625" style="2" customWidth="1"/>
    <col min="12555" max="12800" width="13.375" style="2"/>
    <col min="12801" max="12801" width="13.375" style="2" customWidth="1"/>
    <col min="12802" max="12802" width="17.125" style="2" customWidth="1"/>
    <col min="12803" max="12804" width="14.625" style="2" customWidth="1"/>
    <col min="12805" max="12806" width="13.375" style="2"/>
    <col min="12807" max="12810" width="14.625" style="2" customWidth="1"/>
    <col min="12811" max="13056" width="13.375" style="2"/>
    <col min="13057" max="13057" width="13.375" style="2" customWidth="1"/>
    <col min="13058" max="13058" width="17.125" style="2" customWidth="1"/>
    <col min="13059" max="13060" width="14.625" style="2" customWidth="1"/>
    <col min="13061" max="13062" width="13.375" style="2"/>
    <col min="13063" max="13066" width="14.625" style="2" customWidth="1"/>
    <col min="13067" max="13312" width="13.375" style="2"/>
    <col min="13313" max="13313" width="13.375" style="2" customWidth="1"/>
    <col min="13314" max="13314" width="17.125" style="2" customWidth="1"/>
    <col min="13315" max="13316" width="14.625" style="2" customWidth="1"/>
    <col min="13317" max="13318" width="13.375" style="2"/>
    <col min="13319" max="13322" width="14.625" style="2" customWidth="1"/>
    <col min="13323" max="13568" width="13.375" style="2"/>
    <col min="13569" max="13569" width="13.375" style="2" customWidth="1"/>
    <col min="13570" max="13570" width="17.125" style="2" customWidth="1"/>
    <col min="13571" max="13572" width="14.625" style="2" customWidth="1"/>
    <col min="13573" max="13574" width="13.375" style="2"/>
    <col min="13575" max="13578" width="14.625" style="2" customWidth="1"/>
    <col min="13579" max="13824" width="13.375" style="2"/>
    <col min="13825" max="13825" width="13.375" style="2" customWidth="1"/>
    <col min="13826" max="13826" width="17.125" style="2" customWidth="1"/>
    <col min="13827" max="13828" width="14.625" style="2" customWidth="1"/>
    <col min="13829" max="13830" width="13.375" style="2"/>
    <col min="13831" max="13834" width="14.625" style="2" customWidth="1"/>
    <col min="13835" max="14080" width="13.375" style="2"/>
    <col min="14081" max="14081" width="13.375" style="2" customWidth="1"/>
    <col min="14082" max="14082" width="17.125" style="2" customWidth="1"/>
    <col min="14083" max="14084" width="14.625" style="2" customWidth="1"/>
    <col min="14085" max="14086" width="13.375" style="2"/>
    <col min="14087" max="14090" width="14.625" style="2" customWidth="1"/>
    <col min="14091" max="14336" width="13.375" style="2"/>
    <col min="14337" max="14337" width="13.375" style="2" customWidth="1"/>
    <col min="14338" max="14338" width="17.125" style="2" customWidth="1"/>
    <col min="14339" max="14340" width="14.625" style="2" customWidth="1"/>
    <col min="14341" max="14342" width="13.375" style="2"/>
    <col min="14343" max="14346" width="14.625" style="2" customWidth="1"/>
    <col min="14347" max="14592" width="13.375" style="2"/>
    <col min="14593" max="14593" width="13.375" style="2" customWidth="1"/>
    <col min="14594" max="14594" width="17.125" style="2" customWidth="1"/>
    <col min="14595" max="14596" width="14.625" style="2" customWidth="1"/>
    <col min="14597" max="14598" width="13.375" style="2"/>
    <col min="14599" max="14602" width="14.625" style="2" customWidth="1"/>
    <col min="14603" max="14848" width="13.375" style="2"/>
    <col min="14849" max="14849" width="13.375" style="2" customWidth="1"/>
    <col min="14850" max="14850" width="17.125" style="2" customWidth="1"/>
    <col min="14851" max="14852" width="14.625" style="2" customWidth="1"/>
    <col min="14853" max="14854" width="13.375" style="2"/>
    <col min="14855" max="14858" width="14.625" style="2" customWidth="1"/>
    <col min="14859" max="15104" width="13.375" style="2"/>
    <col min="15105" max="15105" width="13.375" style="2" customWidth="1"/>
    <col min="15106" max="15106" width="17.125" style="2" customWidth="1"/>
    <col min="15107" max="15108" width="14.625" style="2" customWidth="1"/>
    <col min="15109" max="15110" width="13.375" style="2"/>
    <col min="15111" max="15114" width="14.625" style="2" customWidth="1"/>
    <col min="15115" max="15360" width="13.375" style="2"/>
    <col min="15361" max="15361" width="13.375" style="2" customWidth="1"/>
    <col min="15362" max="15362" width="17.125" style="2" customWidth="1"/>
    <col min="15363" max="15364" width="14.625" style="2" customWidth="1"/>
    <col min="15365" max="15366" width="13.375" style="2"/>
    <col min="15367" max="15370" width="14.625" style="2" customWidth="1"/>
    <col min="15371" max="15616" width="13.375" style="2"/>
    <col min="15617" max="15617" width="13.375" style="2" customWidth="1"/>
    <col min="15618" max="15618" width="17.125" style="2" customWidth="1"/>
    <col min="15619" max="15620" width="14.625" style="2" customWidth="1"/>
    <col min="15621" max="15622" width="13.375" style="2"/>
    <col min="15623" max="15626" width="14.625" style="2" customWidth="1"/>
    <col min="15627" max="15872" width="13.375" style="2"/>
    <col min="15873" max="15873" width="13.375" style="2" customWidth="1"/>
    <col min="15874" max="15874" width="17.125" style="2" customWidth="1"/>
    <col min="15875" max="15876" width="14.625" style="2" customWidth="1"/>
    <col min="15877" max="15878" width="13.375" style="2"/>
    <col min="15879" max="15882" width="14.625" style="2" customWidth="1"/>
    <col min="15883" max="16128" width="13.375" style="2"/>
    <col min="16129" max="16129" width="13.375" style="2" customWidth="1"/>
    <col min="16130" max="16130" width="17.125" style="2" customWidth="1"/>
    <col min="16131" max="16132" width="14.625" style="2" customWidth="1"/>
    <col min="16133" max="16134" width="13.375" style="2"/>
    <col min="16135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991</v>
      </c>
    </row>
    <row r="7" spans="1:10" ht="18" thickBot="1" x14ac:dyDescent="0.25">
      <c r="B7" s="4"/>
      <c r="C7" s="21" t="s">
        <v>1015</v>
      </c>
      <c r="D7" s="4"/>
      <c r="E7" s="4"/>
      <c r="F7" s="4"/>
      <c r="G7" s="4"/>
      <c r="H7" s="4"/>
      <c r="I7" s="4"/>
      <c r="J7" s="4"/>
    </row>
    <row r="8" spans="1:10" x14ac:dyDescent="0.2">
      <c r="C8" s="43" t="s">
        <v>1016</v>
      </c>
      <c r="E8" s="7"/>
      <c r="F8" s="7"/>
      <c r="G8" s="46" t="s">
        <v>1017</v>
      </c>
      <c r="H8" s="7"/>
      <c r="I8" s="7"/>
      <c r="J8" s="7"/>
    </row>
    <row r="9" spans="1:10" x14ac:dyDescent="0.2">
      <c r="C9" s="9" t="s">
        <v>1018</v>
      </c>
      <c r="D9" s="7"/>
      <c r="E9" s="9" t="s">
        <v>1019</v>
      </c>
      <c r="F9" s="7"/>
      <c r="G9" s="9" t="s">
        <v>1020</v>
      </c>
      <c r="H9" s="7"/>
      <c r="I9" s="9" t="s">
        <v>1021</v>
      </c>
      <c r="J9" s="7"/>
    </row>
    <row r="10" spans="1:10" x14ac:dyDescent="0.2">
      <c r="B10" s="7"/>
      <c r="C10" s="11" t="s">
        <v>1022</v>
      </c>
      <c r="D10" s="11" t="s">
        <v>977</v>
      </c>
      <c r="E10" s="11" t="s">
        <v>1023</v>
      </c>
      <c r="F10" s="11" t="s">
        <v>977</v>
      </c>
      <c r="G10" s="11" t="s">
        <v>1023</v>
      </c>
      <c r="H10" s="11" t="s">
        <v>977</v>
      </c>
      <c r="I10" s="11" t="s">
        <v>1023</v>
      </c>
      <c r="J10" s="11" t="s">
        <v>977</v>
      </c>
    </row>
    <row r="11" spans="1:10" x14ac:dyDescent="0.2">
      <c r="C11" s="19" t="s">
        <v>978</v>
      </c>
      <c r="D11" s="23" t="s">
        <v>226</v>
      </c>
      <c r="E11" s="23" t="s">
        <v>978</v>
      </c>
      <c r="F11" s="23" t="s">
        <v>226</v>
      </c>
      <c r="G11" s="23" t="s">
        <v>978</v>
      </c>
      <c r="H11" s="23" t="s">
        <v>226</v>
      </c>
      <c r="I11" s="23" t="s">
        <v>978</v>
      </c>
      <c r="J11" s="23" t="s">
        <v>226</v>
      </c>
    </row>
    <row r="12" spans="1:10" ht="18" customHeight="1" x14ac:dyDescent="0.2">
      <c r="B12" s="1" t="s">
        <v>1024</v>
      </c>
      <c r="C12" s="12">
        <v>8040</v>
      </c>
      <c r="D12" s="15">
        <v>4825.308</v>
      </c>
      <c r="E12" s="15">
        <v>458</v>
      </c>
      <c r="F12" s="15">
        <v>241.05199999999999</v>
      </c>
      <c r="G12" s="15">
        <v>6883</v>
      </c>
      <c r="H12" s="15">
        <v>311.88600000000002</v>
      </c>
      <c r="I12" s="15">
        <v>699</v>
      </c>
      <c r="J12" s="15">
        <v>4272.37</v>
      </c>
    </row>
    <row r="13" spans="1:10" ht="17.25" customHeight="1" x14ac:dyDescent="0.2">
      <c r="B13" s="3" t="s">
        <v>1025</v>
      </c>
      <c r="C13" s="16">
        <f>E13+G13+I13</f>
        <v>7058</v>
      </c>
      <c r="D13" s="14">
        <f>F13+H13+J13</f>
        <v>3683.9800000000005</v>
      </c>
      <c r="E13" s="14">
        <f t="shared" ref="E13:J13" si="0">SUM(E15:E23)</f>
        <v>445</v>
      </c>
      <c r="F13" s="14">
        <f t="shared" si="0"/>
        <v>213.75800000000001</v>
      </c>
      <c r="G13" s="14">
        <f t="shared" si="0"/>
        <v>6010</v>
      </c>
      <c r="H13" s="14">
        <f t="shared" si="0"/>
        <v>284.80600000000004</v>
      </c>
      <c r="I13" s="14">
        <f t="shared" si="0"/>
        <v>603</v>
      </c>
      <c r="J13" s="14">
        <f t="shared" si="0"/>
        <v>3185.4160000000002</v>
      </c>
    </row>
    <row r="14" spans="1:10" ht="17.25" customHeight="1" x14ac:dyDescent="0.2">
      <c r="B14" s="3"/>
      <c r="C14" s="16"/>
      <c r="D14" s="14"/>
      <c r="E14" s="14"/>
      <c r="F14" s="14"/>
      <c r="G14" s="14"/>
      <c r="H14" s="14"/>
      <c r="I14" s="14"/>
      <c r="J14" s="14"/>
    </row>
    <row r="15" spans="1:10" x14ac:dyDescent="0.2">
      <c r="B15" s="1" t="s">
        <v>1026</v>
      </c>
      <c r="C15" s="12">
        <f>E15+G15+I15</f>
        <v>42</v>
      </c>
      <c r="D15" s="15">
        <f>F15+H15+J15</f>
        <v>366.62299999999999</v>
      </c>
      <c r="E15" s="17" t="s">
        <v>41</v>
      </c>
      <c r="F15" s="17" t="s">
        <v>41</v>
      </c>
      <c r="G15" s="17" t="s">
        <v>41</v>
      </c>
      <c r="H15" s="17" t="s">
        <v>41</v>
      </c>
      <c r="I15" s="17">
        <v>42</v>
      </c>
      <c r="J15" s="17">
        <v>366.62299999999999</v>
      </c>
    </row>
    <row r="16" spans="1:10" x14ac:dyDescent="0.2">
      <c r="B16" s="1" t="s">
        <v>1027</v>
      </c>
      <c r="C16" s="19" t="s">
        <v>41</v>
      </c>
      <c r="D16" s="23" t="s">
        <v>41</v>
      </c>
      <c r="E16" s="17" t="s">
        <v>41</v>
      </c>
      <c r="F16" s="17" t="s">
        <v>41</v>
      </c>
      <c r="G16" s="17" t="s">
        <v>41</v>
      </c>
      <c r="H16" s="17" t="s">
        <v>41</v>
      </c>
      <c r="I16" s="17" t="s">
        <v>41</v>
      </c>
      <c r="J16" s="17" t="s">
        <v>41</v>
      </c>
    </row>
    <row r="17" spans="2:10" x14ac:dyDescent="0.2">
      <c r="B17" s="1" t="s">
        <v>1028</v>
      </c>
      <c r="C17" s="12">
        <f>E17+G17+I17</f>
        <v>1107</v>
      </c>
      <c r="D17" s="15">
        <f>F17+H17+J17</f>
        <v>627.38499999999999</v>
      </c>
      <c r="E17" s="13">
        <v>445</v>
      </c>
      <c r="F17" s="13">
        <v>213.75800000000001</v>
      </c>
      <c r="G17" s="13">
        <v>434</v>
      </c>
      <c r="H17" s="13">
        <v>142.578</v>
      </c>
      <c r="I17" s="13">
        <v>228</v>
      </c>
      <c r="J17" s="13">
        <v>271.04899999999998</v>
      </c>
    </row>
    <row r="18" spans="2:10" x14ac:dyDescent="0.2">
      <c r="B18" s="1" t="s">
        <v>1029</v>
      </c>
      <c r="C18" s="12">
        <f>E18+G18+I18</f>
        <v>256</v>
      </c>
      <c r="D18" s="15">
        <f>F18+H18+J18</f>
        <v>2489.0880000000002</v>
      </c>
      <c r="E18" s="17" t="s">
        <v>41</v>
      </c>
      <c r="F18" s="17" t="s">
        <v>41</v>
      </c>
      <c r="G18" s="17" t="s">
        <v>41</v>
      </c>
      <c r="H18" s="17" t="s">
        <v>41</v>
      </c>
      <c r="I18" s="17">
        <v>256</v>
      </c>
      <c r="J18" s="17">
        <v>2489.0880000000002</v>
      </c>
    </row>
    <row r="19" spans="2:10" x14ac:dyDescent="0.2">
      <c r="C19" s="6"/>
      <c r="E19" s="13"/>
      <c r="F19" s="13"/>
      <c r="G19" s="13"/>
      <c r="H19" s="13"/>
      <c r="I19" s="13"/>
      <c r="J19" s="13"/>
    </row>
    <row r="20" spans="2:10" x14ac:dyDescent="0.2">
      <c r="B20" s="1" t="s">
        <v>1013</v>
      </c>
      <c r="C20" s="12">
        <f>E20+G20+I20</f>
        <v>5188</v>
      </c>
      <c r="D20" s="15">
        <f>F20+H20+J20</f>
        <v>61.478000000000002</v>
      </c>
      <c r="E20" s="17" t="s">
        <v>41</v>
      </c>
      <c r="F20" s="17" t="s">
        <v>41</v>
      </c>
      <c r="G20" s="13">
        <v>5188</v>
      </c>
      <c r="H20" s="13">
        <v>61.478000000000002</v>
      </c>
      <c r="I20" s="17" t="s">
        <v>41</v>
      </c>
      <c r="J20" s="17" t="s">
        <v>41</v>
      </c>
    </row>
    <row r="21" spans="2:10" x14ac:dyDescent="0.2">
      <c r="B21" s="1" t="s">
        <v>1014</v>
      </c>
      <c r="C21" s="19" t="s">
        <v>41</v>
      </c>
      <c r="D21" s="23" t="s">
        <v>41</v>
      </c>
      <c r="E21" s="17" t="s">
        <v>41</v>
      </c>
      <c r="F21" s="17" t="s">
        <v>41</v>
      </c>
      <c r="G21" s="17" t="s">
        <v>41</v>
      </c>
      <c r="H21" s="17" t="s">
        <v>41</v>
      </c>
      <c r="I21" s="17" t="s">
        <v>41</v>
      </c>
      <c r="J21" s="17" t="s">
        <v>41</v>
      </c>
    </row>
    <row r="22" spans="2:10" x14ac:dyDescent="0.2">
      <c r="B22" s="1" t="s">
        <v>797</v>
      </c>
      <c r="C22" s="12">
        <f>E22+G22+I22</f>
        <v>465</v>
      </c>
      <c r="D22" s="15">
        <f>F22+H22+J22</f>
        <v>139.40600000000001</v>
      </c>
      <c r="E22" s="17" t="s">
        <v>41</v>
      </c>
      <c r="F22" s="17" t="s">
        <v>41</v>
      </c>
      <c r="G22" s="13">
        <v>388</v>
      </c>
      <c r="H22" s="13">
        <v>80.75</v>
      </c>
      <c r="I22" s="17">
        <v>77</v>
      </c>
      <c r="J22" s="17">
        <v>58.655999999999999</v>
      </c>
    </row>
    <row r="23" spans="2:10" x14ac:dyDescent="0.2">
      <c r="B23" s="1" t="s">
        <v>1030</v>
      </c>
      <c r="C23" s="19" t="s">
        <v>41</v>
      </c>
      <c r="D23" s="23" t="s">
        <v>41</v>
      </c>
      <c r="E23" s="17" t="s">
        <v>41</v>
      </c>
      <c r="F23" s="17" t="s">
        <v>41</v>
      </c>
      <c r="G23" s="17" t="s">
        <v>41</v>
      </c>
      <c r="H23" s="17" t="s">
        <v>41</v>
      </c>
      <c r="I23" s="17" t="s">
        <v>41</v>
      </c>
      <c r="J23" s="17" t="s">
        <v>41</v>
      </c>
    </row>
    <row r="24" spans="2:10" ht="18" thickBot="1" x14ac:dyDescent="0.25">
      <c r="B24" s="4"/>
      <c r="C24" s="20"/>
      <c r="D24" s="4"/>
      <c r="E24" s="4"/>
      <c r="F24" s="4"/>
      <c r="G24" s="4"/>
      <c r="H24" s="4"/>
      <c r="I24" s="155"/>
      <c r="J24" s="4"/>
    </row>
    <row r="25" spans="2:10" x14ac:dyDescent="0.2">
      <c r="C25" s="156"/>
      <c r="D25" s="157"/>
      <c r="E25" s="25"/>
      <c r="G25" s="46" t="s">
        <v>1031</v>
      </c>
      <c r="H25" s="46"/>
      <c r="I25" s="7"/>
      <c r="J25" s="7"/>
    </row>
    <row r="26" spans="2:10" x14ac:dyDescent="0.2">
      <c r="C26" s="9" t="s">
        <v>1032</v>
      </c>
      <c r="D26" s="7"/>
      <c r="E26" s="158" t="s">
        <v>1033</v>
      </c>
      <c r="F26" s="159"/>
      <c r="G26" s="9" t="s">
        <v>1034</v>
      </c>
      <c r="H26" s="7"/>
      <c r="I26" s="9" t="s">
        <v>1035</v>
      </c>
      <c r="J26" s="7"/>
    </row>
    <row r="27" spans="2:10" x14ac:dyDescent="0.2">
      <c r="B27" s="7"/>
      <c r="C27" s="11" t="s">
        <v>1023</v>
      </c>
      <c r="D27" s="11" t="s">
        <v>977</v>
      </c>
      <c r="E27" s="11" t="s">
        <v>1036</v>
      </c>
      <c r="F27" s="11" t="s">
        <v>977</v>
      </c>
      <c r="G27" s="11" t="s">
        <v>1023</v>
      </c>
      <c r="H27" s="11" t="s">
        <v>977</v>
      </c>
      <c r="I27" s="11" t="s">
        <v>1023</v>
      </c>
      <c r="J27" s="11" t="s">
        <v>977</v>
      </c>
    </row>
    <row r="28" spans="2:10" x14ac:dyDescent="0.2">
      <c r="C28" s="19" t="s">
        <v>978</v>
      </c>
      <c r="D28" s="23" t="s">
        <v>226</v>
      </c>
      <c r="E28" s="31" t="s">
        <v>978</v>
      </c>
      <c r="F28" s="23" t="s">
        <v>226</v>
      </c>
      <c r="G28" s="23" t="s">
        <v>978</v>
      </c>
      <c r="H28" s="23" t="s">
        <v>226</v>
      </c>
      <c r="I28" s="23" t="s">
        <v>978</v>
      </c>
      <c r="J28" s="23" t="s">
        <v>226</v>
      </c>
    </row>
    <row r="29" spans="2:10" x14ac:dyDescent="0.2">
      <c r="B29" s="1" t="s">
        <v>1037</v>
      </c>
      <c r="C29" s="12">
        <v>65806</v>
      </c>
      <c r="D29" s="15">
        <v>3735.1550000000002</v>
      </c>
      <c r="E29" s="31" t="s">
        <v>1038</v>
      </c>
      <c r="F29" s="31" t="s">
        <v>1038</v>
      </c>
      <c r="G29" s="15">
        <v>2983</v>
      </c>
      <c r="H29" s="15">
        <v>54.000999999999998</v>
      </c>
      <c r="I29" s="15">
        <v>20696</v>
      </c>
      <c r="J29" s="15">
        <v>168.88200000000001</v>
      </c>
    </row>
    <row r="30" spans="2:10" x14ac:dyDescent="0.2">
      <c r="B30" s="3" t="s">
        <v>1039</v>
      </c>
      <c r="C30" s="16">
        <f t="shared" ref="C30:J30" si="1">SUM(C32:C38)</f>
        <v>53958</v>
      </c>
      <c r="D30" s="14">
        <f t="shared" si="1"/>
        <v>3688.7169999999996</v>
      </c>
      <c r="E30" s="14">
        <f t="shared" si="1"/>
        <v>319</v>
      </c>
      <c r="F30" s="14">
        <f t="shared" si="1"/>
        <v>1.9139999999999999</v>
      </c>
      <c r="G30" s="14">
        <f t="shared" si="1"/>
        <v>2599</v>
      </c>
      <c r="H30" s="14">
        <f t="shared" si="1"/>
        <v>40.328000000000003</v>
      </c>
      <c r="I30" s="14">
        <f t="shared" si="1"/>
        <v>9771</v>
      </c>
      <c r="J30" s="14">
        <f t="shared" si="1"/>
        <v>91.899000000000001</v>
      </c>
    </row>
    <row r="31" spans="2:10" x14ac:dyDescent="0.2">
      <c r="B31" s="3"/>
      <c r="C31" s="16"/>
      <c r="D31" s="14"/>
      <c r="E31" s="14"/>
      <c r="F31" s="14"/>
      <c r="G31" s="14"/>
      <c r="H31" s="14"/>
      <c r="I31" s="14"/>
      <c r="J31" s="14"/>
    </row>
    <row r="32" spans="2:10" x14ac:dyDescent="0.2">
      <c r="B32" s="1" t="s">
        <v>1026</v>
      </c>
      <c r="C32" s="12">
        <f t="shared" ref="C32:D34" si="2">E32+G32+I32+C47+E47+G47+I47+C62+E62+G62+I62</f>
        <v>80</v>
      </c>
      <c r="D32" s="15">
        <f t="shared" si="2"/>
        <v>1699.8579999999999</v>
      </c>
      <c r="E32" s="31" t="s">
        <v>1038</v>
      </c>
      <c r="F32" s="31" t="s">
        <v>1038</v>
      </c>
      <c r="G32" s="17" t="s">
        <v>1038</v>
      </c>
      <c r="H32" s="17" t="s">
        <v>1038</v>
      </c>
      <c r="I32" s="17" t="s">
        <v>1038</v>
      </c>
      <c r="J32" s="17" t="s">
        <v>1038</v>
      </c>
    </row>
    <row r="33" spans="2:10" x14ac:dyDescent="0.2">
      <c r="B33" s="1" t="s">
        <v>1028</v>
      </c>
      <c r="C33" s="12">
        <f t="shared" si="2"/>
        <v>7015</v>
      </c>
      <c r="D33" s="15">
        <f t="shared" si="2"/>
        <v>446.74799999999993</v>
      </c>
      <c r="E33" s="31" t="s">
        <v>1038</v>
      </c>
      <c r="F33" s="31" t="s">
        <v>1038</v>
      </c>
      <c r="G33" s="17">
        <v>1011</v>
      </c>
      <c r="H33" s="17">
        <v>19.228000000000002</v>
      </c>
      <c r="I33" s="13">
        <v>71</v>
      </c>
      <c r="J33" s="13">
        <v>31.399000000000001</v>
      </c>
    </row>
    <row r="34" spans="2:10" x14ac:dyDescent="0.2">
      <c r="B34" s="1" t="s">
        <v>1012</v>
      </c>
      <c r="C34" s="12">
        <f t="shared" si="2"/>
        <v>6</v>
      </c>
      <c r="D34" s="15">
        <f t="shared" si="2"/>
        <v>73.024000000000001</v>
      </c>
      <c r="E34" s="31" t="s">
        <v>1038</v>
      </c>
      <c r="F34" s="31" t="s">
        <v>1038</v>
      </c>
      <c r="G34" s="31" t="s">
        <v>1038</v>
      </c>
      <c r="H34" s="31" t="s">
        <v>1038</v>
      </c>
      <c r="I34" s="31" t="s">
        <v>1038</v>
      </c>
      <c r="J34" s="31" t="s">
        <v>1038</v>
      </c>
    </row>
    <row r="35" spans="2:10" x14ac:dyDescent="0.2">
      <c r="C35" s="6"/>
      <c r="E35" s="25"/>
      <c r="F35" s="25"/>
      <c r="G35" s="13"/>
      <c r="H35" s="13"/>
      <c r="I35" s="13"/>
      <c r="J35" s="13"/>
    </row>
    <row r="36" spans="2:10" x14ac:dyDescent="0.2">
      <c r="B36" s="1" t="s">
        <v>1013</v>
      </c>
      <c r="C36" s="12">
        <f t="shared" ref="C36:D38" si="3">E36+G36+I36+C51+E51+G51+I51+C66+E66+G66+I66</f>
        <v>41796</v>
      </c>
      <c r="D36" s="15">
        <f t="shared" si="3"/>
        <v>290.56700000000001</v>
      </c>
      <c r="E36" s="31">
        <v>319</v>
      </c>
      <c r="F36" s="31">
        <v>1.9139999999999999</v>
      </c>
      <c r="G36" s="13">
        <v>1550</v>
      </c>
      <c r="H36" s="13">
        <v>18.600000000000001</v>
      </c>
      <c r="I36" s="13">
        <v>9700</v>
      </c>
      <c r="J36" s="13">
        <v>60.5</v>
      </c>
    </row>
    <row r="37" spans="2:10" x14ac:dyDescent="0.2">
      <c r="B37" s="1" t="s">
        <v>1014</v>
      </c>
      <c r="C37" s="12">
        <f t="shared" si="3"/>
        <v>1252</v>
      </c>
      <c r="D37" s="15">
        <f t="shared" si="3"/>
        <v>593.00100000000009</v>
      </c>
      <c r="E37" s="31" t="s">
        <v>1038</v>
      </c>
      <c r="F37" s="31" t="s">
        <v>1038</v>
      </c>
      <c r="G37" s="17">
        <v>8</v>
      </c>
      <c r="H37" s="17">
        <v>1</v>
      </c>
      <c r="I37" s="31" t="s">
        <v>1038</v>
      </c>
      <c r="J37" s="31" t="s">
        <v>1038</v>
      </c>
    </row>
    <row r="38" spans="2:10" x14ac:dyDescent="0.2">
      <c r="B38" s="1" t="s">
        <v>797</v>
      </c>
      <c r="C38" s="12">
        <f t="shared" si="3"/>
        <v>3809</v>
      </c>
      <c r="D38" s="15">
        <f t="shared" si="3"/>
        <v>585.51900000000001</v>
      </c>
      <c r="E38" s="31" t="s">
        <v>1038</v>
      </c>
      <c r="F38" s="31" t="s">
        <v>1038</v>
      </c>
      <c r="G38" s="17">
        <v>30</v>
      </c>
      <c r="H38" s="17">
        <v>1.5</v>
      </c>
      <c r="I38" s="31" t="s">
        <v>1038</v>
      </c>
      <c r="J38" s="31" t="s">
        <v>1038</v>
      </c>
    </row>
    <row r="39" spans="2:10" ht="18" thickBot="1" x14ac:dyDescent="0.25">
      <c r="B39" s="4"/>
      <c r="C39" s="20"/>
      <c r="D39" s="4"/>
      <c r="E39" s="4"/>
      <c r="F39" s="4"/>
      <c r="G39" s="4"/>
      <c r="H39" s="4"/>
      <c r="I39" s="4"/>
      <c r="J39" s="4"/>
    </row>
    <row r="40" spans="2:10" x14ac:dyDescent="0.2">
      <c r="C40" s="10"/>
      <c r="D40" s="7"/>
      <c r="E40" s="7"/>
      <c r="F40" s="46" t="s">
        <v>1040</v>
      </c>
      <c r="G40" s="7"/>
      <c r="H40" s="7"/>
      <c r="I40" s="7"/>
      <c r="J40" s="7"/>
    </row>
    <row r="41" spans="2:10" x14ac:dyDescent="0.2">
      <c r="C41" s="9" t="s">
        <v>1041</v>
      </c>
      <c r="D41" s="7"/>
      <c r="E41" s="9" t="s">
        <v>1042</v>
      </c>
      <c r="F41" s="7"/>
      <c r="G41" s="9" t="s">
        <v>1043</v>
      </c>
      <c r="H41" s="7"/>
      <c r="I41" s="9" t="s">
        <v>1044</v>
      </c>
      <c r="J41" s="7"/>
    </row>
    <row r="42" spans="2:10" x14ac:dyDescent="0.2">
      <c r="B42" s="7"/>
      <c r="C42" s="11" t="s">
        <v>1023</v>
      </c>
      <c r="D42" s="11" t="s">
        <v>977</v>
      </c>
      <c r="E42" s="11" t="s">
        <v>1036</v>
      </c>
      <c r="F42" s="11" t="s">
        <v>977</v>
      </c>
      <c r="G42" s="11" t="s">
        <v>1023</v>
      </c>
      <c r="H42" s="11" t="s">
        <v>977</v>
      </c>
      <c r="I42" s="11" t="s">
        <v>1036</v>
      </c>
      <c r="J42" s="11" t="s">
        <v>977</v>
      </c>
    </row>
    <row r="43" spans="2:10" x14ac:dyDescent="0.2">
      <c r="C43" s="19" t="s">
        <v>978</v>
      </c>
      <c r="D43" s="23" t="s">
        <v>226</v>
      </c>
      <c r="E43" s="23" t="s">
        <v>978</v>
      </c>
      <c r="F43" s="23" t="s">
        <v>226</v>
      </c>
      <c r="G43" s="23" t="s">
        <v>978</v>
      </c>
      <c r="H43" s="23" t="s">
        <v>226</v>
      </c>
      <c r="I43" s="23" t="s">
        <v>978</v>
      </c>
      <c r="J43" s="23" t="s">
        <v>226</v>
      </c>
    </row>
    <row r="44" spans="2:10" x14ac:dyDescent="0.2">
      <c r="B44" s="1" t="s">
        <v>1045</v>
      </c>
      <c r="C44" s="12">
        <v>794</v>
      </c>
      <c r="D44" s="15">
        <v>2452.7910000000002</v>
      </c>
      <c r="E44" s="15">
        <v>4139</v>
      </c>
      <c r="F44" s="15">
        <v>61.691000000000003</v>
      </c>
      <c r="G44" s="15">
        <v>13721</v>
      </c>
      <c r="H44" s="26">
        <v>132.13300000000001</v>
      </c>
      <c r="I44" s="26">
        <v>10876</v>
      </c>
      <c r="J44" s="15">
        <v>407.79899999999998</v>
      </c>
    </row>
    <row r="45" spans="2:10" x14ac:dyDescent="0.2">
      <c r="B45" s="3" t="s">
        <v>1039</v>
      </c>
      <c r="C45" s="16">
        <f>SUM(C47:C53)</f>
        <v>823</v>
      </c>
      <c r="D45" s="14">
        <f>SUM(D47:D53)</f>
        <v>2594.1950000000002</v>
      </c>
      <c r="E45" s="14">
        <f t="shared" ref="E45:J45" si="4">SUM(E47:E53)</f>
        <v>4155</v>
      </c>
      <c r="F45" s="14">
        <f t="shared" si="4"/>
        <v>48.576000000000001</v>
      </c>
      <c r="G45" s="14">
        <f t="shared" si="4"/>
        <v>15199</v>
      </c>
      <c r="H45" s="14">
        <f t="shared" si="4"/>
        <v>130.185</v>
      </c>
      <c r="I45" s="14">
        <f t="shared" si="4"/>
        <v>10569</v>
      </c>
      <c r="J45" s="14">
        <f t="shared" si="4"/>
        <v>395.79900000000004</v>
      </c>
    </row>
    <row r="46" spans="2:10" x14ac:dyDescent="0.2">
      <c r="C46" s="6"/>
    </row>
    <row r="47" spans="2:10" x14ac:dyDescent="0.2">
      <c r="B47" s="1" t="s">
        <v>1026</v>
      </c>
      <c r="C47" s="32">
        <v>64</v>
      </c>
      <c r="D47" s="17">
        <v>1696.2619999999999</v>
      </c>
      <c r="E47" s="17" t="s">
        <v>1038</v>
      </c>
      <c r="F47" s="17" t="s">
        <v>1038</v>
      </c>
      <c r="G47" s="17" t="s">
        <v>1038</v>
      </c>
      <c r="H47" s="17" t="s">
        <v>1038</v>
      </c>
      <c r="I47" s="17" t="s">
        <v>1038</v>
      </c>
      <c r="J47" s="17" t="s">
        <v>1038</v>
      </c>
    </row>
    <row r="48" spans="2:10" x14ac:dyDescent="0.2">
      <c r="B48" s="1" t="s">
        <v>1028</v>
      </c>
      <c r="C48" s="48">
        <v>65</v>
      </c>
      <c r="D48" s="13">
        <v>53.798999999999999</v>
      </c>
      <c r="E48" s="13">
        <v>55</v>
      </c>
      <c r="F48" s="13">
        <v>16.645</v>
      </c>
      <c r="G48" s="17">
        <v>58</v>
      </c>
      <c r="H48" s="13">
        <v>17.238</v>
      </c>
      <c r="I48" s="17" t="s">
        <v>1038</v>
      </c>
      <c r="J48" s="17" t="s">
        <v>1038</v>
      </c>
    </row>
    <row r="49" spans="2:10" x14ac:dyDescent="0.2">
      <c r="B49" s="1" t="s">
        <v>1012</v>
      </c>
      <c r="C49" s="32">
        <v>6</v>
      </c>
      <c r="D49" s="17">
        <v>73.024000000000001</v>
      </c>
      <c r="E49" s="17" t="s">
        <v>1038</v>
      </c>
      <c r="F49" s="17" t="s">
        <v>1038</v>
      </c>
      <c r="G49" s="17" t="s">
        <v>1038</v>
      </c>
      <c r="H49" s="17" t="s">
        <v>1038</v>
      </c>
      <c r="I49" s="17" t="s">
        <v>1038</v>
      </c>
      <c r="J49" s="17" t="s">
        <v>1038</v>
      </c>
    </row>
    <row r="50" spans="2:10" x14ac:dyDescent="0.2">
      <c r="C50" s="48"/>
      <c r="D50" s="13"/>
      <c r="E50" s="13"/>
      <c r="F50" s="13"/>
      <c r="G50" s="13"/>
      <c r="H50" s="13"/>
      <c r="I50" s="13"/>
      <c r="J50" s="13"/>
    </row>
    <row r="51" spans="2:10" x14ac:dyDescent="0.2">
      <c r="B51" s="1" t="s">
        <v>1013</v>
      </c>
      <c r="C51" s="48">
        <v>80</v>
      </c>
      <c r="D51" s="13">
        <v>0.71399999999999997</v>
      </c>
      <c r="E51" s="13">
        <v>4100</v>
      </c>
      <c r="F51" s="13">
        <v>31.931000000000001</v>
      </c>
      <c r="G51" s="13">
        <v>11498</v>
      </c>
      <c r="H51" s="13">
        <v>63.238999999999997</v>
      </c>
      <c r="I51" s="13">
        <v>9839</v>
      </c>
      <c r="J51" s="13">
        <v>53.128999999999998</v>
      </c>
    </row>
    <row r="52" spans="2:10" x14ac:dyDescent="0.2">
      <c r="B52" s="1" t="s">
        <v>1014</v>
      </c>
      <c r="C52" s="32">
        <v>337</v>
      </c>
      <c r="D52" s="17">
        <v>248.34</v>
      </c>
      <c r="E52" s="17" t="s">
        <v>1038</v>
      </c>
      <c r="F52" s="17" t="s">
        <v>1038</v>
      </c>
      <c r="G52" s="17">
        <v>169</v>
      </c>
      <c r="H52" s="17">
        <v>0.93500000000000005</v>
      </c>
      <c r="I52" s="13">
        <v>730</v>
      </c>
      <c r="J52" s="13">
        <v>342.67</v>
      </c>
    </row>
    <row r="53" spans="2:10" x14ac:dyDescent="0.2">
      <c r="B53" s="1" t="s">
        <v>797</v>
      </c>
      <c r="C53" s="32">
        <v>271</v>
      </c>
      <c r="D53" s="17">
        <v>522.05600000000004</v>
      </c>
      <c r="E53" s="17" t="s">
        <v>1038</v>
      </c>
      <c r="F53" s="17" t="s">
        <v>1038</v>
      </c>
      <c r="G53" s="17">
        <v>3474</v>
      </c>
      <c r="H53" s="17">
        <v>48.773000000000003</v>
      </c>
      <c r="I53" s="17" t="s">
        <v>1038</v>
      </c>
      <c r="J53" s="17" t="s">
        <v>1038</v>
      </c>
    </row>
    <row r="54" spans="2:10" ht="18" thickBot="1" x14ac:dyDescent="0.25">
      <c r="B54" s="4"/>
      <c r="C54" s="160"/>
      <c r="D54" s="153"/>
      <c r="E54" s="153"/>
      <c r="F54" s="153"/>
      <c r="G54" s="153"/>
      <c r="H54" s="153"/>
      <c r="I54" s="153"/>
      <c r="J54" s="153"/>
    </row>
    <row r="55" spans="2:10" x14ac:dyDescent="0.2">
      <c r="C55" s="10"/>
      <c r="D55" s="7"/>
      <c r="E55" s="7"/>
      <c r="F55" s="46" t="s">
        <v>1040</v>
      </c>
      <c r="G55" s="7"/>
      <c r="H55" s="7"/>
      <c r="I55" s="7"/>
      <c r="J55" s="7"/>
    </row>
    <row r="56" spans="2:10" x14ac:dyDescent="0.2">
      <c r="C56" s="9" t="s">
        <v>1046</v>
      </c>
      <c r="D56" s="7"/>
      <c r="E56" s="9" t="s">
        <v>1047</v>
      </c>
      <c r="F56" s="7"/>
      <c r="G56" s="9" t="s">
        <v>1048</v>
      </c>
      <c r="H56" s="159"/>
      <c r="I56" s="158" t="s">
        <v>1049</v>
      </c>
      <c r="J56" s="7"/>
    </row>
    <row r="57" spans="2:10" x14ac:dyDescent="0.2">
      <c r="B57" s="7"/>
      <c r="C57" s="11" t="s">
        <v>1023</v>
      </c>
      <c r="D57" s="11" t="s">
        <v>977</v>
      </c>
      <c r="E57" s="11" t="s">
        <v>1036</v>
      </c>
      <c r="F57" s="11" t="s">
        <v>977</v>
      </c>
      <c r="G57" s="11" t="s">
        <v>1023</v>
      </c>
      <c r="H57" s="11" t="s">
        <v>977</v>
      </c>
      <c r="I57" s="11" t="s">
        <v>1023</v>
      </c>
      <c r="J57" s="11" t="s">
        <v>977</v>
      </c>
    </row>
    <row r="58" spans="2:10" x14ac:dyDescent="0.2">
      <c r="C58" s="19" t="s">
        <v>978</v>
      </c>
      <c r="D58" s="23" t="s">
        <v>226</v>
      </c>
      <c r="E58" s="23" t="s">
        <v>978</v>
      </c>
      <c r="F58" s="23" t="s">
        <v>226</v>
      </c>
      <c r="G58" s="23" t="s">
        <v>978</v>
      </c>
      <c r="H58" s="23" t="s">
        <v>226</v>
      </c>
      <c r="I58" s="23" t="s">
        <v>978</v>
      </c>
      <c r="J58" s="23" t="s">
        <v>226</v>
      </c>
    </row>
    <row r="59" spans="2:10" x14ac:dyDescent="0.2">
      <c r="B59" s="1" t="s">
        <v>1045</v>
      </c>
      <c r="C59" s="12">
        <v>53</v>
      </c>
      <c r="D59" s="15">
        <v>0.28399999999999997</v>
      </c>
      <c r="E59" s="15">
        <v>2324</v>
      </c>
      <c r="F59" s="15">
        <v>52.859000000000002</v>
      </c>
      <c r="G59" s="15">
        <v>7572</v>
      </c>
      <c r="H59" s="15">
        <v>314.947</v>
      </c>
      <c r="I59" s="15">
        <v>2648</v>
      </c>
      <c r="J59" s="15">
        <v>89.768000000000001</v>
      </c>
    </row>
    <row r="60" spans="2:10" x14ac:dyDescent="0.2">
      <c r="B60" s="3" t="s">
        <v>1039</v>
      </c>
      <c r="C60" s="16">
        <f>SUM(C62:C68)</f>
        <v>62</v>
      </c>
      <c r="D60" s="14">
        <f>SUM(D62:D68)</f>
        <v>0.33200000000000002</v>
      </c>
      <c r="E60" s="14">
        <f t="shared" ref="E60:J60" si="5">SUM(E62:E68)</f>
        <v>1519</v>
      </c>
      <c r="F60" s="14">
        <f t="shared" si="5"/>
        <v>19.201999999999998</v>
      </c>
      <c r="G60" s="14">
        <f t="shared" si="5"/>
        <v>7046</v>
      </c>
      <c r="H60" s="14">
        <f t="shared" si="5"/>
        <v>305.64999999999998</v>
      </c>
      <c r="I60" s="14">
        <f t="shared" si="5"/>
        <v>1896</v>
      </c>
      <c r="J60" s="14">
        <f t="shared" si="5"/>
        <v>60.637</v>
      </c>
    </row>
    <row r="61" spans="2:10" x14ac:dyDescent="0.2">
      <c r="C61" s="6"/>
    </row>
    <row r="62" spans="2:10" x14ac:dyDescent="0.2">
      <c r="B62" s="1" t="s">
        <v>1026</v>
      </c>
      <c r="C62" s="32" t="s">
        <v>1038</v>
      </c>
      <c r="D62" s="17" t="s">
        <v>1038</v>
      </c>
      <c r="E62" s="17" t="s">
        <v>1038</v>
      </c>
      <c r="F62" s="17" t="s">
        <v>1038</v>
      </c>
      <c r="G62" s="17">
        <v>16</v>
      </c>
      <c r="H62" s="17">
        <v>3.5960000000000001</v>
      </c>
      <c r="I62" s="17" t="s">
        <v>1038</v>
      </c>
      <c r="J62" s="17" t="s">
        <v>1038</v>
      </c>
    </row>
    <row r="63" spans="2:10" x14ac:dyDescent="0.2">
      <c r="B63" s="1" t="s">
        <v>1028</v>
      </c>
      <c r="C63" s="32" t="s">
        <v>1038</v>
      </c>
      <c r="D63" s="17" t="s">
        <v>1038</v>
      </c>
      <c r="E63" s="17" t="s">
        <v>1038</v>
      </c>
      <c r="F63" s="17" t="s">
        <v>1038</v>
      </c>
      <c r="G63" s="17">
        <v>5499</v>
      </c>
      <c r="H63" s="17">
        <v>265.84199999999998</v>
      </c>
      <c r="I63" s="13">
        <v>256</v>
      </c>
      <c r="J63" s="13">
        <v>42.597000000000001</v>
      </c>
    </row>
    <row r="64" spans="2:10" x14ac:dyDescent="0.2">
      <c r="B64" s="1" t="s">
        <v>1012</v>
      </c>
      <c r="C64" s="32" t="s">
        <v>1038</v>
      </c>
      <c r="D64" s="17" t="s">
        <v>1038</v>
      </c>
      <c r="E64" s="17" t="s">
        <v>1038</v>
      </c>
      <c r="F64" s="17" t="s">
        <v>1038</v>
      </c>
      <c r="G64" s="17" t="s">
        <v>1038</v>
      </c>
      <c r="H64" s="17" t="s">
        <v>1038</v>
      </c>
      <c r="I64" s="17" t="s">
        <v>1038</v>
      </c>
      <c r="J64" s="17" t="s">
        <v>1038</v>
      </c>
    </row>
    <row r="65" spans="1:10" x14ac:dyDescent="0.2">
      <c r="C65" s="48"/>
      <c r="D65" s="13"/>
      <c r="E65" s="13"/>
      <c r="F65" s="13"/>
      <c r="G65" s="13"/>
      <c r="H65" s="13"/>
      <c r="I65" s="13"/>
      <c r="J65" s="13"/>
    </row>
    <row r="66" spans="1:10" x14ac:dyDescent="0.2">
      <c r="B66" s="1" t="s">
        <v>1013</v>
      </c>
      <c r="C66" s="48">
        <v>62</v>
      </c>
      <c r="D66" s="13">
        <v>0.33200000000000002</v>
      </c>
      <c r="E66" s="13">
        <v>1500</v>
      </c>
      <c r="F66" s="13">
        <v>10.5</v>
      </c>
      <c r="G66" s="13">
        <v>1508</v>
      </c>
      <c r="H66" s="13">
        <v>31.667999999999999</v>
      </c>
      <c r="I66" s="13">
        <v>1640</v>
      </c>
      <c r="J66" s="13">
        <v>18.04</v>
      </c>
    </row>
    <row r="67" spans="1:10" x14ac:dyDescent="0.2">
      <c r="B67" s="1" t="s">
        <v>1014</v>
      </c>
      <c r="C67" s="32" t="s">
        <v>1038</v>
      </c>
      <c r="D67" s="17" t="s">
        <v>1038</v>
      </c>
      <c r="E67" s="17">
        <v>8</v>
      </c>
      <c r="F67" s="17">
        <v>5.6000000000000001E-2</v>
      </c>
      <c r="G67" s="17" t="s">
        <v>1038</v>
      </c>
      <c r="H67" s="17" t="s">
        <v>1038</v>
      </c>
      <c r="I67" s="17" t="s">
        <v>1038</v>
      </c>
      <c r="J67" s="17" t="s">
        <v>1038</v>
      </c>
    </row>
    <row r="68" spans="1:10" x14ac:dyDescent="0.2">
      <c r="B68" s="1" t="s">
        <v>797</v>
      </c>
      <c r="C68" s="32" t="s">
        <v>1038</v>
      </c>
      <c r="D68" s="17" t="s">
        <v>1038</v>
      </c>
      <c r="E68" s="17">
        <v>11</v>
      </c>
      <c r="F68" s="17">
        <v>8.6460000000000008</v>
      </c>
      <c r="G68" s="13">
        <v>23</v>
      </c>
      <c r="H68" s="13">
        <v>4.5439999999999996</v>
      </c>
      <c r="I68" s="17" t="s">
        <v>1038</v>
      </c>
      <c r="J68" s="17" t="s">
        <v>1038</v>
      </c>
    </row>
    <row r="69" spans="1:10" ht="18" thickBot="1" x14ac:dyDescent="0.25">
      <c r="B69" s="4"/>
      <c r="C69" s="20"/>
      <c r="D69" s="4"/>
      <c r="E69" s="4"/>
      <c r="F69" s="4"/>
      <c r="G69" s="4"/>
      <c r="H69" s="4"/>
      <c r="I69" s="4"/>
      <c r="J69" s="4"/>
    </row>
    <row r="70" spans="1:10" x14ac:dyDescent="0.2">
      <c r="C70" s="1" t="s">
        <v>57</v>
      </c>
    </row>
    <row r="71" spans="1:10" x14ac:dyDescent="0.2">
      <c r="A71" s="1"/>
    </row>
  </sheetData>
  <phoneticPr fontId="2"/>
  <pageMargins left="0.26" right="0.25" top="0.98425196850393704" bottom="0.98425196850393704" header="0.51181102362204722" footer="0.51181102362204722"/>
  <pageSetup paperSize="12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1"/>
  <sheetViews>
    <sheetView showGridLines="0" tabSelected="1" zoomScale="75" workbookViewId="0">
      <selection activeCell="E1" sqref="E1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5" width="13.375" style="2"/>
    <col min="6" max="11" width="14.625" style="2" customWidth="1"/>
    <col min="12" max="256" width="13.375" style="2"/>
    <col min="257" max="257" width="13.375" style="2" customWidth="1"/>
    <col min="258" max="258" width="4.625" style="2" customWidth="1"/>
    <col min="259" max="261" width="13.375" style="2"/>
    <col min="262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7" width="13.375" style="2"/>
    <col min="518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3" width="13.375" style="2"/>
    <col min="774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9" width="13.375" style="2"/>
    <col min="1030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5" width="13.375" style="2"/>
    <col min="1286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41" width="13.375" style="2"/>
    <col min="1542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7" width="13.375" style="2"/>
    <col min="1798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3" width="13.375" style="2"/>
    <col min="2054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9" width="13.375" style="2"/>
    <col min="2310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5" width="13.375" style="2"/>
    <col min="2566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21" width="13.375" style="2"/>
    <col min="2822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7" width="13.375" style="2"/>
    <col min="3078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3" width="13.375" style="2"/>
    <col min="3334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9" width="13.375" style="2"/>
    <col min="3590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5" width="13.375" style="2"/>
    <col min="3846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101" width="13.375" style="2"/>
    <col min="4102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7" width="13.375" style="2"/>
    <col min="4358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3" width="13.375" style="2"/>
    <col min="4614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9" width="13.375" style="2"/>
    <col min="4870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5" width="13.375" style="2"/>
    <col min="5126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81" width="13.375" style="2"/>
    <col min="5382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7" width="13.375" style="2"/>
    <col min="5638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3" width="13.375" style="2"/>
    <col min="5894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9" width="13.375" style="2"/>
    <col min="6150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5" width="13.375" style="2"/>
    <col min="6406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61" width="13.375" style="2"/>
    <col min="6662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7" width="13.375" style="2"/>
    <col min="6918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3" width="13.375" style="2"/>
    <col min="7174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9" width="13.375" style="2"/>
    <col min="7430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5" width="13.375" style="2"/>
    <col min="7686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41" width="13.375" style="2"/>
    <col min="7942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7" width="13.375" style="2"/>
    <col min="8198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3" width="13.375" style="2"/>
    <col min="8454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9" width="13.375" style="2"/>
    <col min="8710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5" width="13.375" style="2"/>
    <col min="8966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21" width="13.375" style="2"/>
    <col min="9222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7" width="13.375" style="2"/>
    <col min="9478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3" width="13.375" style="2"/>
    <col min="9734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9" width="13.375" style="2"/>
    <col min="9990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5" width="13.375" style="2"/>
    <col min="10246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501" width="13.375" style="2"/>
    <col min="10502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7" width="13.375" style="2"/>
    <col min="10758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3" width="13.375" style="2"/>
    <col min="11014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9" width="13.375" style="2"/>
    <col min="11270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5" width="13.375" style="2"/>
    <col min="11526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81" width="13.375" style="2"/>
    <col min="11782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7" width="13.375" style="2"/>
    <col min="12038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3" width="13.375" style="2"/>
    <col min="12294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9" width="13.375" style="2"/>
    <col min="12550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5" width="13.375" style="2"/>
    <col min="12806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61" width="13.375" style="2"/>
    <col min="13062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7" width="13.375" style="2"/>
    <col min="13318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3" width="13.375" style="2"/>
    <col min="13574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9" width="13.375" style="2"/>
    <col min="13830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5" width="13.375" style="2"/>
    <col min="14086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41" width="13.375" style="2"/>
    <col min="14342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7" width="13.375" style="2"/>
    <col min="14598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3" width="13.375" style="2"/>
    <col min="14854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9" width="13.375" style="2"/>
    <col min="15110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5" width="13.375" style="2"/>
    <col min="15366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21" width="13.375" style="2"/>
    <col min="15622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7" width="13.375" style="2"/>
    <col min="15878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3" width="13.375" style="2"/>
    <col min="16134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0</v>
      </c>
    </row>
    <row r="7" spans="1:11" x14ac:dyDescent="0.2">
      <c r="E7" s="3" t="s">
        <v>1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" t="s">
        <v>129</v>
      </c>
    </row>
    <row r="9" spans="1:11" x14ac:dyDescent="0.2">
      <c r="E9" s="6"/>
      <c r="F9" s="7"/>
      <c r="G9" s="7"/>
      <c r="H9" s="7"/>
      <c r="I9" s="7"/>
      <c r="J9" s="7"/>
      <c r="K9" s="7"/>
    </row>
    <row r="10" spans="1:11" x14ac:dyDescent="0.2">
      <c r="E10" s="6"/>
      <c r="F10" s="6"/>
      <c r="H10" s="6"/>
      <c r="J10" s="6"/>
    </row>
    <row r="11" spans="1:11" x14ac:dyDescent="0.2">
      <c r="E11" s="8" t="s">
        <v>2</v>
      </c>
      <c r="F11" s="9" t="s">
        <v>3</v>
      </c>
      <c r="G11" s="7"/>
      <c r="H11" s="9" t="s">
        <v>4</v>
      </c>
      <c r="I11" s="7"/>
      <c r="J11" s="9" t="s">
        <v>5</v>
      </c>
      <c r="K11" s="7"/>
    </row>
    <row r="12" spans="1:11" x14ac:dyDescent="0.2">
      <c r="B12" s="7"/>
      <c r="C12" s="7"/>
      <c r="D12" s="7"/>
      <c r="E12" s="10"/>
      <c r="F12" s="11" t="s">
        <v>6</v>
      </c>
      <c r="G12" s="11" t="s">
        <v>7</v>
      </c>
      <c r="H12" s="11" t="s">
        <v>8</v>
      </c>
      <c r="I12" s="11" t="s">
        <v>9</v>
      </c>
      <c r="J12" s="11" t="s">
        <v>10</v>
      </c>
      <c r="K12" s="11" t="s">
        <v>11</v>
      </c>
    </row>
    <row r="13" spans="1:11" x14ac:dyDescent="0.2">
      <c r="E13" s="6"/>
    </row>
    <row r="14" spans="1:11" x14ac:dyDescent="0.2">
      <c r="C14" s="1" t="s">
        <v>12</v>
      </c>
      <c r="E14" s="12">
        <f>SUM(F14:K14)</f>
        <v>29346.375</v>
      </c>
      <c r="F14" s="13">
        <v>542.846</v>
      </c>
      <c r="G14" s="13">
        <v>12886.735000000001</v>
      </c>
      <c r="H14" s="13">
        <v>10928.156000000001</v>
      </c>
      <c r="I14" s="13">
        <v>3973.087</v>
      </c>
      <c r="J14" s="13">
        <v>512.53300000000002</v>
      </c>
      <c r="K14" s="13">
        <v>503.01799999999997</v>
      </c>
    </row>
    <row r="15" spans="1:11" x14ac:dyDescent="0.2">
      <c r="C15" s="1" t="s">
        <v>13</v>
      </c>
      <c r="E15" s="12">
        <f>SUM(F15:K15)</f>
        <v>68871.27800000002</v>
      </c>
      <c r="F15" s="13">
        <v>1468.82</v>
      </c>
      <c r="G15" s="13">
        <v>32556.081999999999</v>
      </c>
      <c r="H15" s="13">
        <v>24057.962</v>
      </c>
      <c r="I15" s="13">
        <v>8157.134</v>
      </c>
      <c r="J15" s="13">
        <v>1219.8879999999999</v>
      </c>
      <c r="K15" s="13">
        <v>1411.3920000000001</v>
      </c>
    </row>
    <row r="16" spans="1:11" x14ac:dyDescent="0.2">
      <c r="C16" s="1" t="s">
        <v>14</v>
      </c>
      <c r="E16" s="12">
        <f>SUM(F16:K16)</f>
        <v>68073.856</v>
      </c>
      <c r="F16" s="13">
        <v>1582.0709999999999</v>
      </c>
      <c r="G16" s="13">
        <v>28157.024000000001</v>
      </c>
      <c r="H16" s="13">
        <v>23094.436000000002</v>
      </c>
      <c r="I16" s="13">
        <v>11539.721</v>
      </c>
      <c r="J16" s="13">
        <v>1793.66</v>
      </c>
      <c r="K16" s="13">
        <v>1906.944</v>
      </c>
    </row>
    <row r="17" spans="1:11" x14ac:dyDescent="0.2">
      <c r="E17" s="6"/>
    </row>
    <row r="18" spans="1:11" x14ac:dyDescent="0.2">
      <c r="C18" s="1" t="s">
        <v>15</v>
      </c>
      <c r="E18" s="12">
        <f>SUM(F18:K18)</f>
        <v>66458.565000000002</v>
      </c>
      <c r="F18" s="13">
        <v>1746.5050000000001</v>
      </c>
      <c r="G18" s="13">
        <v>26773.936000000002</v>
      </c>
      <c r="H18" s="13">
        <v>19983.973000000002</v>
      </c>
      <c r="I18" s="13">
        <v>12351.278</v>
      </c>
      <c r="J18" s="13">
        <v>2675.0549999999998</v>
      </c>
      <c r="K18" s="13">
        <v>2927.8180000000002</v>
      </c>
    </row>
    <row r="19" spans="1:11" x14ac:dyDescent="0.2">
      <c r="C19" s="1" t="s">
        <v>16</v>
      </c>
      <c r="E19" s="12">
        <f>SUM(F19:K19)</f>
        <v>66118.481</v>
      </c>
      <c r="F19" s="13">
        <v>1730.8130000000001</v>
      </c>
      <c r="G19" s="13">
        <v>25553.100999999999</v>
      </c>
      <c r="H19" s="13">
        <v>20700.252</v>
      </c>
      <c r="I19" s="13">
        <v>12472.505999999999</v>
      </c>
      <c r="J19" s="13">
        <v>2725.1149999999998</v>
      </c>
      <c r="K19" s="13">
        <v>2936.694</v>
      </c>
    </row>
    <row r="20" spans="1:11" x14ac:dyDescent="0.2">
      <c r="C20" s="1" t="s">
        <v>17</v>
      </c>
      <c r="E20" s="12">
        <f>SUM(F20:K20)</f>
        <v>61362.451000000001</v>
      </c>
      <c r="F20" s="13">
        <v>1802.6769999999999</v>
      </c>
      <c r="G20" s="13">
        <v>24431.348000000002</v>
      </c>
      <c r="H20" s="13">
        <v>18391.907999999999</v>
      </c>
      <c r="I20" s="13">
        <v>11277.18</v>
      </c>
      <c r="J20" s="13">
        <v>2576.7020000000002</v>
      </c>
      <c r="K20" s="13">
        <v>2882.636</v>
      </c>
    </row>
    <row r="21" spans="1:11" x14ac:dyDescent="0.2">
      <c r="C21" s="1" t="s">
        <v>18</v>
      </c>
      <c r="E21" s="12">
        <f>SUM(F21:K21)</f>
        <v>55625.986000000004</v>
      </c>
      <c r="F21" s="13">
        <v>1572.308</v>
      </c>
      <c r="G21" s="13">
        <v>21966.595000000001</v>
      </c>
      <c r="H21" s="13">
        <v>15383.168</v>
      </c>
      <c r="I21" s="13">
        <v>10943.896000000001</v>
      </c>
      <c r="J21" s="13">
        <v>2572.5770000000002</v>
      </c>
      <c r="K21" s="13">
        <v>3187.442</v>
      </c>
    </row>
    <row r="22" spans="1:11" x14ac:dyDescent="0.2">
      <c r="C22" s="1" t="s">
        <v>19</v>
      </c>
      <c r="E22" s="12">
        <f>SUM(F22:K22)</f>
        <v>54549.739000000001</v>
      </c>
      <c r="F22" s="13">
        <v>1433.9949999999999</v>
      </c>
      <c r="G22" s="13">
        <v>21268.103999999999</v>
      </c>
      <c r="H22" s="13">
        <v>16465.112000000001</v>
      </c>
      <c r="I22" s="13">
        <v>10644.093000000001</v>
      </c>
      <c r="J22" s="13">
        <v>2240.15</v>
      </c>
      <c r="K22" s="13">
        <v>2498.2849999999999</v>
      </c>
    </row>
    <row r="23" spans="1:11" x14ac:dyDescent="0.2">
      <c r="C23" s="1"/>
      <c r="E23" s="12"/>
      <c r="F23" s="13"/>
      <c r="G23" s="13"/>
      <c r="H23" s="13"/>
      <c r="I23" s="13"/>
      <c r="J23" s="13"/>
      <c r="K23" s="13"/>
    </row>
    <row r="24" spans="1:11" x14ac:dyDescent="0.2">
      <c r="C24" s="1" t="s">
        <v>20</v>
      </c>
      <c r="E24" s="12">
        <f>SUM(F24:K24)</f>
        <v>55679.06</v>
      </c>
      <c r="F24" s="13">
        <v>1759.7550000000001</v>
      </c>
      <c r="G24" s="13">
        <v>22778.374</v>
      </c>
      <c r="H24" s="13">
        <v>15111.638000000001</v>
      </c>
      <c r="I24" s="13">
        <v>10922.852999999999</v>
      </c>
      <c r="J24" s="13">
        <v>2481.5300000000002</v>
      </c>
      <c r="K24" s="13">
        <v>2624.91</v>
      </c>
    </row>
    <row r="25" spans="1:11" x14ac:dyDescent="0.2">
      <c r="C25" s="1" t="s">
        <v>21</v>
      </c>
      <c r="E25" s="12">
        <f>SUM(F25:K25)</f>
        <v>52629.293000000005</v>
      </c>
      <c r="F25" s="13">
        <v>1831.1759999999999</v>
      </c>
      <c r="G25" s="13">
        <v>22182</v>
      </c>
      <c r="H25" s="13">
        <v>13770.2</v>
      </c>
      <c r="I25" s="13">
        <v>9761.8870000000006</v>
      </c>
      <c r="J25" s="13">
        <v>2459.63</v>
      </c>
      <c r="K25" s="13">
        <v>2624.4</v>
      </c>
    </row>
    <row r="26" spans="1:11" x14ac:dyDescent="0.2">
      <c r="C26" s="1" t="s">
        <v>22</v>
      </c>
      <c r="E26" s="12">
        <f>SUM(F26:K26)</f>
        <v>49608.608999999997</v>
      </c>
      <c r="F26" s="13">
        <v>1569.9829999999999</v>
      </c>
      <c r="G26" s="13">
        <v>20369.13</v>
      </c>
      <c r="H26" s="13">
        <v>13139.355</v>
      </c>
      <c r="I26" s="13">
        <v>9508.991</v>
      </c>
      <c r="J26" s="13">
        <v>2409.1149999999998</v>
      </c>
      <c r="K26" s="13">
        <v>2612.0349999999999</v>
      </c>
    </row>
    <row r="27" spans="1:11" x14ac:dyDescent="0.2">
      <c r="C27" s="1" t="s">
        <v>23</v>
      </c>
      <c r="E27" s="12">
        <f>SUM(F27:K27)</f>
        <v>53145.548999999992</v>
      </c>
      <c r="F27" s="13">
        <v>1285.731</v>
      </c>
      <c r="G27" s="13">
        <v>20581.884999999998</v>
      </c>
      <c r="H27" s="13">
        <v>16033.05</v>
      </c>
      <c r="I27" s="13">
        <v>10440.378000000001</v>
      </c>
      <c r="J27" s="13">
        <v>2565.81</v>
      </c>
      <c r="K27" s="13">
        <v>2238.6950000000002</v>
      </c>
    </row>
    <row r="28" spans="1:11" x14ac:dyDescent="0.2">
      <c r="A28" s="14"/>
      <c r="C28" s="1" t="s">
        <v>24</v>
      </c>
      <c r="E28" s="12">
        <f>SUM(F28:K28)</f>
        <v>53335.422999999995</v>
      </c>
      <c r="F28" s="13">
        <v>1413.693</v>
      </c>
      <c r="G28" s="13">
        <v>20485.07</v>
      </c>
      <c r="H28" s="13">
        <v>14767.17</v>
      </c>
      <c r="I28" s="13">
        <v>11679</v>
      </c>
      <c r="J28" s="13">
        <v>2628.2550000000001</v>
      </c>
      <c r="K28" s="13">
        <v>2362.2350000000001</v>
      </c>
    </row>
    <row r="29" spans="1:11" x14ac:dyDescent="0.2">
      <c r="C29" s="1"/>
      <c r="E29" s="12"/>
      <c r="F29" s="13"/>
      <c r="G29" s="13"/>
      <c r="H29" s="13"/>
      <c r="I29" s="13"/>
      <c r="J29" s="13"/>
      <c r="K29" s="13"/>
    </row>
    <row r="30" spans="1:11" x14ac:dyDescent="0.2">
      <c r="C30" s="1" t="s">
        <v>25</v>
      </c>
      <c r="E30" s="12">
        <f>SUM(F30:K30)</f>
        <v>54987.442999999992</v>
      </c>
      <c r="F30" s="13">
        <v>1222.07</v>
      </c>
      <c r="G30" s="13">
        <v>21511.942999999999</v>
      </c>
      <c r="H30" s="13">
        <v>15325.02</v>
      </c>
      <c r="I30" s="13">
        <v>10944.25</v>
      </c>
      <c r="J30" s="13">
        <v>2808.5749999999998</v>
      </c>
      <c r="K30" s="13">
        <v>3175.585</v>
      </c>
    </row>
    <row r="31" spans="1:11" x14ac:dyDescent="0.2">
      <c r="C31" s="1" t="s">
        <v>26</v>
      </c>
      <c r="E31" s="12">
        <f>SUM(F31:K31)</f>
        <v>60861.516999999993</v>
      </c>
      <c r="F31" s="13">
        <v>1273.48</v>
      </c>
      <c r="G31" s="13">
        <v>24625.7</v>
      </c>
      <c r="H31" s="13">
        <v>17119.886999999999</v>
      </c>
      <c r="I31" s="13">
        <v>11652.184999999999</v>
      </c>
      <c r="J31" s="13">
        <v>2889.33</v>
      </c>
      <c r="K31" s="13">
        <v>3300.9349999999999</v>
      </c>
    </row>
    <row r="32" spans="1:11" x14ac:dyDescent="0.2">
      <c r="C32" s="1" t="s">
        <v>27</v>
      </c>
      <c r="E32" s="12">
        <f>SUM(F32:K32)</f>
        <v>55284.944000000003</v>
      </c>
      <c r="F32" s="13">
        <v>1372.5519999999999</v>
      </c>
      <c r="G32" s="13">
        <v>21914.45</v>
      </c>
      <c r="H32" s="13">
        <v>14736.495000000001</v>
      </c>
      <c r="I32" s="13">
        <v>10956.762000000001</v>
      </c>
      <c r="J32" s="13">
        <v>2955.875</v>
      </c>
      <c r="K32" s="13">
        <v>3348.81</v>
      </c>
    </row>
    <row r="33" spans="3:11" x14ac:dyDescent="0.2">
      <c r="C33" s="1" t="s">
        <v>28</v>
      </c>
      <c r="E33" s="12">
        <f>SUM(F33:K33)</f>
        <v>51208.13</v>
      </c>
      <c r="F33" s="13">
        <v>1416.9</v>
      </c>
      <c r="G33" s="13">
        <v>20092.39</v>
      </c>
      <c r="H33" s="13">
        <v>13626.629000000001</v>
      </c>
      <c r="I33" s="13">
        <v>9775.9959999999992</v>
      </c>
      <c r="J33" s="13">
        <v>2961.895</v>
      </c>
      <c r="K33" s="13">
        <v>3334.32</v>
      </c>
    </row>
    <row r="34" spans="3:11" x14ac:dyDescent="0.2">
      <c r="C34" s="1" t="s">
        <v>29</v>
      </c>
      <c r="E34" s="12">
        <f>SUM(F34:K34)</f>
        <v>53117.968999999997</v>
      </c>
      <c r="F34" s="13">
        <v>1706.2739999999999</v>
      </c>
      <c r="G34" s="13">
        <v>21726.524999999998</v>
      </c>
      <c r="H34" s="13">
        <v>13494.751</v>
      </c>
      <c r="I34" s="13">
        <v>9720.3889999999992</v>
      </c>
      <c r="J34" s="13">
        <v>3058.8249999999998</v>
      </c>
      <c r="K34" s="13">
        <v>3411.2049999999999</v>
      </c>
    </row>
    <row r="35" spans="3:11" x14ac:dyDescent="0.2">
      <c r="C35" s="1"/>
      <c r="E35" s="12"/>
      <c r="F35" s="13"/>
      <c r="G35" s="13"/>
      <c r="H35" s="13"/>
      <c r="I35" s="13"/>
      <c r="J35" s="13"/>
      <c r="K35" s="13"/>
    </row>
    <row r="36" spans="3:11" x14ac:dyDescent="0.2">
      <c r="C36" s="1" t="s">
        <v>30</v>
      </c>
      <c r="E36" s="12">
        <f>SUM(F36:K36)</f>
        <v>55807</v>
      </c>
      <c r="F36" s="13">
        <v>1550</v>
      </c>
      <c r="G36" s="13">
        <v>21765</v>
      </c>
      <c r="H36" s="13">
        <v>13747</v>
      </c>
      <c r="I36" s="13">
        <v>11192</v>
      </c>
      <c r="J36" s="13">
        <v>3536</v>
      </c>
      <c r="K36" s="13">
        <v>4017</v>
      </c>
    </row>
    <row r="37" spans="3:11" x14ac:dyDescent="0.2">
      <c r="C37" s="1" t="s">
        <v>31</v>
      </c>
      <c r="E37" s="12">
        <f>SUM(F37:K37)</f>
        <v>61937.188999999998</v>
      </c>
      <c r="F37" s="13">
        <v>1680.8720000000001</v>
      </c>
      <c r="G37" s="13">
        <v>23001.637999999999</v>
      </c>
      <c r="H37" s="13">
        <v>15581.722</v>
      </c>
      <c r="I37" s="13">
        <v>12102.902</v>
      </c>
      <c r="J37" s="13">
        <v>4601.7349999999997</v>
      </c>
      <c r="K37" s="13">
        <v>4968.32</v>
      </c>
    </row>
    <row r="38" spans="3:11" x14ac:dyDescent="0.2">
      <c r="C38" s="1" t="s">
        <v>32</v>
      </c>
      <c r="E38" s="12">
        <f>SUM(F38:K38)</f>
        <v>58483.585000000006</v>
      </c>
      <c r="F38" s="13">
        <v>1523.809</v>
      </c>
      <c r="G38" s="13">
        <v>21919.913</v>
      </c>
      <c r="H38" s="13">
        <v>14722.089</v>
      </c>
      <c r="I38" s="13">
        <v>11398.194</v>
      </c>
      <c r="J38" s="13">
        <v>4200.8</v>
      </c>
      <c r="K38" s="13">
        <v>4718.78</v>
      </c>
    </row>
    <row r="39" spans="3:11" x14ac:dyDescent="0.2">
      <c r="C39" s="1" t="s">
        <v>33</v>
      </c>
      <c r="E39" s="12">
        <f>SUM(F39:K39)</f>
        <v>58532.633999999991</v>
      </c>
      <c r="F39" s="13">
        <v>1809.6020000000001</v>
      </c>
      <c r="G39" s="13">
        <v>23001.088</v>
      </c>
      <c r="H39" s="13">
        <v>14611.621999999999</v>
      </c>
      <c r="I39" s="13">
        <v>10857.437</v>
      </c>
      <c r="J39" s="13">
        <v>3831.02</v>
      </c>
      <c r="K39" s="13">
        <v>4421.8649999999998</v>
      </c>
    </row>
    <row r="40" spans="3:11" x14ac:dyDescent="0.2">
      <c r="C40" s="1" t="s">
        <v>34</v>
      </c>
      <c r="E40" s="12">
        <f>SUM(F40:K40)</f>
        <v>51891.183999999994</v>
      </c>
      <c r="F40" s="15">
        <v>1755.5530000000001</v>
      </c>
      <c r="G40" s="15">
        <v>19816.945</v>
      </c>
      <c r="H40" s="15">
        <v>13981.671999999999</v>
      </c>
      <c r="I40" s="15">
        <v>9058.4039999999986</v>
      </c>
      <c r="J40" s="15">
        <v>3344.0550000000003</v>
      </c>
      <c r="K40" s="15">
        <v>3934.5549999999998</v>
      </c>
    </row>
    <row r="41" spans="3:11" x14ac:dyDescent="0.2">
      <c r="C41" s="1"/>
      <c r="E41" s="12"/>
      <c r="F41" s="15"/>
      <c r="G41" s="15"/>
      <c r="H41" s="15"/>
      <c r="I41" s="15"/>
      <c r="J41" s="15"/>
      <c r="K41" s="15"/>
    </row>
    <row r="42" spans="3:11" x14ac:dyDescent="0.2">
      <c r="C42" s="1" t="s">
        <v>35</v>
      </c>
      <c r="D42" s="14"/>
      <c r="E42" s="12">
        <f>SUM(F42:K42)</f>
        <v>49040.190999999999</v>
      </c>
      <c r="F42" s="15">
        <v>1426.854</v>
      </c>
      <c r="G42" s="15">
        <v>19795.382999999998</v>
      </c>
      <c r="H42" s="15">
        <v>13696.281999999999</v>
      </c>
      <c r="I42" s="15">
        <v>9030.2569999999996</v>
      </c>
      <c r="J42" s="15">
        <v>2378.0450000000001</v>
      </c>
      <c r="K42" s="15">
        <v>2713.37</v>
      </c>
    </row>
    <row r="43" spans="3:11" x14ac:dyDescent="0.2">
      <c r="C43" s="1" t="s">
        <v>36</v>
      </c>
      <c r="D43" s="15"/>
      <c r="E43" s="12">
        <f>SUM(F43:K43)</f>
        <v>49640.683000000005</v>
      </c>
      <c r="F43" s="2">
        <v>1443.4110000000001</v>
      </c>
      <c r="G43" s="2">
        <v>21349.539000000001</v>
      </c>
      <c r="H43" s="2">
        <v>13178.094999999999</v>
      </c>
      <c r="I43" s="2">
        <v>8736.5580000000009</v>
      </c>
      <c r="J43" s="2">
        <v>2264.36</v>
      </c>
      <c r="K43" s="2">
        <v>2668.72</v>
      </c>
    </row>
    <row r="44" spans="3:11" x14ac:dyDescent="0.2">
      <c r="C44" s="3" t="s">
        <v>37</v>
      </c>
      <c r="D44" s="14"/>
      <c r="E44" s="16">
        <f>SUM(F44:K44)</f>
        <v>44978.656000000003</v>
      </c>
      <c r="F44" s="14">
        <f t="shared" ref="F44:K44" si="0">F46+F53</f>
        <v>1610.0550000000001</v>
      </c>
      <c r="G44" s="14">
        <f t="shared" si="0"/>
        <v>19169.212</v>
      </c>
      <c r="H44" s="14">
        <f t="shared" si="0"/>
        <v>12505.329</v>
      </c>
      <c r="I44" s="14">
        <f t="shared" si="0"/>
        <v>6855.69</v>
      </c>
      <c r="J44" s="14">
        <f t="shared" si="0"/>
        <v>2289.1750000000002</v>
      </c>
      <c r="K44" s="14">
        <f t="shared" si="0"/>
        <v>2549.1949999999997</v>
      </c>
    </row>
    <row r="45" spans="3:11" x14ac:dyDescent="0.2">
      <c r="E45" s="6"/>
    </row>
    <row r="46" spans="3:11" x14ac:dyDescent="0.2">
      <c r="C46" s="3" t="s">
        <v>38</v>
      </c>
      <c r="D46" s="14"/>
      <c r="E46" s="16">
        <f t="shared" ref="E46:K46" si="1">SUM(E48:E51)</f>
        <v>44339.563999999998</v>
      </c>
      <c r="F46" s="14">
        <f t="shared" si="1"/>
        <v>1610.0550000000001</v>
      </c>
      <c r="G46" s="14">
        <f t="shared" si="1"/>
        <v>19169.212</v>
      </c>
      <c r="H46" s="14">
        <f t="shared" si="1"/>
        <v>12466.588</v>
      </c>
      <c r="I46" s="14">
        <f t="shared" si="1"/>
        <v>6255.3389999999999</v>
      </c>
      <c r="J46" s="14">
        <f t="shared" si="1"/>
        <v>2289.1750000000002</v>
      </c>
      <c r="K46" s="14">
        <f t="shared" si="1"/>
        <v>2549.1949999999997</v>
      </c>
    </row>
    <row r="47" spans="3:11" x14ac:dyDescent="0.2">
      <c r="E47" s="6"/>
    </row>
    <row r="48" spans="3:11" x14ac:dyDescent="0.2">
      <c r="C48" s="1" t="s">
        <v>39</v>
      </c>
      <c r="E48" s="12">
        <f>SUM(F48:K48)</f>
        <v>43020.197</v>
      </c>
      <c r="F48" s="13">
        <v>1610.0550000000001</v>
      </c>
      <c r="G48" s="13">
        <v>19002.935000000001</v>
      </c>
      <c r="H48" s="13">
        <v>12384.120999999999</v>
      </c>
      <c r="I48" s="13">
        <v>5262.5510000000004</v>
      </c>
      <c r="J48" s="13">
        <v>2257.5</v>
      </c>
      <c r="K48" s="13">
        <v>2503.0349999999999</v>
      </c>
    </row>
    <row r="49" spans="3:11" x14ac:dyDescent="0.2">
      <c r="C49" s="1" t="s">
        <v>40</v>
      </c>
      <c r="E49" s="12">
        <f>SUM(F49:K49)</f>
        <v>344.56700000000001</v>
      </c>
      <c r="F49" s="17" t="s">
        <v>41</v>
      </c>
      <c r="G49" s="17" t="s">
        <v>41</v>
      </c>
      <c r="H49" s="17" t="s">
        <v>41</v>
      </c>
      <c r="I49" s="13">
        <v>344.56700000000001</v>
      </c>
      <c r="J49" s="17" t="s">
        <v>41</v>
      </c>
      <c r="K49" s="17" t="s">
        <v>41</v>
      </c>
    </row>
    <row r="50" spans="3:11" x14ac:dyDescent="0.2">
      <c r="C50" s="1" t="s">
        <v>42</v>
      </c>
      <c r="E50" s="12">
        <f>SUM(F50:K50)</f>
        <v>443.11899999999997</v>
      </c>
      <c r="F50" s="17" t="s">
        <v>41</v>
      </c>
      <c r="G50" s="17" t="s">
        <v>41</v>
      </c>
      <c r="H50" s="13">
        <v>12.526999999999999</v>
      </c>
      <c r="I50" s="13">
        <v>430.59199999999998</v>
      </c>
      <c r="J50" s="17" t="s">
        <v>41</v>
      </c>
      <c r="K50" s="17" t="s">
        <v>41</v>
      </c>
    </row>
    <row r="51" spans="3:11" x14ac:dyDescent="0.2">
      <c r="C51" s="1" t="s">
        <v>43</v>
      </c>
      <c r="E51" s="12">
        <f>SUM(F51:K51)</f>
        <v>531.68100000000004</v>
      </c>
      <c r="F51" s="17" t="s">
        <v>41</v>
      </c>
      <c r="G51" s="13">
        <v>166.27699999999999</v>
      </c>
      <c r="H51" s="13">
        <v>69.94</v>
      </c>
      <c r="I51" s="13">
        <v>217.62899999999999</v>
      </c>
      <c r="J51" s="13">
        <v>31.675000000000001</v>
      </c>
      <c r="K51" s="13">
        <v>46.16</v>
      </c>
    </row>
    <row r="52" spans="3:11" x14ac:dyDescent="0.2">
      <c r="E52" s="6"/>
      <c r="F52" s="13"/>
      <c r="G52" s="13"/>
      <c r="H52" s="13"/>
      <c r="I52" s="13"/>
      <c r="J52" s="13"/>
      <c r="K52" s="13"/>
    </row>
    <row r="53" spans="3:11" x14ac:dyDescent="0.2">
      <c r="C53" s="3" t="s">
        <v>44</v>
      </c>
      <c r="D53" s="14"/>
      <c r="E53" s="16">
        <f>SUM(E55:E67)</f>
        <v>639.0920000000001</v>
      </c>
      <c r="F53" s="18" t="s">
        <v>41</v>
      </c>
      <c r="G53" s="18" t="s">
        <v>41</v>
      </c>
      <c r="H53" s="14">
        <f>SUM(H55:H67)</f>
        <v>38.741</v>
      </c>
      <c r="I53" s="14">
        <f>SUM(I55:I67)</f>
        <v>600.35099999999989</v>
      </c>
      <c r="J53" s="18" t="s">
        <v>41</v>
      </c>
      <c r="K53" s="18" t="s">
        <v>41</v>
      </c>
    </row>
    <row r="54" spans="3:11" x14ac:dyDescent="0.2">
      <c r="E54" s="6"/>
      <c r="F54" s="13"/>
      <c r="G54" s="13"/>
      <c r="H54" s="14"/>
      <c r="I54" s="13"/>
      <c r="J54" s="13"/>
      <c r="K54" s="13"/>
    </row>
    <row r="55" spans="3:11" x14ac:dyDescent="0.2">
      <c r="C55" s="1" t="s">
        <v>45</v>
      </c>
      <c r="E55" s="19" t="s">
        <v>41</v>
      </c>
      <c r="F55" s="17" t="s">
        <v>41</v>
      </c>
      <c r="G55" s="17" t="s">
        <v>41</v>
      </c>
      <c r="H55" s="17" t="s">
        <v>41</v>
      </c>
      <c r="I55" s="17" t="s">
        <v>41</v>
      </c>
      <c r="J55" s="17" t="s">
        <v>41</v>
      </c>
      <c r="K55" s="17" t="s">
        <v>41</v>
      </c>
    </row>
    <row r="56" spans="3:11" x14ac:dyDescent="0.2">
      <c r="C56" s="1" t="s">
        <v>46</v>
      </c>
      <c r="E56" s="12">
        <f>SUM(F56:K56)</f>
        <v>3.7210000000000001</v>
      </c>
      <c r="F56" s="17" t="s">
        <v>41</v>
      </c>
      <c r="G56" s="17" t="s">
        <v>41</v>
      </c>
      <c r="H56" s="17">
        <v>1.1499999999999999</v>
      </c>
      <c r="I56" s="17">
        <v>2.5710000000000002</v>
      </c>
      <c r="J56" s="17" t="s">
        <v>41</v>
      </c>
      <c r="K56" s="17" t="s">
        <v>41</v>
      </c>
    </row>
    <row r="57" spans="3:11" x14ac:dyDescent="0.2">
      <c r="C57" s="1" t="s">
        <v>47</v>
      </c>
      <c r="E57" s="12">
        <f>SUM(F57:K57)</f>
        <v>91.5</v>
      </c>
      <c r="F57" s="17" t="s">
        <v>41</v>
      </c>
      <c r="G57" s="17" t="s">
        <v>41</v>
      </c>
      <c r="H57" s="17" t="s">
        <v>41</v>
      </c>
      <c r="I57" s="17">
        <v>91.5</v>
      </c>
      <c r="J57" s="17" t="s">
        <v>41</v>
      </c>
      <c r="K57" s="17" t="s">
        <v>41</v>
      </c>
    </row>
    <row r="58" spans="3:11" x14ac:dyDescent="0.2">
      <c r="E58" s="6"/>
      <c r="F58" s="13"/>
      <c r="G58" s="13"/>
      <c r="H58" s="13"/>
      <c r="I58" s="13"/>
      <c r="J58" s="13"/>
      <c r="K58" s="13"/>
    </row>
    <row r="59" spans="3:11" x14ac:dyDescent="0.2">
      <c r="C59" s="1" t="s">
        <v>48</v>
      </c>
      <c r="E59" s="12">
        <f>SUM(F59:K59)</f>
        <v>314.541</v>
      </c>
      <c r="F59" s="17" t="s">
        <v>41</v>
      </c>
      <c r="G59" s="17" t="s">
        <v>41</v>
      </c>
      <c r="H59" s="17">
        <v>16.600000000000001</v>
      </c>
      <c r="I59" s="17">
        <v>297.94099999999997</v>
      </c>
      <c r="J59" s="17" t="s">
        <v>41</v>
      </c>
      <c r="K59" s="17" t="s">
        <v>41</v>
      </c>
    </row>
    <row r="60" spans="3:11" x14ac:dyDescent="0.2">
      <c r="C60" s="1" t="s">
        <v>49</v>
      </c>
      <c r="E60" s="12">
        <f>SUM(F60:K60)</f>
        <v>39.265999999999998</v>
      </c>
      <c r="F60" s="17" t="s">
        <v>41</v>
      </c>
      <c r="G60" s="17" t="s">
        <v>41</v>
      </c>
      <c r="H60" s="17" t="s">
        <v>41</v>
      </c>
      <c r="I60" s="17">
        <v>39.265999999999998</v>
      </c>
      <c r="J60" s="17" t="s">
        <v>41</v>
      </c>
      <c r="K60" s="17" t="s">
        <v>41</v>
      </c>
    </row>
    <row r="61" spans="3:11" x14ac:dyDescent="0.2">
      <c r="C61" s="1" t="s">
        <v>50</v>
      </c>
      <c r="E61" s="12">
        <f>SUM(F61:K61)</f>
        <v>30.393000000000001</v>
      </c>
      <c r="F61" s="17" t="s">
        <v>41</v>
      </c>
      <c r="G61" s="17" t="s">
        <v>41</v>
      </c>
      <c r="H61" s="17" t="s">
        <v>41</v>
      </c>
      <c r="I61" s="17">
        <v>30.393000000000001</v>
      </c>
      <c r="J61" s="17" t="s">
        <v>41</v>
      </c>
      <c r="K61" s="17" t="s">
        <v>41</v>
      </c>
    </row>
    <row r="62" spans="3:11" x14ac:dyDescent="0.2">
      <c r="E62" s="6"/>
      <c r="F62" s="13"/>
      <c r="G62" s="13"/>
      <c r="H62" s="13"/>
      <c r="I62" s="13"/>
      <c r="J62" s="13"/>
      <c r="K62" s="13"/>
    </row>
    <row r="63" spans="3:11" x14ac:dyDescent="0.2">
      <c r="C63" s="1" t="s">
        <v>51</v>
      </c>
      <c r="E63" s="12">
        <f>SUM(F63:K63)</f>
        <v>1.3000000000000001E-2</v>
      </c>
      <c r="F63" s="17" t="s">
        <v>41</v>
      </c>
      <c r="G63" s="17" t="s">
        <v>41</v>
      </c>
      <c r="H63" s="17">
        <v>0.01</v>
      </c>
      <c r="I63" s="17">
        <v>3.0000000000000001E-3</v>
      </c>
      <c r="J63" s="17" t="s">
        <v>41</v>
      </c>
      <c r="K63" s="17" t="s">
        <v>41</v>
      </c>
    </row>
    <row r="64" spans="3:11" x14ac:dyDescent="0.2">
      <c r="C64" s="1" t="s">
        <v>52</v>
      </c>
      <c r="E64" s="12">
        <f>SUM(F64:K64)</f>
        <v>0.248</v>
      </c>
      <c r="F64" s="17" t="s">
        <v>41</v>
      </c>
      <c r="G64" s="17" t="s">
        <v>41</v>
      </c>
      <c r="H64" s="17">
        <v>0.19800000000000001</v>
      </c>
      <c r="I64" s="17">
        <v>0.05</v>
      </c>
      <c r="J64" s="17" t="s">
        <v>41</v>
      </c>
      <c r="K64" s="17" t="s">
        <v>41</v>
      </c>
    </row>
    <row r="65" spans="1:11" x14ac:dyDescent="0.2">
      <c r="C65" s="1" t="s">
        <v>53</v>
      </c>
      <c r="E65" s="12">
        <f>SUM(F65:K65)</f>
        <v>15.706</v>
      </c>
      <c r="F65" s="17" t="s">
        <v>41</v>
      </c>
      <c r="G65" s="17" t="s">
        <v>41</v>
      </c>
      <c r="H65" s="17">
        <v>3.5030000000000001</v>
      </c>
      <c r="I65" s="17">
        <v>12.202999999999999</v>
      </c>
      <c r="J65" s="17" t="s">
        <v>41</v>
      </c>
      <c r="K65" s="17" t="s">
        <v>41</v>
      </c>
    </row>
    <row r="66" spans="1:11" x14ac:dyDescent="0.2">
      <c r="C66" s="1" t="s">
        <v>54</v>
      </c>
      <c r="E66" s="12">
        <f>SUM(F66:K66)</f>
        <v>41.893000000000001</v>
      </c>
      <c r="F66" s="17" t="s">
        <v>41</v>
      </c>
      <c r="G66" s="17" t="s">
        <v>41</v>
      </c>
      <c r="H66" s="17">
        <v>12.474</v>
      </c>
      <c r="I66" s="17">
        <v>29.419</v>
      </c>
      <c r="J66" s="17" t="s">
        <v>41</v>
      </c>
      <c r="K66" s="17" t="s">
        <v>41</v>
      </c>
    </row>
    <row r="67" spans="1:11" x14ac:dyDescent="0.2">
      <c r="C67" s="1" t="s">
        <v>55</v>
      </c>
      <c r="E67" s="12">
        <f>SUM(F67:K67)</f>
        <v>101.81099999999999</v>
      </c>
      <c r="F67" s="17" t="s">
        <v>41</v>
      </c>
      <c r="G67" s="17" t="s">
        <v>41</v>
      </c>
      <c r="H67" s="17">
        <v>4.806</v>
      </c>
      <c r="I67" s="17">
        <v>97.004999999999995</v>
      </c>
      <c r="J67" s="17" t="s">
        <v>41</v>
      </c>
      <c r="K67" s="17" t="s">
        <v>41</v>
      </c>
    </row>
    <row r="68" spans="1:11" ht="18" thickBot="1" x14ac:dyDescent="0.25">
      <c r="B68" s="4"/>
      <c r="C68" s="4"/>
      <c r="D68" s="4"/>
      <c r="E68" s="20"/>
      <c r="F68" s="4"/>
      <c r="G68" s="4"/>
      <c r="H68" s="4"/>
      <c r="I68" s="4"/>
      <c r="J68" s="4"/>
      <c r="K68" s="4"/>
    </row>
    <row r="69" spans="1:11" x14ac:dyDescent="0.2">
      <c r="E69" s="1" t="s">
        <v>56</v>
      </c>
    </row>
    <row r="70" spans="1:11" x14ac:dyDescent="0.2">
      <c r="E70" s="1" t="s">
        <v>57</v>
      </c>
    </row>
    <row r="71" spans="1:11" x14ac:dyDescent="0.2">
      <c r="A71" s="1"/>
    </row>
  </sheetData>
  <phoneticPr fontId="2"/>
  <pageMargins left="0.4" right="0.43" top="0.63" bottom="0.59" header="0.51200000000000001" footer="0.51200000000000001"/>
  <pageSetup paperSize="12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37"/>
  <sheetViews>
    <sheetView showGridLines="0" zoomScale="75" zoomScaleNormal="75" workbookViewId="0">
      <selection activeCell="E1" sqref="E1"/>
    </sheetView>
  </sheetViews>
  <sheetFormatPr defaultColWidth="13.375" defaultRowHeight="17.25" x14ac:dyDescent="0.2"/>
  <cols>
    <col min="1" max="2" width="15.875" style="2" customWidth="1"/>
    <col min="3" max="3" width="12.125" style="2" customWidth="1"/>
    <col min="4" max="5" width="15.75" style="2" customWidth="1"/>
    <col min="6" max="9" width="15.875" style="2" customWidth="1"/>
    <col min="10" max="10" width="13.375" style="2"/>
    <col min="11" max="11" width="14.625" style="2" customWidth="1"/>
    <col min="12" max="256" width="13.375" style="2"/>
    <col min="257" max="258" width="15.875" style="2" customWidth="1"/>
    <col min="259" max="259" width="12.125" style="2" customWidth="1"/>
    <col min="260" max="261" width="15.75" style="2" customWidth="1"/>
    <col min="262" max="265" width="15.875" style="2" customWidth="1"/>
    <col min="266" max="266" width="13.375" style="2"/>
    <col min="267" max="267" width="14.625" style="2" customWidth="1"/>
    <col min="268" max="512" width="13.375" style="2"/>
    <col min="513" max="514" width="15.875" style="2" customWidth="1"/>
    <col min="515" max="515" width="12.125" style="2" customWidth="1"/>
    <col min="516" max="517" width="15.75" style="2" customWidth="1"/>
    <col min="518" max="521" width="15.875" style="2" customWidth="1"/>
    <col min="522" max="522" width="13.375" style="2"/>
    <col min="523" max="523" width="14.625" style="2" customWidth="1"/>
    <col min="524" max="768" width="13.375" style="2"/>
    <col min="769" max="770" width="15.875" style="2" customWidth="1"/>
    <col min="771" max="771" width="12.125" style="2" customWidth="1"/>
    <col min="772" max="773" width="15.75" style="2" customWidth="1"/>
    <col min="774" max="777" width="15.875" style="2" customWidth="1"/>
    <col min="778" max="778" width="13.375" style="2"/>
    <col min="779" max="779" width="14.625" style="2" customWidth="1"/>
    <col min="780" max="1024" width="13.375" style="2"/>
    <col min="1025" max="1026" width="15.875" style="2" customWidth="1"/>
    <col min="1027" max="1027" width="12.125" style="2" customWidth="1"/>
    <col min="1028" max="1029" width="15.75" style="2" customWidth="1"/>
    <col min="1030" max="1033" width="15.875" style="2" customWidth="1"/>
    <col min="1034" max="1034" width="13.375" style="2"/>
    <col min="1035" max="1035" width="14.625" style="2" customWidth="1"/>
    <col min="1036" max="1280" width="13.375" style="2"/>
    <col min="1281" max="1282" width="15.875" style="2" customWidth="1"/>
    <col min="1283" max="1283" width="12.125" style="2" customWidth="1"/>
    <col min="1284" max="1285" width="15.75" style="2" customWidth="1"/>
    <col min="1286" max="1289" width="15.875" style="2" customWidth="1"/>
    <col min="1290" max="1290" width="13.375" style="2"/>
    <col min="1291" max="1291" width="14.625" style="2" customWidth="1"/>
    <col min="1292" max="1536" width="13.375" style="2"/>
    <col min="1537" max="1538" width="15.875" style="2" customWidth="1"/>
    <col min="1539" max="1539" width="12.125" style="2" customWidth="1"/>
    <col min="1540" max="1541" width="15.75" style="2" customWidth="1"/>
    <col min="1542" max="1545" width="15.875" style="2" customWidth="1"/>
    <col min="1546" max="1546" width="13.375" style="2"/>
    <col min="1547" max="1547" width="14.625" style="2" customWidth="1"/>
    <col min="1548" max="1792" width="13.375" style="2"/>
    <col min="1793" max="1794" width="15.875" style="2" customWidth="1"/>
    <col min="1795" max="1795" width="12.125" style="2" customWidth="1"/>
    <col min="1796" max="1797" width="15.75" style="2" customWidth="1"/>
    <col min="1798" max="1801" width="15.875" style="2" customWidth="1"/>
    <col min="1802" max="1802" width="13.375" style="2"/>
    <col min="1803" max="1803" width="14.625" style="2" customWidth="1"/>
    <col min="1804" max="2048" width="13.375" style="2"/>
    <col min="2049" max="2050" width="15.875" style="2" customWidth="1"/>
    <col min="2051" max="2051" width="12.125" style="2" customWidth="1"/>
    <col min="2052" max="2053" width="15.75" style="2" customWidth="1"/>
    <col min="2054" max="2057" width="15.875" style="2" customWidth="1"/>
    <col min="2058" max="2058" width="13.375" style="2"/>
    <col min="2059" max="2059" width="14.625" style="2" customWidth="1"/>
    <col min="2060" max="2304" width="13.375" style="2"/>
    <col min="2305" max="2306" width="15.875" style="2" customWidth="1"/>
    <col min="2307" max="2307" width="12.125" style="2" customWidth="1"/>
    <col min="2308" max="2309" width="15.75" style="2" customWidth="1"/>
    <col min="2310" max="2313" width="15.875" style="2" customWidth="1"/>
    <col min="2314" max="2314" width="13.375" style="2"/>
    <col min="2315" max="2315" width="14.625" style="2" customWidth="1"/>
    <col min="2316" max="2560" width="13.375" style="2"/>
    <col min="2561" max="2562" width="15.875" style="2" customWidth="1"/>
    <col min="2563" max="2563" width="12.125" style="2" customWidth="1"/>
    <col min="2564" max="2565" width="15.75" style="2" customWidth="1"/>
    <col min="2566" max="2569" width="15.875" style="2" customWidth="1"/>
    <col min="2570" max="2570" width="13.375" style="2"/>
    <col min="2571" max="2571" width="14.625" style="2" customWidth="1"/>
    <col min="2572" max="2816" width="13.375" style="2"/>
    <col min="2817" max="2818" width="15.875" style="2" customWidth="1"/>
    <col min="2819" max="2819" width="12.125" style="2" customWidth="1"/>
    <col min="2820" max="2821" width="15.75" style="2" customWidth="1"/>
    <col min="2822" max="2825" width="15.875" style="2" customWidth="1"/>
    <col min="2826" max="2826" width="13.375" style="2"/>
    <col min="2827" max="2827" width="14.625" style="2" customWidth="1"/>
    <col min="2828" max="3072" width="13.375" style="2"/>
    <col min="3073" max="3074" width="15.875" style="2" customWidth="1"/>
    <col min="3075" max="3075" width="12.125" style="2" customWidth="1"/>
    <col min="3076" max="3077" width="15.75" style="2" customWidth="1"/>
    <col min="3078" max="3081" width="15.875" style="2" customWidth="1"/>
    <col min="3082" max="3082" width="13.375" style="2"/>
    <col min="3083" max="3083" width="14.625" style="2" customWidth="1"/>
    <col min="3084" max="3328" width="13.375" style="2"/>
    <col min="3329" max="3330" width="15.875" style="2" customWidth="1"/>
    <col min="3331" max="3331" width="12.125" style="2" customWidth="1"/>
    <col min="3332" max="3333" width="15.75" style="2" customWidth="1"/>
    <col min="3334" max="3337" width="15.875" style="2" customWidth="1"/>
    <col min="3338" max="3338" width="13.375" style="2"/>
    <col min="3339" max="3339" width="14.625" style="2" customWidth="1"/>
    <col min="3340" max="3584" width="13.375" style="2"/>
    <col min="3585" max="3586" width="15.875" style="2" customWidth="1"/>
    <col min="3587" max="3587" width="12.125" style="2" customWidth="1"/>
    <col min="3588" max="3589" width="15.75" style="2" customWidth="1"/>
    <col min="3590" max="3593" width="15.875" style="2" customWidth="1"/>
    <col min="3594" max="3594" width="13.375" style="2"/>
    <col min="3595" max="3595" width="14.625" style="2" customWidth="1"/>
    <col min="3596" max="3840" width="13.375" style="2"/>
    <col min="3841" max="3842" width="15.875" style="2" customWidth="1"/>
    <col min="3843" max="3843" width="12.125" style="2" customWidth="1"/>
    <col min="3844" max="3845" width="15.75" style="2" customWidth="1"/>
    <col min="3846" max="3849" width="15.875" style="2" customWidth="1"/>
    <col min="3850" max="3850" width="13.375" style="2"/>
    <col min="3851" max="3851" width="14.625" style="2" customWidth="1"/>
    <col min="3852" max="4096" width="13.375" style="2"/>
    <col min="4097" max="4098" width="15.875" style="2" customWidth="1"/>
    <col min="4099" max="4099" width="12.125" style="2" customWidth="1"/>
    <col min="4100" max="4101" width="15.75" style="2" customWidth="1"/>
    <col min="4102" max="4105" width="15.875" style="2" customWidth="1"/>
    <col min="4106" max="4106" width="13.375" style="2"/>
    <col min="4107" max="4107" width="14.625" style="2" customWidth="1"/>
    <col min="4108" max="4352" width="13.375" style="2"/>
    <col min="4353" max="4354" width="15.875" style="2" customWidth="1"/>
    <col min="4355" max="4355" width="12.125" style="2" customWidth="1"/>
    <col min="4356" max="4357" width="15.75" style="2" customWidth="1"/>
    <col min="4358" max="4361" width="15.875" style="2" customWidth="1"/>
    <col min="4362" max="4362" width="13.375" style="2"/>
    <col min="4363" max="4363" width="14.625" style="2" customWidth="1"/>
    <col min="4364" max="4608" width="13.375" style="2"/>
    <col min="4609" max="4610" width="15.875" style="2" customWidth="1"/>
    <col min="4611" max="4611" width="12.125" style="2" customWidth="1"/>
    <col min="4612" max="4613" width="15.75" style="2" customWidth="1"/>
    <col min="4614" max="4617" width="15.875" style="2" customWidth="1"/>
    <col min="4618" max="4618" width="13.375" style="2"/>
    <col min="4619" max="4619" width="14.625" style="2" customWidth="1"/>
    <col min="4620" max="4864" width="13.375" style="2"/>
    <col min="4865" max="4866" width="15.875" style="2" customWidth="1"/>
    <col min="4867" max="4867" width="12.125" style="2" customWidth="1"/>
    <col min="4868" max="4869" width="15.75" style="2" customWidth="1"/>
    <col min="4870" max="4873" width="15.875" style="2" customWidth="1"/>
    <col min="4874" max="4874" width="13.375" style="2"/>
    <col min="4875" max="4875" width="14.625" style="2" customWidth="1"/>
    <col min="4876" max="5120" width="13.375" style="2"/>
    <col min="5121" max="5122" width="15.875" style="2" customWidth="1"/>
    <col min="5123" max="5123" width="12.125" style="2" customWidth="1"/>
    <col min="5124" max="5125" width="15.75" style="2" customWidth="1"/>
    <col min="5126" max="5129" width="15.875" style="2" customWidth="1"/>
    <col min="5130" max="5130" width="13.375" style="2"/>
    <col min="5131" max="5131" width="14.625" style="2" customWidth="1"/>
    <col min="5132" max="5376" width="13.375" style="2"/>
    <col min="5377" max="5378" width="15.875" style="2" customWidth="1"/>
    <col min="5379" max="5379" width="12.125" style="2" customWidth="1"/>
    <col min="5380" max="5381" width="15.75" style="2" customWidth="1"/>
    <col min="5382" max="5385" width="15.875" style="2" customWidth="1"/>
    <col min="5386" max="5386" width="13.375" style="2"/>
    <col min="5387" max="5387" width="14.625" style="2" customWidth="1"/>
    <col min="5388" max="5632" width="13.375" style="2"/>
    <col min="5633" max="5634" width="15.875" style="2" customWidth="1"/>
    <col min="5635" max="5635" width="12.125" style="2" customWidth="1"/>
    <col min="5636" max="5637" width="15.75" style="2" customWidth="1"/>
    <col min="5638" max="5641" width="15.875" style="2" customWidth="1"/>
    <col min="5642" max="5642" width="13.375" style="2"/>
    <col min="5643" max="5643" width="14.625" style="2" customWidth="1"/>
    <col min="5644" max="5888" width="13.375" style="2"/>
    <col min="5889" max="5890" width="15.875" style="2" customWidth="1"/>
    <col min="5891" max="5891" width="12.125" style="2" customWidth="1"/>
    <col min="5892" max="5893" width="15.75" style="2" customWidth="1"/>
    <col min="5894" max="5897" width="15.875" style="2" customWidth="1"/>
    <col min="5898" max="5898" width="13.375" style="2"/>
    <col min="5899" max="5899" width="14.625" style="2" customWidth="1"/>
    <col min="5900" max="6144" width="13.375" style="2"/>
    <col min="6145" max="6146" width="15.875" style="2" customWidth="1"/>
    <col min="6147" max="6147" width="12.125" style="2" customWidth="1"/>
    <col min="6148" max="6149" width="15.75" style="2" customWidth="1"/>
    <col min="6150" max="6153" width="15.875" style="2" customWidth="1"/>
    <col min="6154" max="6154" width="13.375" style="2"/>
    <col min="6155" max="6155" width="14.625" style="2" customWidth="1"/>
    <col min="6156" max="6400" width="13.375" style="2"/>
    <col min="6401" max="6402" width="15.875" style="2" customWidth="1"/>
    <col min="6403" max="6403" width="12.125" style="2" customWidth="1"/>
    <col min="6404" max="6405" width="15.75" style="2" customWidth="1"/>
    <col min="6406" max="6409" width="15.875" style="2" customWidth="1"/>
    <col min="6410" max="6410" width="13.375" style="2"/>
    <col min="6411" max="6411" width="14.625" style="2" customWidth="1"/>
    <col min="6412" max="6656" width="13.375" style="2"/>
    <col min="6657" max="6658" width="15.875" style="2" customWidth="1"/>
    <col min="6659" max="6659" width="12.125" style="2" customWidth="1"/>
    <col min="6660" max="6661" width="15.75" style="2" customWidth="1"/>
    <col min="6662" max="6665" width="15.875" style="2" customWidth="1"/>
    <col min="6666" max="6666" width="13.375" style="2"/>
    <col min="6667" max="6667" width="14.625" style="2" customWidth="1"/>
    <col min="6668" max="6912" width="13.375" style="2"/>
    <col min="6913" max="6914" width="15.875" style="2" customWidth="1"/>
    <col min="6915" max="6915" width="12.125" style="2" customWidth="1"/>
    <col min="6916" max="6917" width="15.75" style="2" customWidth="1"/>
    <col min="6918" max="6921" width="15.875" style="2" customWidth="1"/>
    <col min="6922" max="6922" width="13.375" style="2"/>
    <col min="6923" max="6923" width="14.625" style="2" customWidth="1"/>
    <col min="6924" max="7168" width="13.375" style="2"/>
    <col min="7169" max="7170" width="15.875" style="2" customWidth="1"/>
    <col min="7171" max="7171" width="12.125" style="2" customWidth="1"/>
    <col min="7172" max="7173" width="15.75" style="2" customWidth="1"/>
    <col min="7174" max="7177" width="15.875" style="2" customWidth="1"/>
    <col min="7178" max="7178" width="13.375" style="2"/>
    <col min="7179" max="7179" width="14.625" style="2" customWidth="1"/>
    <col min="7180" max="7424" width="13.375" style="2"/>
    <col min="7425" max="7426" width="15.875" style="2" customWidth="1"/>
    <col min="7427" max="7427" width="12.125" style="2" customWidth="1"/>
    <col min="7428" max="7429" width="15.75" style="2" customWidth="1"/>
    <col min="7430" max="7433" width="15.875" style="2" customWidth="1"/>
    <col min="7434" max="7434" width="13.375" style="2"/>
    <col min="7435" max="7435" width="14.625" style="2" customWidth="1"/>
    <col min="7436" max="7680" width="13.375" style="2"/>
    <col min="7681" max="7682" width="15.875" style="2" customWidth="1"/>
    <col min="7683" max="7683" width="12.125" style="2" customWidth="1"/>
    <col min="7684" max="7685" width="15.75" style="2" customWidth="1"/>
    <col min="7686" max="7689" width="15.875" style="2" customWidth="1"/>
    <col min="7690" max="7690" width="13.375" style="2"/>
    <col min="7691" max="7691" width="14.625" style="2" customWidth="1"/>
    <col min="7692" max="7936" width="13.375" style="2"/>
    <col min="7937" max="7938" width="15.875" style="2" customWidth="1"/>
    <col min="7939" max="7939" width="12.125" style="2" customWidth="1"/>
    <col min="7940" max="7941" width="15.75" style="2" customWidth="1"/>
    <col min="7942" max="7945" width="15.875" style="2" customWidth="1"/>
    <col min="7946" max="7946" width="13.375" style="2"/>
    <col min="7947" max="7947" width="14.625" style="2" customWidth="1"/>
    <col min="7948" max="8192" width="13.375" style="2"/>
    <col min="8193" max="8194" width="15.875" style="2" customWidth="1"/>
    <col min="8195" max="8195" width="12.125" style="2" customWidth="1"/>
    <col min="8196" max="8197" width="15.75" style="2" customWidth="1"/>
    <col min="8198" max="8201" width="15.875" style="2" customWidth="1"/>
    <col min="8202" max="8202" width="13.375" style="2"/>
    <col min="8203" max="8203" width="14.625" style="2" customWidth="1"/>
    <col min="8204" max="8448" width="13.375" style="2"/>
    <col min="8449" max="8450" width="15.875" style="2" customWidth="1"/>
    <col min="8451" max="8451" width="12.125" style="2" customWidth="1"/>
    <col min="8452" max="8453" width="15.75" style="2" customWidth="1"/>
    <col min="8454" max="8457" width="15.875" style="2" customWidth="1"/>
    <col min="8458" max="8458" width="13.375" style="2"/>
    <col min="8459" max="8459" width="14.625" style="2" customWidth="1"/>
    <col min="8460" max="8704" width="13.375" style="2"/>
    <col min="8705" max="8706" width="15.875" style="2" customWidth="1"/>
    <col min="8707" max="8707" width="12.125" style="2" customWidth="1"/>
    <col min="8708" max="8709" width="15.75" style="2" customWidth="1"/>
    <col min="8710" max="8713" width="15.875" style="2" customWidth="1"/>
    <col min="8714" max="8714" width="13.375" style="2"/>
    <col min="8715" max="8715" width="14.625" style="2" customWidth="1"/>
    <col min="8716" max="8960" width="13.375" style="2"/>
    <col min="8961" max="8962" width="15.875" style="2" customWidth="1"/>
    <col min="8963" max="8963" width="12.125" style="2" customWidth="1"/>
    <col min="8964" max="8965" width="15.75" style="2" customWidth="1"/>
    <col min="8966" max="8969" width="15.875" style="2" customWidth="1"/>
    <col min="8970" max="8970" width="13.375" style="2"/>
    <col min="8971" max="8971" width="14.625" style="2" customWidth="1"/>
    <col min="8972" max="9216" width="13.375" style="2"/>
    <col min="9217" max="9218" width="15.875" style="2" customWidth="1"/>
    <col min="9219" max="9219" width="12.125" style="2" customWidth="1"/>
    <col min="9220" max="9221" width="15.75" style="2" customWidth="1"/>
    <col min="9222" max="9225" width="15.875" style="2" customWidth="1"/>
    <col min="9226" max="9226" width="13.375" style="2"/>
    <col min="9227" max="9227" width="14.625" style="2" customWidth="1"/>
    <col min="9228" max="9472" width="13.375" style="2"/>
    <col min="9473" max="9474" width="15.875" style="2" customWidth="1"/>
    <col min="9475" max="9475" width="12.125" style="2" customWidth="1"/>
    <col min="9476" max="9477" width="15.75" style="2" customWidth="1"/>
    <col min="9478" max="9481" width="15.875" style="2" customWidth="1"/>
    <col min="9482" max="9482" width="13.375" style="2"/>
    <col min="9483" max="9483" width="14.625" style="2" customWidth="1"/>
    <col min="9484" max="9728" width="13.375" style="2"/>
    <col min="9729" max="9730" width="15.875" style="2" customWidth="1"/>
    <col min="9731" max="9731" width="12.125" style="2" customWidth="1"/>
    <col min="9732" max="9733" width="15.75" style="2" customWidth="1"/>
    <col min="9734" max="9737" width="15.875" style="2" customWidth="1"/>
    <col min="9738" max="9738" width="13.375" style="2"/>
    <col min="9739" max="9739" width="14.625" style="2" customWidth="1"/>
    <col min="9740" max="9984" width="13.375" style="2"/>
    <col min="9985" max="9986" width="15.875" style="2" customWidth="1"/>
    <col min="9987" max="9987" width="12.125" style="2" customWidth="1"/>
    <col min="9988" max="9989" width="15.75" style="2" customWidth="1"/>
    <col min="9990" max="9993" width="15.875" style="2" customWidth="1"/>
    <col min="9994" max="9994" width="13.375" style="2"/>
    <col min="9995" max="9995" width="14.625" style="2" customWidth="1"/>
    <col min="9996" max="10240" width="13.375" style="2"/>
    <col min="10241" max="10242" width="15.875" style="2" customWidth="1"/>
    <col min="10243" max="10243" width="12.125" style="2" customWidth="1"/>
    <col min="10244" max="10245" width="15.75" style="2" customWidth="1"/>
    <col min="10246" max="10249" width="15.875" style="2" customWidth="1"/>
    <col min="10250" max="10250" width="13.375" style="2"/>
    <col min="10251" max="10251" width="14.625" style="2" customWidth="1"/>
    <col min="10252" max="10496" width="13.375" style="2"/>
    <col min="10497" max="10498" width="15.875" style="2" customWidth="1"/>
    <col min="10499" max="10499" width="12.125" style="2" customWidth="1"/>
    <col min="10500" max="10501" width="15.75" style="2" customWidth="1"/>
    <col min="10502" max="10505" width="15.875" style="2" customWidth="1"/>
    <col min="10506" max="10506" width="13.375" style="2"/>
    <col min="10507" max="10507" width="14.625" style="2" customWidth="1"/>
    <col min="10508" max="10752" width="13.375" style="2"/>
    <col min="10753" max="10754" width="15.875" style="2" customWidth="1"/>
    <col min="10755" max="10755" width="12.125" style="2" customWidth="1"/>
    <col min="10756" max="10757" width="15.75" style="2" customWidth="1"/>
    <col min="10758" max="10761" width="15.875" style="2" customWidth="1"/>
    <col min="10762" max="10762" width="13.375" style="2"/>
    <col min="10763" max="10763" width="14.625" style="2" customWidth="1"/>
    <col min="10764" max="11008" width="13.375" style="2"/>
    <col min="11009" max="11010" width="15.875" style="2" customWidth="1"/>
    <col min="11011" max="11011" width="12.125" style="2" customWidth="1"/>
    <col min="11012" max="11013" width="15.75" style="2" customWidth="1"/>
    <col min="11014" max="11017" width="15.875" style="2" customWidth="1"/>
    <col min="11018" max="11018" width="13.375" style="2"/>
    <col min="11019" max="11019" width="14.625" style="2" customWidth="1"/>
    <col min="11020" max="11264" width="13.375" style="2"/>
    <col min="11265" max="11266" width="15.875" style="2" customWidth="1"/>
    <col min="11267" max="11267" width="12.125" style="2" customWidth="1"/>
    <col min="11268" max="11269" width="15.75" style="2" customWidth="1"/>
    <col min="11270" max="11273" width="15.875" style="2" customWidth="1"/>
    <col min="11274" max="11274" width="13.375" style="2"/>
    <col min="11275" max="11275" width="14.625" style="2" customWidth="1"/>
    <col min="11276" max="11520" width="13.375" style="2"/>
    <col min="11521" max="11522" width="15.875" style="2" customWidth="1"/>
    <col min="11523" max="11523" width="12.125" style="2" customWidth="1"/>
    <col min="11524" max="11525" width="15.75" style="2" customWidth="1"/>
    <col min="11526" max="11529" width="15.875" style="2" customWidth="1"/>
    <col min="11530" max="11530" width="13.375" style="2"/>
    <col min="11531" max="11531" width="14.625" style="2" customWidth="1"/>
    <col min="11532" max="11776" width="13.375" style="2"/>
    <col min="11777" max="11778" width="15.875" style="2" customWidth="1"/>
    <col min="11779" max="11779" width="12.125" style="2" customWidth="1"/>
    <col min="11780" max="11781" width="15.75" style="2" customWidth="1"/>
    <col min="11782" max="11785" width="15.875" style="2" customWidth="1"/>
    <col min="11786" max="11786" width="13.375" style="2"/>
    <col min="11787" max="11787" width="14.625" style="2" customWidth="1"/>
    <col min="11788" max="12032" width="13.375" style="2"/>
    <col min="12033" max="12034" width="15.875" style="2" customWidth="1"/>
    <col min="12035" max="12035" width="12.125" style="2" customWidth="1"/>
    <col min="12036" max="12037" width="15.75" style="2" customWidth="1"/>
    <col min="12038" max="12041" width="15.875" style="2" customWidth="1"/>
    <col min="12042" max="12042" width="13.375" style="2"/>
    <col min="12043" max="12043" width="14.625" style="2" customWidth="1"/>
    <col min="12044" max="12288" width="13.375" style="2"/>
    <col min="12289" max="12290" width="15.875" style="2" customWidth="1"/>
    <col min="12291" max="12291" width="12.125" style="2" customWidth="1"/>
    <col min="12292" max="12293" width="15.75" style="2" customWidth="1"/>
    <col min="12294" max="12297" width="15.875" style="2" customWidth="1"/>
    <col min="12298" max="12298" width="13.375" style="2"/>
    <col min="12299" max="12299" width="14.625" style="2" customWidth="1"/>
    <col min="12300" max="12544" width="13.375" style="2"/>
    <col min="12545" max="12546" width="15.875" style="2" customWidth="1"/>
    <col min="12547" max="12547" width="12.125" style="2" customWidth="1"/>
    <col min="12548" max="12549" width="15.75" style="2" customWidth="1"/>
    <col min="12550" max="12553" width="15.875" style="2" customWidth="1"/>
    <col min="12554" max="12554" width="13.375" style="2"/>
    <col min="12555" max="12555" width="14.625" style="2" customWidth="1"/>
    <col min="12556" max="12800" width="13.375" style="2"/>
    <col min="12801" max="12802" width="15.875" style="2" customWidth="1"/>
    <col min="12803" max="12803" width="12.125" style="2" customWidth="1"/>
    <col min="12804" max="12805" width="15.75" style="2" customWidth="1"/>
    <col min="12806" max="12809" width="15.875" style="2" customWidth="1"/>
    <col min="12810" max="12810" width="13.375" style="2"/>
    <col min="12811" max="12811" width="14.625" style="2" customWidth="1"/>
    <col min="12812" max="13056" width="13.375" style="2"/>
    <col min="13057" max="13058" width="15.875" style="2" customWidth="1"/>
    <col min="13059" max="13059" width="12.125" style="2" customWidth="1"/>
    <col min="13060" max="13061" width="15.75" style="2" customWidth="1"/>
    <col min="13062" max="13065" width="15.875" style="2" customWidth="1"/>
    <col min="13066" max="13066" width="13.375" style="2"/>
    <col min="13067" max="13067" width="14.625" style="2" customWidth="1"/>
    <col min="13068" max="13312" width="13.375" style="2"/>
    <col min="13313" max="13314" width="15.875" style="2" customWidth="1"/>
    <col min="13315" max="13315" width="12.125" style="2" customWidth="1"/>
    <col min="13316" max="13317" width="15.75" style="2" customWidth="1"/>
    <col min="13318" max="13321" width="15.875" style="2" customWidth="1"/>
    <col min="13322" max="13322" width="13.375" style="2"/>
    <col min="13323" max="13323" width="14.625" style="2" customWidth="1"/>
    <col min="13324" max="13568" width="13.375" style="2"/>
    <col min="13569" max="13570" width="15.875" style="2" customWidth="1"/>
    <col min="13571" max="13571" width="12.125" style="2" customWidth="1"/>
    <col min="13572" max="13573" width="15.75" style="2" customWidth="1"/>
    <col min="13574" max="13577" width="15.875" style="2" customWidth="1"/>
    <col min="13578" max="13578" width="13.375" style="2"/>
    <col min="13579" max="13579" width="14.625" style="2" customWidth="1"/>
    <col min="13580" max="13824" width="13.375" style="2"/>
    <col min="13825" max="13826" width="15.875" style="2" customWidth="1"/>
    <col min="13827" max="13827" width="12.125" style="2" customWidth="1"/>
    <col min="13828" max="13829" width="15.75" style="2" customWidth="1"/>
    <col min="13830" max="13833" width="15.875" style="2" customWidth="1"/>
    <col min="13834" max="13834" width="13.375" style="2"/>
    <col min="13835" max="13835" width="14.625" style="2" customWidth="1"/>
    <col min="13836" max="14080" width="13.375" style="2"/>
    <col min="14081" max="14082" width="15.875" style="2" customWidth="1"/>
    <col min="14083" max="14083" width="12.125" style="2" customWidth="1"/>
    <col min="14084" max="14085" width="15.75" style="2" customWidth="1"/>
    <col min="14086" max="14089" width="15.875" style="2" customWidth="1"/>
    <col min="14090" max="14090" width="13.375" style="2"/>
    <col min="14091" max="14091" width="14.625" style="2" customWidth="1"/>
    <col min="14092" max="14336" width="13.375" style="2"/>
    <col min="14337" max="14338" width="15.875" style="2" customWidth="1"/>
    <col min="14339" max="14339" width="12.125" style="2" customWidth="1"/>
    <col min="14340" max="14341" width="15.75" style="2" customWidth="1"/>
    <col min="14342" max="14345" width="15.875" style="2" customWidth="1"/>
    <col min="14346" max="14346" width="13.375" style="2"/>
    <col min="14347" max="14347" width="14.625" style="2" customWidth="1"/>
    <col min="14348" max="14592" width="13.375" style="2"/>
    <col min="14593" max="14594" width="15.875" style="2" customWidth="1"/>
    <col min="14595" max="14595" width="12.125" style="2" customWidth="1"/>
    <col min="14596" max="14597" width="15.75" style="2" customWidth="1"/>
    <col min="14598" max="14601" width="15.875" style="2" customWidth="1"/>
    <col min="14602" max="14602" width="13.375" style="2"/>
    <col min="14603" max="14603" width="14.625" style="2" customWidth="1"/>
    <col min="14604" max="14848" width="13.375" style="2"/>
    <col min="14849" max="14850" width="15.875" style="2" customWidth="1"/>
    <col min="14851" max="14851" width="12.125" style="2" customWidth="1"/>
    <col min="14852" max="14853" width="15.75" style="2" customWidth="1"/>
    <col min="14854" max="14857" width="15.875" style="2" customWidth="1"/>
    <col min="14858" max="14858" width="13.375" style="2"/>
    <col min="14859" max="14859" width="14.625" style="2" customWidth="1"/>
    <col min="14860" max="15104" width="13.375" style="2"/>
    <col min="15105" max="15106" width="15.875" style="2" customWidth="1"/>
    <col min="15107" max="15107" width="12.125" style="2" customWidth="1"/>
    <col min="15108" max="15109" width="15.75" style="2" customWidth="1"/>
    <col min="15110" max="15113" width="15.875" style="2" customWidth="1"/>
    <col min="15114" max="15114" width="13.375" style="2"/>
    <col min="15115" max="15115" width="14.625" style="2" customWidth="1"/>
    <col min="15116" max="15360" width="13.375" style="2"/>
    <col min="15361" max="15362" width="15.875" style="2" customWidth="1"/>
    <col min="15363" max="15363" width="12.125" style="2" customWidth="1"/>
    <col min="15364" max="15365" width="15.75" style="2" customWidth="1"/>
    <col min="15366" max="15369" width="15.875" style="2" customWidth="1"/>
    <col min="15370" max="15370" width="13.375" style="2"/>
    <col min="15371" max="15371" width="14.625" style="2" customWidth="1"/>
    <col min="15372" max="15616" width="13.375" style="2"/>
    <col min="15617" max="15618" width="15.875" style="2" customWidth="1"/>
    <col min="15619" max="15619" width="12.125" style="2" customWidth="1"/>
    <col min="15620" max="15621" width="15.75" style="2" customWidth="1"/>
    <col min="15622" max="15625" width="15.875" style="2" customWidth="1"/>
    <col min="15626" max="15626" width="13.375" style="2"/>
    <col min="15627" max="15627" width="14.625" style="2" customWidth="1"/>
    <col min="15628" max="15872" width="13.375" style="2"/>
    <col min="15873" max="15874" width="15.875" style="2" customWidth="1"/>
    <col min="15875" max="15875" width="12.125" style="2" customWidth="1"/>
    <col min="15876" max="15877" width="15.75" style="2" customWidth="1"/>
    <col min="15878" max="15881" width="15.875" style="2" customWidth="1"/>
    <col min="15882" max="15882" width="13.375" style="2"/>
    <col min="15883" max="15883" width="14.625" style="2" customWidth="1"/>
    <col min="15884" max="16128" width="13.375" style="2"/>
    <col min="16129" max="16130" width="15.875" style="2" customWidth="1"/>
    <col min="16131" max="16131" width="12.125" style="2" customWidth="1"/>
    <col min="16132" max="16133" width="15.75" style="2" customWidth="1"/>
    <col min="16134" max="16137" width="15.875" style="2" customWidth="1"/>
    <col min="16138" max="16138" width="13.375" style="2"/>
    <col min="16139" max="16139" width="14.625" style="2" customWidth="1"/>
    <col min="16140" max="16384" width="13.375" style="2"/>
  </cols>
  <sheetData>
    <row r="1" spans="1:9" x14ac:dyDescent="0.2">
      <c r="A1" s="1"/>
    </row>
    <row r="6" spans="1:9" x14ac:dyDescent="0.2">
      <c r="E6" s="3" t="s">
        <v>0</v>
      </c>
    </row>
    <row r="7" spans="1:9" ht="18" thickBot="1" x14ac:dyDescent="0.25">
      <c r="B7" s="4"/>
      <c r="C7" s="4"/>
      <c r="D7" s="21" t="s">
        <v>58</v>
      </c>
      <c r="E7" s="4"/>
      <c r="F7" s="4"/>
      <c r="G7" s="4"/>
      <c r="H7" s="4"/>
      <c r="I7" s="22" t="s">
        <v>130</v>
      </c>
    </row>
    <row r="8" spans="1:9" x14ac:dyDescent="0.2">
      <c r="D8" s="6"/>
      <c r="E8" s="7"/>
      <c r="F8" s="7"/>
      <c r="G8" s="6"/>
      <c r="H8" s="7"/>
      <c r="I8" s="7"/>
    </row>
    <row r="9" spans="1:9" x14ac:dyDescent="0.2">
      <c r="B9" s="7"/>
      <c r="C9" s="7"/>
      <c r="D9" s="11" t="s">
        <v>59</v>
      </c>
      <c r="E9" s="11" t="s">
        <v>60</v>
      </c>
      <c r="F9" s="11" t="s">
        <v>61</v>
      </c>
      <c r="G9" s="11" t="s">
        <v>131</v>
      </c>
      <c r="H9" s="11" t="s">
        <v>60</v>
      </c>
      <c r="I9" s="11" t="s">
        <v>61</v>
      </c>
    </row>
    <row r="10" spans="1:9" x14ac:dyDescent="0.2">
      <c r="D10" s="6"/>
    </row>
    <row r="11" spans="1:9" x14ac:dyDescent="0.2">
      <c r="B11" s="3" t="s">
        <v>132</v>
      </c>
      <c r="C11" s="14"/>
      <c r="D11" s="16">
        <f t="shared" ref="D11:I11" si="0">SUM(D13:D75)</f>
        <v>44352969</v>
      </c>
      <c r="E11" s="14">
        <f t="shared" si="0"/>
        <v>16379223</v>
      </c>
      <c r="F11" s="14">
        <f t="shared" si="0"/>
        <v>27973746</v>
      </c>
      <c r="G11" s="14">
        <f t="shared" si="0"/>
        <v>43020197</v>
      </c>
      <c r="H11" s="14">
        <f t="shared" si="0"/>
        <v>16251676</v>
      </c>
      <c r="I11" s="14">
        <f t="shared" si="0"/>
        <v>26768521</v>
      </c>
    </row>
    <row r="12" spans="1:9" x14ac:dyDescent="0.2">
      <c r="D12" s="6"/>
    </row>
    <row r="13" spans="1:9" x14ac:dyDescent="0.2">
      <c r="B13" s="1" t="s">
        <v>62</v>
      </c>
      <c r="D13" s="12">
        <f t="shared" ref="D13:D75" si="1">E13+F13</f>
        <v>40</v>
      </c>
      <c r="E13" s="23" t="s">
        <v>41</v>
      </c>
      <c r="F13" s="15">
        <f>I13+F98+I98+F191</f>
        <v>40</v>
      </c>
      <c r="G13" s="15">
        <f>H13+I13</f>
        <v>40</v>
      </c>
      <c r="H13" s="17" t="s">
        <v>41</v>
      </c>
      <c r="I13" s="2">
        <v>40</v>
      </c>
    </row>
    <row r="14" spans="1:9" x14ac:dyDescent="0.2">
      <c r="B14" s="1" t="s">
        <v>63</v>
      </c>
      <c r="D14" s="12">
        <f t="shared" si="1"/>
        <v>120</v>
      </c>
      <c r="E14" s="23" t="s">
        <v>41</v>
      </c>
      <c r="F14" s="15">
        <f t="shared" ref="F14:F19" si="2">I14+F94+I94+F174</f>
        <v>120</v>
      </c>
      <c r="G14" s="15">
        <f>H14+I14</f>
        <v>120</v>
      </c>
      <c r="H14" s="17" t="s">
        <v>41</v>
      </c>
      <c r="I14" s="13">
        <v>120</v>
      </c>
    </row>
    <row r="15" spans="1:9" x14ac:dyDescent="0.2">
      <c r="B15" s="1" t="s">
        <v>133</v>
      </c>
      <c r="D15" s="12">
        <f t="shared" si="1"/>
        <v>1959</v>
      </c>
      <c r="E15" s="15">
        <f>H15+E95+H95+E175</f>
        <v>662</v>
      </c>
      <c r="F15" s="15">
        <f t="shared" si="2"/>
        <v>1297</v>
      </c>
      <c r="G15" s="15">
        <f t="shared" ref="G15:G22" si="3">H15+I15</f>
        <v>1959</v>
      </c>
      <c r="H15" s="17">
        <v>662</v>
      </c>
      <c r="I15" s="13">
        <v>1297</v>
      </c>
    </row>
    <row r="16" spans="1:9" x14ac:dyDescent="0.2">
      <c r="B16" s="1" t="s">
        <v>134</v>
      </c>
      <c r="D16" s="12">
        <f t="shared" si="1"/>
        <v>1372</v>
      </c>
      <c r="E16" s="15">
        <f>H16+E96+H96+E176</f>
        <v>269</v>
      </c>
      <c r="F16" s="15">
        <f t="shared" si="2"/>
        <v>1103</v>
      </c>
      <c r="G16" s="15">
        <f t="shared" si="3"/>
        <v>1372</v>
      </c>
      <c r="H16" s="13">
        <v>269</v>
      </c>
      <c r="I16" s="13">
        <v>1103</v>
      </c>
    </row>
    <row r="17" spans="2:9" x14ac:dyDescent="0.2">
      <c r="B17" s="1" t="s">
        <v>64</v>
      </c>
      <c r="D17" s="12">
        <f t="shared" si="1"/>
        <v>51834</v>
      </c>
      <c r="E17" s="23" t="s">
        <v>41</v>
      </c>
      <c r="F17" s="15">
        <f t="shared" si="2"/>
        <v>51834</v>
      </c>
      <c r="G17" s="15">
        <f>H17+I17</f>
        <v>51834</v>
      </c>
      <c r="H17" s="17" t="s">
        <v>41</v>
      </c>
      <c r="I17" s="13">
        <v>51834</v>
      </c>
    </row>
    <row r="18" spans="2:9" x14ac:dyDescent="0.2">
      <c r="B18" s="1" t="s">
        <v>135</v>
      </c>
      <c r="D18" s="12">
        <f t="shared" si="1"/>
        <v>2</v>
      </c>
      <c r="E18" s="23" t="s">
        <v>41</v>
      </c>
      <c r="F18" s="15">
        <f t="shared" si="2"/>
        <v>2</v>
      </c>
      <c r="G18" s="15">
        <f t="shared" si="3"/>
        <v>2</v>
      </c>
      <c r="H18" s="17" t="s">
        <v>41</v>
      </c>
      <c r="I18" s="13">
        <v>2</v>
      </c>
    </row>
    <row r="19" spans="2:9" x14ac:dyDescent="0.2">
      <c r="B19" s="1" t="s">
        <v>136</v>
      </c>
      <c r="D19" s="12">
        <f t="shared" si="1"/>
        <v>555265</v>
      </c>
      <c r="E19" s="15">
        <f>H19+E99+H99+E179</f>
        <v>30181</v>
      </c>
      <c r="F19" s="15">
        <f t="shared" si="2"/>
        <v>525084</v>
      </c>
      <c r="G19" s="15">
        <f t="shared" si="3"/>
        <v>162811</v>
      </c>
      <c r="H19" s="13">
        <v>16676</v>
      </c>
      <c r="I19" s="13">
        <v>146135</v>
      </c>
    </row>
    <row r="20" spans="2:9" x14ac:dyDescent="0.2">
      <c r="B20" s="1" t="s">
        <v>65</v>
      </c>
      <c r="D20" s="12">
        <f t="shared" si="1"/>
        <v>8</v>
      </c>
      <c r="E20" s="15">
        <f>H20+E100+H100+E180</f>
        <v>8</v>
      </c>
      <c r="F20" s="23" t="s">
        <v>41</v>
      </c>
      <c r="G20" s="15">
        <f>H20+I20</f>
        <v>8</v>
      </c>
      <c r="H20" s="17">
        <v>8</v>
      </c>
      <c r="I20" s="17" t="s">
        <v>41</v>
      </c>
    </row>
    <row r="21" spans="2:9" x14ac:dyDescent="0.2">
      <c r="B21" s="1" t="s">
        <v>66</v>
      </c>
      <c r="D21" s="12">
        <f t="shared" si="1"/>
        <v>106459</v>
      </c>
      <c r="E21" s="15">
        <f>H21+E101+H101+E181</f>
        <v>91128</v>
      </c>
      <c r="F21" s="15">
        <f t="shared" ref="F21:F30" si="4">I21+F101+I101+F181</f>
        <v>15331</v>
      </c>
      <c r="G21" s="15">
        <f>H21+I21</f>
        <v>54086</v>
      </c>
      <c r="H21" s="17">
        <v>54086</v>
      </c>
      <c r="I21" s="17" t="s">
        <v>41</v>
      </c>
    </row>
    <row r="22" spans="2:9" x14ac:dyDescent="0.2">
      <c r="B22" s="1" t="s">
        <v>137</v>
      </c>
      <c r="D22" s="12">
        <f t="shared" si="1"/>
        <v>3117817</v>
      </c>
      <c r="E22" s="23" t="s">
        <v>41</v>
      </c>
      <c r="F22" s="15">
        <f t="shared" si="4"/>
        <v>3117817</v>
      </c>
      <c r="G22" s="15">
        <f t="shared" si="3"/>
        <v>3117817</v>
      </c>
      <c r="H22" s="17" t="s">
        <v>41</v>
      </c>
      <c r="I22" s="13">
        <v>3117817</v>
      </c>
    </row>
    <row r="23" spans="2:9" x14ac:dyDescent="0.2">
      <c r="B23" s="1" t="s">
        <v>67</v>
      </c>
      <c r="D23" s="12">
        <f t="shared" si="1"/>
        <v>5485084</v>
      </c>
      <c r="E23" s="15">
        <f>H23+E103+H103+E183</f>
        <v>10591</v>
      </c>
      <c r="F23" s="15">
        <f t="shared" si="4"/>
        <v>5474493</v>
      </c>
      <c r="G23" s="15">
        <f>H23+I23</f>
        <v>5485084</v>
      </c>
      <c r="H23" s="17">
        <v>10591</v>
      </c>
      <c r="I23" s="13">
        <v>5474493</v>
      </c>
    </row>
    <row r="24" spans="2:9" x14ac:dyDescent="0.2">
      <c r="B24" s="1" t="s">
        <v>138</v>
      </c>
      <c r="D24" s="12">
        <f t="shared" si="1"/>
        <v>20221</v>
      </c>
      <c r="E24" s="23" t="s">
        <v>41</v>
      </c>
      <c r="F24" s="15">
        <f t="shared" si="4"/>
        <v>20221</v>
      </c>
      <c r="G24" s="15">
        <f t="shared" ref="G24:G57" si="5">H24+I24</f>
        <v>20221</v>
      </c>
      <c r="H24" s="17" t="s">
        <v>41</v>
      </c>
      <c r="I24" s="13">
        <v>20221</v>
      </c>
    </row>
    <row r="25" spans="2:9" x14ac:dyDescent="0.2">
      <c r="B25" s="1" t="s">
        <v>139</v>
      </c>
      <c r="D25" s="12">
        <f t="shared" si="1"/>
        <v>1904682</v>
      </c>
      <c r="E25" s="15">
        <f>H25+E105+H105+E185</f>
        <v>501224</v>
      </c>
      <c r="F25" s="15">
        <f t="shared" si="4"/>
        <v>1403458</v>
      </c>
      <c r="G25" s="15">
        <f t="shared" si="5"/>
        <v>1399735</v>
      </c>
      <c r="H25" s="13">
        <v>457724</v>
      </c>
      <c r="I25" s="13">
        <v>942011</v>
      </c>
    </row>
    <row r="26" spans="2:9" x14ac:dyDescent="0.2">
      <c r="B26" s="1" t="s">
        <v>68</v>
      </c>
      <c r="D26" s="12">
        <f t="shared" si="1"/>
        <v>5507</v>
      </c>
      <c r="E26" s="23" t="s">
        <v>41</v>
      </c>
      <c r="F26" s="15">
        <f t="shared" si="4"/>
        <v>5507</v>
      </c>
      <c r="G26" s="15">
        <f>H26+I26</f>
        <v>4157</v>
      </c>
      <c r="H26" s="17" t="s">
        <v>41</v>
      </c>
      <c r="I26" s="13">
        <v>4157</v>
      </c>
    </row>
    <row r="27" spans="2:9" x14ac:dyDescent="0.2">
      <c r="B27" s="1" t="s">
        <v>140</v>
      </c>
      <c r="D27" s="12">
        <f t="shared" si="1"/>
        <v>9760639</v>
      </c>
      <c r="E27" s="15">
        <f>H27+E107+H107+E187</f>
        <v>33865</v>
      </c>
      <c r="F27" s="15">
        <f t="shared" si="4"/>
        <v>9726774</v>
      </c>
      <c r="G27" s="15">
        <f t="shared" si="5"/>
        <v>9645624</v>
      </c>
      <c r="H27" s="13">
        <v>33865</v>
      </c>
      <c r="I27" s="13">
        <v>9611759</v>
      </c>
    </row>
    <row r="28" spans="2:9" x14ac:dyDescent="0.2">
      <c r="B28" s="1" t="s">
        <v>141</v>
      </c>
      <c r="D28" s="12">
        <f t="shared" si="1"/>
        <v>803882</v>
      </c>
      <c r="E28" s="15">
        <f>H28+E108+H108+E188</f>
        <v>4000</v>
      </c>
      <c r="F28" s="15">
        <f t="shared" si="4"/>
        <v>799882</v>
      </c>
      <c r="G28" s="15">
        <f t="shared" si="5"/>
        <v>803882</v>
      </c>
      <c r="H28" s="17">
        <v>4000</v>
      </c>
      <c r="I28" s="13">
        <v>799882</v>
      </c>
    </row>
    <row r="29" spans="2:9" x14ac:dyDescent="0.2">
      <c r="B29" s="1" t="s">
        <v>142</v>
      </c>
      <c r="D29" s="12">
        <f t="shared" si="1"/>
        <v>45654</v>
      </c>
      <c r="E29" s="23" t="s">
        <v>41</v>
      </c>
      <c r="F29" s="15">
        <f t="shared" si="4"/>
        <v>45654</v>
      </c>
      <c r="G29" s="15">
        <f t="shared" si="5"/>
        <v>45654</v>
      </c>
      <c r="H29" s="17" t="s">
        <v>41</v>
      </c>
      <c r="I29" s="13">
        <v>45654</v>
      </c>
    </row>
    <row r="30" spans="2:9" x14ac:dyDescent="0.2">
      <c r="B30" s="1" t="s">
        <v>143</v>
      </c>
      <c r="D30" s="12">
        <f t="shared" si="1"/>
        <v>454966</v>
      </c>
      <c r="E30" s="15">
        <f>H30+E110+H110+E190</f>
        <v>34134</v>
      </c>
      <c r="F30" s="15">
        <f t="shared" si="4"/>
        <v>420832</v>
      </c>
      <c r="G30" s="15">
        <f t="shared" si="5"/>
        <v>454966</v>
      </c>
      <c r="H30" s="13">
        <v>34134</v>
      </c>
      <c r="I30" s="13">
        <v>420832</v>
      </c>
    </row>
    <row r="31" spans="2:9" x14ac:dyDescent="0.2">
      <c r="B31" s="1" t="s">
        <v>144</v>
      </c>
      <c r="D31" s="12">
        <f t="shared" si="1"/>
        <v>11823</v>
      </c>
      <c r="E31" s="15">
        <f>H31+E111+H111+E191</f>
        <v>11823</v>
      </c>
      <c r="F31" s="23" t="s">
        <v>41</v>
      </c>
      <c r="G31" s="15">
        <f t="shared" si="5"/>
        <v>11823</v>
      </c>
      <c r="H31" s="17">
        <v>11823</v>
      </c>
      <c r="I31" s="17" t="s">
        <v>41</v>
      </c>
    </row>
    <row r="32" spans="2:9" x14ac:dyDescent="0.2">
      <c r="B32" s="1" t="s">
        <v>69</v>
      </c>
      <c r="D32" s="12">
        <f t="shared" si="1"/>
        <v>2244937</v>
      </c>
      <c r="E32" s="15">
        <f>H32+E112+H112+E192</f>
        <v>2197489</v>
      </c>
      <c r="F32" s="15">
        <f>I32+F112+I112+F192</f>
        <v>47448</v>
      </c>
      <c r="G32" s="15">
        <f>H32+I32</f>
        <v>2244937</v>
      </c>
      <c r="H32" s="13">
        <v>2197489</v>
      </c>
      <c r="I32" s="13">
        <v>47448</v>
      </c>
    </row>
    <row r="33" spans="2:9" x14ac:dyDescent="0.2">
      <c r="B33" s="1" t="s">
        <v>70</v>
      </c>
      <c r="D33" s="12">
        <f t="shared" si="1"/>
        <v>4109</v>
      </c>
      <c r="E33" s="23" t="s">
        <v>41</v>
      </c>
      <c r="F33" s="15">
        <f>I33+F113+I113+F193</f>
        <v>4109</v>
      </c>
      <c r="G33" s="15">
        <f t="shared" si="5"/>
        <v>4109</v>
      </c>
      <c r="H33" s="17" t="s">
        <v>41</v>
      </c>
      <c r="I33" s="13">
        <v>4109</v>
      </c>
    </row>
    <row r="34" spans="2:9" x14ac:dyDescent="0.2">
      <c r="B34" s="1" t="s">
        <v>145</v>
      </c>
      <c r="D34" s="12">
        <f t="shared" si="1"/>
        <v>1560</v>
      </c>
      <c r="E34" s="15">
        <f>H34+E114+H114+E194</f>
        <v>434</v>
      </c>
      <c r="F34" s="15">
        <f>I34+F114+I114+F194</f>
        <v>1126</v>
      </c>
      <c r="G34" s="15">
        <f t="shared" si="5"/>
        <v>590</v>
      </c>
      <c r="H34" s="13">
        <v>434</v>
      </c>
      <c r="I34" s="13">
        <v>156</v>
      </c>
    </row>
    <row r="35" spans="2:9" x14ac:dyDescent="0.2">
      <c r="B35" s="1" t="s">
        <v>71</v>
      </c>
      <c r="D35" s="12">
        <f t="shared" si="1"/>
        <v>4027</v>
      </c>
      <c r="E35" s="15">
        <f>H35+E115+H115+E195</f>
        <v>2604</v>
      </c>
      <c r="F35" s="15">
        <f>I35+F115+I115+F195</f>
        <v>1423</v>
      </c>
      <c r="G35" s="15">
        <f t="shared" si="5"/>
        <v>2763</v>
      </c>
      <c r="H35" s="13">
        <v>2604</v>
      </c>
      <c r="I35" s="13">
        <v>159</v>
      </c>
    </row>
    <row r="36" spans="2:9" x14ac:dyDescent="0.2">
      <c r="B36" s="1" t="s">
        <v>72</v>
      </c>
      <c r="D36" s="12">
        <f t="shared" si="1"/>
        <v>159</v>
      </c>
      <c r="E36" s="15">
        <f>H36+E116+H116+E196</f>
        <v>63</v>
      </c>
      <c r="F36" s="15">
        <f>I36+F116+I116+F196</f>
        <v>96</v>
      </c>
      <c r="G36" s="15">
        <f t="shared" si="5"/>
        <v>124</v>
      </c>
      <c r="H36" s="13">
        <v>28</v>
      </c>
      <c r="I36" s="13">
        <v>96</v>
      </c>
    </row>
    <row r="37" spans="2:9" x14ac:dyDescent="0.2">
      <c r="B37" s="1" t="s">
        <v>73</v>
      </c>
      <c r="D37" s="12">
        <f t="shared" si="1"/>
        <v>89</v>
      </c>
      <c r="E37" s="15">
        <f>H37+E117+H117+E197</f>
        <v>89</v>
      </c>
      <c r="F37" s="23" t="s">
        <v>41</v>
      </c>
      <c r="G37" s="15">
        <f t="shared" si="5"/>
        <v>89</v>
      </c>
      <c r="H37" s="13">
        <v>89</v>
      </c>
      <c r="I37" s="17" t="s">
        <v>41</v>
      </c>
    </row>
    <row r="38" spans="2:9" x14ac:dyDescent="0.2">
      <c r="B38" s="1" t="s">
        <v>146</v>
      </c>
      <c r="D38" s="12"/>
      <c r="E38" s="15"/>
      <c r="F38" s="15"/>
      <c r="G38" s="15"/>
      <c r="H38" s="13"/>
      <c r="I38" s="17"/>
    </row>
    <row r="39" spans="2:9" x14ac:dyDescent="0.2">
      <c r="B39" s="1" t="s">
        <v>74</v>
      </c>
      <c r="D39" s="12">
        <f t="shared" si="1"/>
        <v>139</v>
      </c>
      <c r="E39" s="15">
        <f t="shared" ref="E39:F51" si="6">H39+E119+H119+E199</f>
        <v>139</v>
      </c>
      <c r="F39" s="23" t="s">
        <v>41</v>
      </c>
      <c r="G39" s="15">
        <f t="shared" si="5"/>
        <v>139</v>
      </c>
      <c r="H39" s="13">
        <v>139</v>
      </c>
      <c r="I39" s="17" t="s">
        <v>41</v>
      </c>
    </row>
    <row r="40" spans="2:9" x14ac:dyDescent="0.2">
      <c r="B40" s="1" t="s">
        <v>75</v>
      </c>
      <c r="D40" s="12">
        <f t="shared" si="1"/>
        <v>27</v>
      </c>
      <c r="E40" s="15">
        <f t="shared" si="6"/>
        <v>27</v>
      </c>
      <c r="F40" s="23" t="s">
        <v>41</v>
      </c>
      <c r="G40" s="15">
        <f>H40+I40</f>
        <v>27</v>
      </c>
      <c r="H40" s="17">
        <v>27</v>
      </c>
      <c r="I40" s="17" t="s">
        <v>41</v>
      </c>
    </row>
    <row r="41" spans="2:9" x14ac:dyDescent="0.2">
      <c r="B41" s="1" t="s">
        <v>147</v>
      </c>
      <c r="D41" s="12">
        <f t="shared" si="1"/>
        <v>2268976</v>
      </c>
      <c r="E41" s="15">
        <f t="shared" si="6"/>
        <v>1000862</v>
      </c>
      <c r="F41" s="15">
        <f t="shared" si="6"/>
        <v>1268114</v>
      </c>
      <c r="G41" s="15">
        <f t="shared" si="5"/>
        <v>2110485</v>
      </c>
      <c r="H41" s="13">
        <v>1000862</v>
      </c>
      <c r="I41" s="13">
        <v>1109623</v>
      </c>
    </row>
    <row r="42" spans="2:9" x14ac:dyDescent="0.2">
      <c r="B42" s="1" t="s">
        <v>76</v>
      </c>
      <c r="D42" s="12">
        <f t="shared" si="1"/>
        <v>1453</v>
      </c>
      <c r="E42" s="15">
        <f t="shared" si="6"/>
        <v>103</v>
      </c>
      <c r="F42" s="15">
        <f t="shared" si="6"/>
        <v>1350</v>
      </c>
      <c r="G42" s="15">
        <f t="shared" si="5"/>
        <v>1453</v>
      </c>
      <c r="H42" s="13">
        <v>103</v>
      </c>
      <c r="I42" s="13">
        <v>1350</v>
      </c>
    </row>
    <row r="43" spans="2:9" x14ac:dyDescent="0.2">
      <c r="B43" s="1" t="s">
        <v>148</v>
      </c>
      <c r="D43" s="12">
        <f t="shared" si="1"/>
        <v>2015381</v>
      </c>
      <c r="E43" s="15">
        <f t="shared" si="6"/>
        <v>1920193</v>
      </c>
      <c r="F43" s="15">
        <f t="shared" si="6"/>
        <v>95188</v>
      </c>
      <c r="G43" s="15">
        <f t="shared" si="5"/>
        <v>1990347</v>
      </c>
      <c r="H43" s="13">
        <v>1920193</v>
      </c>
      <c r="I43" s="13">
        <v>70154</v>
      </c>
    </row>
    <row r="44" spans="2:9" x14ac:dyDescent="0.2">
      <c r="B44" s="1" t="s">
        <v>149</v>
      </c>
      <c r="D44" s="12">
        <f t="shared" si="1"/>
        <v>8299616</v>
      </c>
      <c r="E44" s="15">
        <f t="shared" si="6"/>
        <v>6551390</v>
      </c>
      <c r="F44" s="15">
        <f t="shared" si="6"/>
        <v>1748226</v>
      </c>
      <c r="G44" s="15">
        <f t="shared" si="5"/>
        <v>8299616</v>
      </c>
      <c r="H44" s="13">
        <v>6551390</v>
      </c>
      <c r="I44" s="13">
        <v>1748226</v>
      </c>
    </row>
    <row r="45" spans="2:9" x14ac:dyDescent="0.2">
      <c r="B45" s="1" t="s">
        <v>77</v>
      </c>
      <c r="D45" s="12">
        <f t="shared" si="1"/>
        <v>171264</v>
      </c>
      <c r="E45" s="15">
        <f t="shared" si="6"/>
        <v>164430</v>
      </c>
      <c r="F45" s="15">
        <f t="shared" si="6"/>
        <v>6834</v>
      </c>
      <c r="G45" s="15">
        <f t="shared" si="5"/>
        <v>171264</v>
      </c>
      <c r="H45" s="13">
        <v>164430</v>
      </c>
      <c r="I45" s="13">
        <v>6834</v>
      </c>
    </row>
    <row r="46" spans="2:9" x14ac:dyDescent="0.2">
      <c r="B46" s="1" t="s">
        <v>78</v>
      </c>
      <c r="D46" s="12">
        <f t="shared" si="1"/>
        <v>214881</v>
      </c>
      <c r="E46" s="15">
        <f t="shared" si="6"/>
        <v>207042</v>
      </c>
      <c r="F46" s="15">
        <f t="shared" si="6"/>
        <v>7839</v>
      </c>
      <c r="G46" s="15">
        <f t="shared" si="5"/>
        <v>214881</v>
      </c>
      <c r="H46" s="13">
        <v>207042</v>
      </c>
      <c r="I46" s="13">
        <v>7839</v>
      </c>
    </row>
    <row r="47" spans="2:9" x14ac:dyDescent="0.2">
      <c r="B47" s="1" t="s">
        <v>79</v>
      </c>
      <c r="D47" s="12">
        <f t="shared" si="1"/>
        <v>675456</v>
      </c>
      <c r="E47" s="15">
        <f t="shared" si="6"/>
        <v>458263</v>
      </c>
      <c r="F47" s="15">
        <f t="shared" si="6"/>
        <v>217193</v>
      </c>
      <c r="G47" s="15">
        <f t="shared" si="5"/>
        <v>675456</v>
      </c>
      <c r="H47" s="13">
        <v>458263</v>
      </c>
      <c r="I47" s="13">
        <v>217193</v>
      </c>
    </row>
    <row r="48" spans="2:9" x14ac:dyDescent="0.2">
      <c r="B48" s="1" t="s">
        <v>150</v>
      </c>
      <c r="D48" s="12">
        <f t="shared" si="1"/>
        <v>139599</v>
      </c>
      <c r="E48" s="15">
        <f t="shared" si="6"/>
        <v>74590</v>
      </c>
      <c r="F48" s="15">
        <f t="shared" si="6"/>
        <v>65009</v>
      </c>
      <c r="G48" s="15">
        <f t="shared" si="5"/>
        <v>139599</v>
      </c>
      <c r="H48" s="13">
        <v>74590</v>
      </c>
      <c r="I48" s="13">
        <v>65009</v>
      </c>
    </row>
    <row r="49" spans="2:9" x14ac:dyDescent="0.2">
      <c r="B49" s="1" t="s">
        <v>151</v>
      </c>
      <c r="D49" s="12">
        <f t="shared" si="1"/>
        <v>524037</v>
      </c>
      <c r="E49" s="15">
        <f t="shared" si="6"/>
        <v>381937</v>
      </c>
      <c r="F49" s="15">
        <f t="shared" si="6"/>
        <v>142100</v>
      </c>
      <c r="G49" s="15">
        <f t="shared" si="5"/>
        <v>524037</v>
      </c>
      <c r="H49" s="13">
        <v>381937</v>
      </c>
      <c r="I49" s="13">
        <v>142100</v>
      </c>
    </row>
    <row r="50" spans="2:9" x14ac:dyDescent="0.2">
      <c r="B50" s="1" t="s">
        <v>152</v>
      </c>
      <c r="D50" s="12">
        <f t="shared" si="1"/>
        <v>22364</v>
      </c>
      <c r="E50" s="15">
        <f t="shared" si="6"/>
        <v>3061</v>
      </c>
      <c r="F50" s="15">
        <f t="shared" si="6"/>
        <v>19303</v>
      </c>
      <c r="G50" s="15">
        <f t="shared" si="5"/>
        <v>21150</v>
      </c>
      <c r="H50" s="13">
        <v>3061</v>
      </c>
      <c r="I50" s="13">
        <v>18089</v>
      </c>
    </row>
    <row r="51" spans="2:9" x14ac:dyDescent="0.2">
      <c r="B51" s="1" t="s">
        <v>153</v>
      </c>
      <c r="D51" s="12">
        <f t="shared" si="1"/>
        <v>181653</v>
      </c>
      <c r="E51" s="15">
        <f t="shared" si="6"/>
        <v>22247</v>
      </c>
      <c r="F51" s="15">
        <f t="shared" si="6"/>
        <v>159406</v>
      </c>
      <c r="G51" s="15">
        <f t="shared" si="5"/>
        <v>181653</v>
      </c>
      <c r="H51" s="13">
        <v>22247</v>
      </c>
      <c r="I51" s="13">
        <v>159406</v>
      </c>
    </row>
    <row r="52" spans="2:9" x14ac:dyDescent="0.2">
      <c r="B52" s="1" t="s">
        <v>80</v>
      </c>
      <c r="D52" s="12"/>
      <c r="E52" s="15"/>
      <c r="F52" s="15"/>
      <c r="G52" s="15"/>
      <c r="H52" s="13"/>
      <c r="I52" s="13"/>
    </row>
    <row r="53" spans="2:9" x14ac:dyDescent="0.2">
      <c r="B53" s="1" t="s">
        <v>154</v>
      </c>
      <c r="D53" s="12">
        <f t="shared" si="1"/>
        <v>9656</v>
      </c>
      <c r="E53" s="15">
        <f>H53+E133+H133+E213</f>
        <v>9656</v>
      </c>
      <c r="F53" s="23" t="s">
        <v>41</v>
      </c>
      <c r="G53" s="15">
        <f t="shared" si="5"/>
        <v>9656</v>
      </c>
      <c r="H53" s="13">
        <v>9656</v>
      </c>
      <c r="I53" s="17" t="s">
        <v>41</v>
      </c>
    </row>
    <row r="54" spans="2:9" x14ac:dyDescent="0.2">
      <c r="B54" s="1" t="s">
        <v>155</v>
      </c>
      <c r="D54" s="12">
        <f t="shared" si="1"/>
        <v>4433</v>
      </c>
      <c r="E54" s="23" t="s">
        <v>41</v>
      </c>
      <c r="F54" s="15">
        <f t="shared" ref="F54:F59" si="7">I54+F134+I134+F214</f>
        <v>4433</v>
      </c>
      <c r="G54" s="15">
        <f t="shared" si="5"/>
        <v>4433</v>
      </c>
      <c r="H54" s="17" t="s">
        <v>41</v>
      </c>
      <c r="I54" s="13">
        <v>4433</v>
      </c>
    </row>
    <row r="55" spans="2:9" x14ac:dyDescent="0.2">
      <c r="B55" s="1" t="s">
        <v>156</v>
      </c>
      <c r="D55" s="12">
        <f t="shared" si="1"/>
        <v>1131</v>
      </c>
      <c r="E55" s="23" t="s">
        <v>41</v>
      </c>
      <c r="F55" s="15">
        <f t="shared" si="7"/>
        <v>1131</v>
      </c>
      <c r="G55" s="15">
        <f t="shared" si="5"/>
        <v>1131</v>
      </c>
      <c r="H55" s="17" t="s">
        <v>41</v>
      </c>
      <c r="I55" s="13">
        <v>1131</v>
      </c>
    </row>
    <row r="56" spans="2:9" x14ac:dyDescent="0.2">
      <c r="B56" s="1" t="s">
        <v>81</v>
      </c>
      <c r="D56" s="12">
        <f t="shared" si="1"/>
        <v>4023</v>
      </c>
      <c r="E56" s="15">
        <f>H56+E136+H136+E216</f>
        <v>50</v>
      </c>
      <c r="F56" s="15">
        <f t="shared" si="7"/>
        <v>3973</v>
      </c>
      <c r="G56" s="15">
        <f t="shared" si="5"/>
        <v>4023</v>
      </c>
      <c r="H56" s="17">
        <v>50</v>
      </c>
      <c r="I56" s="13">
        <v>3973</v>
      </c>
    </row>
    <row r="57" spans="2:9" x14ac:dyDescent="0.2">
      <c r="B57" s="1" t="s">
        <v>82</v>
      </c>
      <c r="D57" s="12">
        <f t="shared" si="1"/>
        <v>1037</v>
      </c>
      <c r="E57" s="15">
        <f>H57+E137+H137+E217</f>
        <v>1</v>
      </c>
      <c r="F57" s="15">
        <f t="shared" si="7"/>
        <v>1036</v>
      </c>
      <c r="G57" s="15">
        <f t="shared" si="5"/>
        <v>1037</v>
      </c>
      <c r="H57" s="17">
        <v>1</v>
      </c>
      <c r="I57" s="13">
        <v>1036</v>
      </c>
    </row>
    <row r="58" spans="2:9" x14ac:dyDescent="0.2">
      <c r="B58" s="1" t="s">
        <v>157</v>
      </c>
      <c r="D58" s="12">
        <f t="shared" si="1"/>
        <v>505</v>
      </c>
      <c r="E58" s="23" t="s">
        <v>41</v>
      </c>
      <c r="F58" s="15">
        <f t="shared" si="7"/>
        <v>505</v>
      </c>
      <c r="G58" s="15">
        <f>H58+I58</f>
        <v>505</v>
      </c>
      <c r="H58" s="17" t="s">
        <v>41</v>
      </c>
      <c r="I58" s="17">
        <v>505</v>
      </c>
    </row>
    <row r="59" spans="2:9" x14ac:dyDescent="0.2">
      <c r="B59" s="1" t="s">
        <v>83</v>
      </c>
      <c r="D59" s="12">
        <f t="shared" si="1"/>
        <v>115</v>
      </c>
      <c r="E59" s="15">
        <f>H59+E139+H139+E219</f>
        <v>27</v>
      </c>
      <c r="F59" s="15">
        <f t="shared" si="7"/>
        <v>88</v>
      </c>
      <c r="G59" s="15">
        <f>H59+I59</f>
        <v>115</v>
      </c>
      <c r="H59" s="17">
        <v>27</v>
      </c>
      <c r="I59" s="17">
        <v>88</v>
      </c>
    </row>
    <row r="60" spans="2:9" x14ac:dyDescent="0.2">
      <c r="B60" s="1" t="s">
        <v>158</v>
      </c>
      <c r="D60" s="12"/>
      <c r="E60" s="15"/>
      <c r="F60" s="23"/>
      <c r="G60" s="15"/>
      <c r="H60" s="17"/>
      <c r="I60" s="17"/>
    </row>
    <row r="61" spans="2:9" x14ac:dyDescent="0.2">
      <c r="B61" s="1" t="s">
        <v>84</v>
      </c>
      <c r="D61" s="12">
        <f t="shared" si="1"/>
        <v>127</v>
      </c>
      <c r="E61" s="15">
        <f>H61+E141+H141+E221</f>
        <v>81</v>
      </c>
      <c r="F61" s="23">
        <f>I61+F141+I141+F221</f>
        <v>46</v>
      </c>
      <c r="G61" s="15">
        <f>H61+I61</f>
        <v>127</v>
      </c>
      <c r="H61" s="17">
        <v>81</v>
      </c>
      <c r="I61" s="17">
        <v>46</v>
      </c>
    </row>
    <row r="62" spans="2:9" x14ac:dyDescent="0.2">
      <c r="B62" s="1" t="s">
        <v>159</v>
      </c>
      <c r="D62" s="12"/>
      <c r="E62" s="15"/>
      <c r="F62" s="23"/>
      <c r="G62" s="15"/>
      <c r="H62" s="17"/>
      <c r="I62" s="17"/>
    </row>
    <row r="63" spans="2:9" x14ac:dyDescent="0.2">
      <c r="B63" s="1" t="s">
        <v>85</v>
      </c>
      <c r="D63" s="12">
        <f t="shared" si="1"/>
        <v>1823</v>
      </c>
      <c r="E63" s="15">
        <f>H63+E143+H143+E223</f>
        <v>218</v>
      </c>
      <c r="F63" s="15">
        <f>I63+F143+I143+F223</f>
        <v>1605</v>
      </c>
      <c r="G63" s="15">
        <f>H63+I63</f>
        <v>1823</v>
      </c>
      <c r="H63" s="17">
        <v>218</v>
      </c>
      <c r="I63" s="17">
        <v>1605</v>
      </c>
    </row>
    <row r="64" spans="2:9" x14ac:dyDescent="0.2">
      <c r="B64" s="1" t="s">
        <v>86</v>
      </c>
      <c r="D64" s="12">
        <f t="shared" si="1"/>
        <v>1635</v>
      </c>
      <c r="E64" s="15">
        <f>H64+E144+H144+E224</f>
        <v>7</v>
      </c>
      <c r="F64" s="15">
        <f>I64+F144+I144+F224</f>
        <v>1628</v>
      </c>
      <c r="G64" s="15">
        <f>H64+I64</f>
        <v>1635</v>
      </c>
      <c r="H64" s="13">
        <v>7</v>
      </c>
      <c r="I64" s="13">
        <v>1628</v>
      </c>
    </row>
    <row r="65" spans="2:9" x14ac:dyDescent="0.2">
      <c r="B65" s="1" t="s">
        <v>160</v>
      </c>
      <c r="D65" s="12">
        <f t="shared" si="1"/>
        <v>93</v>
      </c>
      <c r="E65" s="23" t="s">
        <v>161</v>
      </c>
      <c r="F65" s="15">
        <f t="shared" ref="F65:F70" si="8">I65+F145+I145+F225</f>
        <v>93</v>
      </c>
      <c r="G65" s="15">
        <f t="shared" ref="G65:G75" si="9">H65+I65</f>
        <v>93</v>
      </c>
      <c r="H65" s="17" t="s">
        <v>161</v>
      </c>
      <c r="I65" s="17">
        <v>93</v>
      </c>
    </row>
    <row r="66" spans="2:9" x14ac:dyDescent="0.2">
      <c r="B66" s="1" t="s">
        <v>162</v>
      </c>
      <c r="D66" s="12">
        <f t="shared" si="1"/>
        <v>3827</v>
      </c>
      <c r="E66" s="15">
        <f>H66+E146+H146+E226</f>
        <v>3768</v>
      </c>
      <c r="F66" s="15">
        <f t="shared" si="8"/>
        <v>59</v>
      </c>
      <c r="G66" s="15">
        <f t="shared" si="9"/>
        <v>3827</v>
      </c>
      <c r="H66" s="17">
        <v>3768</v>
      </c>
      <c r="I66" s="13">
        <v>59</v>
      </c>
    </row>
    <row r="67" spans="2:9" x14ac:dyDescent="0.2">
      <c r="B67" s="1" t="s">
        <v>87</v>
      </c>
      <c r="D67" s="12">
        <f t="shared" si="1"/>
        <v>493</v>
      </c>
      <c r="E67" s="15">
        <f>H67+E147+H147+E227</f>
        <v>68</v>
      </c>
      <c r="F67" s="15">
        <f t="shared" si="8"/>
        <v>425</v>
      </c>
      <c r="G67" s="15">
        <f t="shared" si="9"/>
        <v>493</v>
      </c>
      <c r="H67" s="17">
        <v>68</v>
      </c>
      <c r="I67" s="13">
        <v>425</v>
      </c>
    </row>
    <row r="68" spans="2:9" x14ac:dyDescent="0.2">
      <c r="B68" s="1" t="s">
        <v>163</v>
      </c>
      <c r="D68" s="12">
        <f t="shared" si="1"/>
        <v>180292</v>
      </c>
      <c r="E68" s="15">
        <f>H68+E148+H148+E228</f>
        <v>169967</v>
      </c>
      <c r="F68" s="15">
        <f t="shared" si="8"/>
        <v>10325</v>
      </c>
      <c r="G68" s="15">
        <f t="shared" si="9"/>
        <v>180292</v>
      </c>
      <c r="H68" s="13">
        <v>169967</v>
      </c>
      <c r="I68" s="13">
        <v>10325</v>
      </c>
    </row>
    <row r="69" spans="2:9" x14ac:dyDescent="0.2">
      <c r="B69" s="1" t="s">
        <v>88</v>
      </c>
      <c r="D69" s="12">
        <f t="shared" si="1"/>
        <v>2200</v>
      </c>
      <c r="E69" s="23" t="s">
        <v>161</v>
      </c>
      <c r="F69" s="15">
        <f t="shared" si="8"/>
        <v>2200</v>
      </c>
      <c r="G69" s="15">
        <f t="shared" si="9"/>
        <v>2200</v>
      </c>
      <c r="H69" s="17" t="s">
        <v>161</v>
      </c>
      <c r="I69" s="13">
        <v>2200</v>
      </c>
    </row>
    <row r="70" spans="2:9" x14ac:dyDescent="0.2">
      <c r="B70" s="1" t="s">
        <v>164</v>
      </c>
      <c r="D70" s="12">
        <f t="shared" si="1"/>
        <v>3077</v>
      </c>
      <c r="E70" s="15">
        <f t="shared" ref="E70:E75" si="10">H70+E150+H150+E230</f>
        <v>1970</v>
      </c>
      <c r="F70" s="15">
        <f t="shared" si="8"/>
        <v>1107</v>
      </c>
      <c r="G70" s="15">
        <f t="shared" si="9"/>
        <v>1287</v>
      </c>
      <c r="H70" s="17">
        <v>180</v>
      </c>
      <c r="I70" s="13">
        <v>1107</v>
      </c>
    </row>
    <row r="71" spans="2:9" x14ac:dyDescent="0.2">
      <c r="B71" s="1" t="s">
        <v>165</v>
      </c>
      <c r="D71" s="12">
        <f t="shared" si="1"/>
        <v>201060</v>
      </c>
      <c r="E71" s="15">
        <f t="shared" si="10"/>
        <v>201060</v>
      </c>
      <c r="F71" s="23" t="s">
        <v>161</v>
      </c>
      <c r="G71" s="15">
        <f t="shared" si="9"/>
        <v>201060</v>
      </c>
      <c r="H71" s="13">
        <v>201060</v>
      </c>
      <c r="I71" s="17" t="s">
        <v>161</v>
      </c>
    </row>
    <row r="72" spans="2:9" x14ac:dyDescent="0.2">
      <c r="B72" s="1" t="s">
        <v>89</v>
      </c>
      <c r="D72" s="12">
        <f t="shared" si="1"/>
        <v>1977</v>
      </c>
      <c r="E72" s="15">
        <f t="shared" si="10"/>
        <v>302</v>
      </c>
      <c r="F72" s="23">
        <f>I72+F152+I152+F232</f>
        <v>1675</v>
      </c>
      <c r="G72" s="15">
        <f t="shared" si="9"/>
        <v>1977</v>
      </c>
      <c r="H72" s="13">
        <v>302</v>
      </c>
      <c r="I72" s="17">
        <v>1675</v>
      </c>
    </row>
    <row r="73" spans="2:9" x14ac:dyDescent="0.2">
      <c r="B73" s="1" t="s">
        <v>166</v>
      </c>
      <c r="D73" s="12">
        <f t="shared" si="1"/>
        <v>10</v>
      </c>
      <c r="E73" s="15">
        <f t="shared" si="10"/>
        <v>10</v>
      </c>
      <c r="F73" s="23" t="s">
        <v>161</v>
      </c>
      <c r="G73" s="15">
        <f t="shared" si="9"/>
        <v>10</v>
      </c>
      <c r="H73" s="13">
        <v>10</v>
      </c>
      <c r="I73" s="17" t="s">
        <v>161</v>
      </c>
    </row>
    <row r="74" spans="2:9" x14ac:dyDescent="0.2">
      <c r="B74" s="1" t="s">
        <v>167</v>
      </c>
      <c r="D74" s="12">
        <f t="shared" si="1"/>
        <v>24</v>
      </c>
      <c r="E74" s="15">
        <f t="shared" si="10"/>
        <v>15</v>
      </c>
      <c r="F74" s="17">
        <f>I74+F154+I154+F234</f>
        <v>9</v>
      </c>
      <c r="G74" s="15">
        <f t="shared" si="9"/>
        <v>24</v>
      </c>
      <c r="H74" s="13">
        <v>15</v>
      </c>
      <c r="I74" s="17">
        <v>9</v>
      </c>
    </row>
    <row r="75" spans="2:9" x14ac:dyDescent="0.2">
      <c r="B75" s="24" t="s">
        <v>168</v>
      </c>
      <c r="C75" s="25"/>
      <c r="D75" s="12">
        <f t="shared" si="1"/>
        <v>4838370</v>
      </c>
      <c r="E75" s="26">
        <f t="shared" si="10"/>
        <v>2289175</v>
      </c>
      <c r="F75" s="27">
        <f>I75+F155+I155+F235</f>
        <v>2549195</v>
      </c>
      <c r="G75" s="26">
        <f t="shared" si="9"/>
        <v>4760535</v>
      </c>
      <c r="H75" s="28">
        <v>2257500</v>
      </c>
      <c r="I75" s="28">
        <v>2503035</v>
      </c>
    </row>
    <row r="76" spans="2:9" ht="18" thickBot="1" x14ac:dyDescent="0.25">
      <c r="B76" s="5"/>
      <c r="C76" s="29"/>
      <c r="D76" s="26"/>
      <c r="E76" s="26"/>
      <c r="F76" s="27"/>
      <c r="G76" s="26"/>
      <c r="H76" s="28"/>
      <c r="I76" s="28"/>
    </row>
    <row r="77" spans="2:9" x14ac:dyDescent="0.2">
      <c r="C77" s="161" t="s">
        <v>90</v>
      </c>
      <c r="D77" s="161"/>
      <c r="E77" s="161"/>
      <c r="F77" s="161"/>
      <c r="G77" s="161"/>
      <c r="H77" s="161"/>
      <c r="I77" s="161"/>
    </row>
    <row r="78" spans="2:9" x14ac:dyDescent="0.2">
      <c r="C78" s="1" t="s">
        <v>57</v>
      </c>
    </row>
    <row r="79" spans="2:9" x14ac:dyDescent="0.2">
      <c r="D79" s="1"/>
    </row>
    <row r="80" spans="2:9" x14ac:dyDescent="0.2">
      <c r="D80" s="1"/>
    </row>
    <row r="81" spans="2:9" x14ac:dyDescent="0.2">
      <c r="D81" s="1"/>
    </row>
    <row r="82" spans="2:9" x14ac:dyDescent="0.2">
      <c r="D82" s="1"/>
    </row>
    <row r="83" spans="2:9" x14ac:dyDescent="0.2">
      <c r="D83" s="1"/>
    </row>
    <row r="84" spans="2:9" x14ac:dyDescent="0.2">
      <c r="D84" s="1"/>
    </row>
    <row r="86" spans="2:9" x14ac:dyDescent="0.2">
      <c r="E86" s="3" t="s">
        <v>0</v>
      </c>
    </row>
    <row r="87" spans="2:9" ht="18" thickBot="1" x14ac:dyDescent="0.25">
      <c r="B87" s="4"/>
      <c r="C87" s="4"/>
      <c r="D87" s="21" t="s">
        <v>91</v>
      </c>
      <c r="E87" s="4"/>
      <c r="F87" s="4"/>
      <c r="G87" s="4"/>
      <c r="H87" s="4"/>
      <c r="I87" s="22" t="s">
        <v>169</v>
      </c>
    </row>
    <row r="88" spans="2:9" x14ac:dyDescent="0.2">
      <c r="D88" s="6"/>
      <c r="E88" s="7"/>
      <c r="F88" s="7"/>
      <c r="G88" s="6"/>
      <c r="H88" s="7"/>
      <c r="I88" s="7"/>
    </row>
    <row r="89" spans="2:9" x14ac:dyDescent="0.2">
      <c r="B89" s="7"/>
      <c r="C89" s="7"/>
      <c r="D89" s="11" t="s">
        <v>92</v>
      </c>
      <c r="E89" s="11" t="s">
        <v>60</v>
      </c>
      <c r="F89" s="11" t="s">
        <v>61</v>
      </c>
      <c r="G89" s="11" t="s">
        <v>93</v>
      </c>
      <c r="H89" s="11" t="s">
        <v>60</v>
      </c>
      <c r="I89" s="11" t="s">
        <v>61</v>
      </c>
    </row>
    <row r="90" spans="2:9" x14ac:dyDescent="0.2">
      <c r="D90" s="6"/>
    </row>
    <row r="91" spans="2:9" x14ac:dyDescent="0.2">
      <c r="B91" s="3" t="s">
        <v>170</v>
      </c>
      <c r="C91" s="14"/>
      <c r="D91" s="16">
        <f>SUM(D93:D155)</f>
        <v>344567</v>
      </c>
      <c r="E91" s="30" t="s">
        <v>161</v>
      </c>
      <c r="F91" s="14">
        <f>SUM(F93:F155)</f>
        <v>344567</v>
      </c>
      <c r="G91" s="14">
        <f>SUM(G93:G155)</f>
        <v>443119</v>
      </c>
      <c r="H91" s="14">
        <f>SUM(H93:H155)</f>
        <v>12527</v>
      </c>
      <c r="I91" s="14">
        <f>SUM(I93:I155)</f>
        <v>430592</v>
      </c>
    </row>
    <row r="92" spans="2:9" x14ac:dyDescent="0.2">
      <c r="D92" s="6"/>
    </row>
    <row r="93" spans="2:9" x14ac:dyDescent="0.2">
      <c r="B93" s="1" t="s">
        <v>62</v>
      </c>
      <c r="D93" s="19" t="s">
        <v>161</v>
      </c>
      <c r="E93" s="31" t="s">
        <v>161</v>
      </c>
      <c r="F93" s="31" t="s">
        <v>161</v>
      </c>
      <c r="G93" s="31" t="s">
        <v>161</v>
      </c>
      <c r="H93" s="31" t="s">
        <v>161</v>
      </c>
      <c r="I93" s="31" t="s">
        <v>161</v>
      </c>
    </row>
    <row r="94" spans="2:9" x14ac:dyDescent="0.2">
      <c r="B94" s="1" t="s">
        <v>63</v>
      </c>
      <c r="D94" s="19" t="s">
        <v>161</v>
      </c>
      <c r="E94" s="31" t="s">
        <v>161</v>
      </c>
      <c r="F94" s="31" t="s">
        <v>161</v>
      </c>
      <c r="G94" s="23" t="s">
        <v>161</v>
      </c>
      <c r="H94" s="17" t="s">
        <v>161</v>
      </c>
      <c r="I94" s="17" t="s">
        <v>161</v>
      </c>
    </row>
    <row r="95" spans="2:9" x14ac:dyDescent="0.2">
      <c r="B95" s="1" t="s">
        <v>94</v>
      </c>
      <c r="D95" s="19" t="s">
        <v>161</v>
      </c>
      <c r="E95" s="17" t="s">
        <v>161</v>
      </c>
      <c r="F95" s="17" t="s">
        <v>161</v>
      </c>
      <c r="G95" s="23" t="s">
        <v>161</v>
      </c>
      <c r="H95" s="17" t="s">
        <v>161</v>
      </c>
      <c r="I95" s="17" t="s">
        <v>161</v>
      </c>
    </row>
    <row r="96" spans="2:9" x14ac:dyDescent="0.2">
      <c r="B96" s="1" t="s">
        <v>171</v>
      </c>
      <c r="D96" s="19" t="s">
        <v>161</v>
      </c>
      <c r="E96" s="17" t="s">
        <v>161</v>
      </c>
      <c r="F96" s="17" t="s">
        <v>161</v>
      </c>
      <c r="G96" s="23" t="s">
        <v>161</v>
      </c>
      <c r="H96" s="17" t="s">
        <v>161</v>
      </c>
      <c r="I96" s="17" t="s">
        <v>161</v>
      </c>
    </row>
    <row r="97" spans="2:9" x14ac:dyDescent="0.2">
      <c r="B97" s="1" t="s">
        <v>64</v>
      </c>
      <c r="D97" s="19" t="s">
        <v>161</v>
      </c>
      <c r="E97" s="17" t="s">
        <v>161</v>
      </c>
      <c r="F97" s="17" t="s">
        <v>161</v>
      </c>
      <c r="G97" s="23" t="s">
        <v>161</v>
      </c>
      <c r="H97" s="17" t="s">
        <v>161</v>
      </c>
      <c r="I97" s="17" t="s">
        <v>161</v>
      </c>
    </row>
    <row r="98" spans="2:9" x14ac:dyDescent="0.2">
      <c r="B98" s="1" t="s">
        <v>172</v>
      </c>
      <c r="D98" s="19" t="s">
        <v>161</v>
      </c>
      <c r="E98" s="17" t="s">
        <v>161</v>
      </c>
      <c r="F98" s="17" t="s">
        <v>161</v>
      </c>
      <c r="G98" s="23" t="s">
        <v>161</v>
      </c>
      <c r="H98" s="17" t="s">
        <v>161</v>
      </c>
      <c r="I98" s="17" t="s">
        <v>161</v>
      </c>
    </row>
    <row r="99" spans="2:9" x14ac:dyDescent="0.2">
      <c r="B99" s="1" t="s">
        <v>173</v>
      </c>
      <c r="D99" s="12">
        <f>E99+F99</f>
        <v>162471</v>
      </c>
      <c r="E99" s="17" t="s">
        <v>161</v>
      </c>
      <c r="F99" s="17">
        <v>162471</v>
      </c>
      <c r="G99" s="15">
        <f>H99+I99</f>
        <v>58098</v>
      </c>
      <c r="H99" s="17" t="s">
        <v>161</v>
      </c>
      <c r="I99" s="17">
        <v>58098</v>
      </c>
    </row>
    <row r="100" spans="2:9" x14ac:dyDescent="0.2">
      <c r="B100" s="1" t="s">
        <v>65</v>
      </c>
      <c r="D100" s="19" t="s">
        <v>161</v>
      </c>
      <c r="E100" s="17" t="s">
        <v>161</v>
      </c>
      <c r="F100" s="17" t="s">
        <v>161</v>
      </c>
      <c r="G100" s="23" t="s">
        <v>161</v>
      </c>
      <c r="H100" s="17" t="s">
        <v>161</v>
      </c>
      <c r="I100" s="17" t="s">
        <v>161</v>
      </c>
    </row>
    <row r="101" spans="2:9" x14ac:dyDescent="0.2">
      <c r="B101" s="1" t="s">
        <v>66</v>
      </c>
      <c r="D101" s="19" t="s">
        <v>161</v>
      </c>
      <c r="E101" s="17" t="s">
        <v>161</v>
      </c>
      <c r="F101" s="17" t="s">
        <v>161</v>
      </c>
      <c r="G101" s="15">
        <f>H101+I101</f>
        <v>12527</v>
      </c>
      <c r="H101" s="17">
        <v>12527</v>
      </c>
      <c r="I101" s="17" t="s">
        <v>161</v>
      </c>
    </row>
    <row r="102" spans="2:9" x14ac:dyDescent="0.2">
      <c r="B102" s="1" t="s">
        <v>174</v>
      </c>
      <c r="D102" s="19" t="s">
        <v>161</v>
      </c>
      <c r="E102" s="17" t="s">
        <v>161</v>
      </c>
      <c r="F102" s="17" t="s">
        <v>161</v>
      </c>
      <c r="G102" s="23" t="s">
        <v>161</v>
      </c>
      <c r="H102" s="17" t="s">
        <v>161</v>
      </c>
      <c r="I102" s="17" t="s">
        <v>161</v>
      </c>
    </row>
    <row r="103" spans="2:9" x14ac:dyDescent="0.2">
      <c r="B103" s="1" t="s">
        <v>67</v>
      </c>
      <c r="D103" s="19" t="s">
        <v>161</v>
      </c>
      <c r="E103" s="17" t="s">
        <v>161</v>
      </c>
      <c r="F103" s="17" t="s">
        <v>161</v>
      </c>
      <c r="G103" s="23" t="s">
        <v>161</v>
      </c>
      <c r="H103" s="17" t="s">
        <v>161</v>
      </c>
      <c r="I103" s="17" t="s">
        <v>161</v>
      </c>
    </row>
    <row r="104" spans="2:9" x14ac:dyDescent="0.2">
      <c r="B104" s="1" t="s">
        <v>175</v>
      </c>
      <c r="D104" s="19" t="s">
        <v>161</v>
      </c>
      <c r="E104" s="17" t="s">
        <v>161</v>
      </c>
      <c r="F104" s="17" t="s">
        <v>161</v>
      </c>
      <c r="G104" s="23" t="s">
        <v>161</v>
      </c>
      <c r="H104" s="17" t="s">
        <v>161</v>
      </c>
      <c r="I104" s="17" t="s">
        <v>161</v>
      </c>
    </row>
    <row r="105" spans="2:9" x14ac:dyDescent="0.2">
      <c r="B105" s="1" t="s">
        <v>176</v>
      </c>
      <c r="D105" s="12">
        <f>E105+F105</f>
        <v>40283</v>
      </c>
      <c r="E105" s="17" t="s">
        <v>161</v>
      </c>
      <c r="F105" s="17">
        <v>40283</v>
      </c>
      <c r="G105" s="15">
        <f>H105+I105</f>
        <v>371280</v>
      </c>
      <c r="H105" s="17" t="s">
        <v>161</v>
      </c>
      <c r="I105" s="17">
        <v>371280</v>
      </c>
    </row>
    <row r="106" spans="2:9" x14ac:dyDescent="0.2">
      <c r="B106" s="1" t="s">
        <v>68</v>
      </c>
      <c r="D106" s="19" t="s">
        <v>161</v>
      </c>
      <c r="E106" s="17" t="s">
        <v>161</v>
      </c>
      <c r="F106" s="17" t="s">
        <v>161</v>
      </c>
      <c r="G106" s="23" t="s">
        <v>161</v>
      </c>
      <c r="H106" s="17" t="s">
        <v>161</v>
      </c>
      <c r="I106" s="17" t="s">
        <v>161</v>
      </c>
    </row>
    <row r="107" spans="2:9" x14ac:dyDescent="0.2">
      <c r="B107" s="1" t="s">
        <v>177</v>
      </c>
      <c r="D107" s="12">
        <f>E107+F107</f>
        <v>115015</v>
      </c>
      <c r="E107" s="17" t="s">
        <v>161</v>
      </c>
      <c r="F107" s="17">
        <v>115015</v>
      </c>
      <c r="G107" s="23" t="s">
        <v>161</v>
      </c>
      <c r="H107" s="17" t="s">
        <v>161</v>
      </c>
      <c r="I107" s="17" t="s">
        <v>161</v>
      </c>
    </row>
    <row r="108" spans="2:9" x14ac:dyDescent="0.2">
      <c r="B108" s="1" t="s">
        <v>178</v>
      </c>
      <c r="D108" s="19" t="s">
        <v>161</v>
      </c>
      <c r="E108" s="17" t="s">
        <v>161</v>
      </c>
      <c r="F108" s="17" t="s">
        <v>161</v>
      </c>
      <c r="G108" s="23" t="s">
        <v>161</v>
      </c>
      <c r="H108" s="17" t="s">
        <v>161</v>
      </c>
      <c r="I108" s="17" t="s">
        <v>161</v>
      </c>
    </row>
    <row r="109" spans="2:9" x14ac:dyDescent="0.2">
      <c r="B109" s="1" t="s">
        <v>179</v>
      </c>
      <c r="D109" s="19" t="s">
        <v>161</v>
      </c>
      <c r="E109" s="17" t="s">
        <v>161</v>
      </c>
      <c r="F109" s="17" t="s">
        <v>161</v>
      </c>
      <c r="G109" s="23" t="s">
        <v>161</v>
      </c>
      <c r="H109" s="17" t="s">
        <v>161</v>
      </c>
      <c r="I109" s="17" t="s">
        <v>161</v>
      </c>
    </row>
    <row r="110" spans="2:9" x14ac:dyDescent="0.2">
      <c r="B110" s="1" t="s">
        <v>180</v>
      </c>
      <c r="D110" s="19" t="s">
        <v>161</v>
      </c>
      <c r="E110" s="17" t="s">
        <v>161</v>
      </c>
      <c r="F110" s="17" t="s">
        <v>161</v>
      </c>
      <c r="G110" s="23" t="s">
        <v>161</v>
      </c>
      <c r="H110" s="17" t="s">
        <v>161</v>
      </c>
      <c r="I110" s="17" t="s">
        <v>161</v>
      </c>
    </row>
    <row r="111" spans="2:9" x14ac:dyDescent="0.2">
      <c r="B111" s="1" t="s">
        <v>181</v>
      </c>
      <c r="D111" s="19" t="s">
        <v>161</v>
      </c>
      <c r="E111" s="17" t="s">
        <v>161</v>
      </c>
      <c r="F111" s="17" t="s">
        <v>161</v>
      </c>
      <c r="G111" s="23" t="s">
        <v>161</v>
      </c>
      <c r="H111" s="17" t="s">
        <v>161</v>
      </c>
      <c r="I111" s="17" t="s">
        <v>161</v>
      </c>
    </row>
    <row r="112" spans="2:9" x14ac:dyDescent="0.2">
      <c r="B112" s="1" t="s">
        <v>69</v>
      </c>
      <c r="D112" s="19" t="s">
        <v>161</v>
      </c>
      <c r="E112" s="17" t="s">
        <v>161</v>
      </c>
      <c r="F112" s="17" t="s">
        <v>161</v>
      </c>
      <c r="G112" s="23" t="s">
        <v>161</v>
      </c>
      <c r="H112" s="17" t="s">
        <v>161</v>
      </c>
      <c r="I112" s="17" t="s">
        <v>161</v>
      </c>
    </row>
    <row r="113" spans="2:9" x14ac:dyDescent="0.2">
      <c r="B113" s="1" t="s">
        <v>70</v>
      </c>
      <c r="D113" s="19" t="s">
        <v>161</v>
      </c>
      <c r="E113" s="17" t="s">
        <v>161</v>
      </c>
      <c r="F113" s="17" t="s">
        <v>161</v>
      </c>
      <c r="G113" s="23" t="s">
        <v>161</v>
      </c>
      <c r="H113" s="17" t="s">
        <v>161</v>
      </c>
      <c r="I113" s="17" t="s">
        <v>161</v>
      </c>
    </row>
    <row r="114" spans="2:9" x14ac:dyDescent="0.2">
      <c r="B114" s="1" t="s">
        <v>182</v>
      </c>
      <c r="D114" s="12">
        <f>E114+F114</f>
        <v>500</v>
      </c>
      <c r="E114" s="17" t="s">
        <v>161</v>
      </c>
      <c r="F114" s="17">
        <v>500</v>
      </c>
      <c r="G114" s="23" t="s">
        <v>161</v>
      </c>
      <c r="H114" s="17" t="s">
        <v>161</v>
      </c>
      <c r="I114" s="17" t="s">
        <v>161</v>
      </c>
    </row>
    <row r="115" spans="2:9" x14ac:dyDescent="0.2">
      <c r="B115" s="1" t="s">
        <v>71</v>
      </c>
      <c r="D115" s="12">
        <f>E115+F115</f>
        <v>1264</v>
      </c>
      <c r="E115" s="17" t="s">
        <v>161</v>
      </c>
      <c r="F115" s="17">
        <v>1264</v>
      </c>
      <c r="G115" s="23" t="s">
        <v>161</v>
      </c>
      <c r="H115" s="17" t="s">
        <v>161</v>
      </c>
      <c r="I115" s="17" t="s">
        <v>161</v>
      </c>
    </row>
    <row r="116" spans="2:9" x14ac:dyDescent="0.2">
      <c r="B116" s="1" t="s">
        <v>72</v>
      </c>
      <c r="D116" s="32" t="s">
        <v>161</v>
      </c>
      <c r="E116" s="17" t="s">
        <v>161</v>
      </c>
      <c r="F116" s="17" t="s">
        <v>161</v>
      </c>
      <c r="G116" s="23" t="s">
        <v>161</v>
      </c>
      <c r="H116" s="17" t="s">
        <v>161</v>
      </c>
      <c r="I116" s="17" t="s">
        <v>161</v>
      </c>
    </row>
    <row r="117" spans="2:9" x14ac:dyDescent="0.2">
      <c r="B117" s="1" t="s">
        <v>73</v>
      </c>
      <c r="D117" s="32" t="s">
        <v>161</v>
      </c>
      <c r="E117" s="17" t="s">
        <v>161</v>
      </c>
      <c r="F117" s="17" t="s">
        <v>161</v>
      </c>
      <c r="G117" s="23" t="s">
        <v>161</v>
      </c>
      <c r="H117" s="17" t="s">
        <v>161</v>
      </c>
      <c r="I117" s="17" t="s">
        <v>161</v>
      </c>
    </row>
    <row r="118" spans="2:9" x14ac:dyDescent="0.2">
      <c r="B118" s="1" t="s">
        <v>183</v>
      </c>
      <c r="D118" s="12"/>
      <c r="E118" s="17"/>
      <c r="F118" s="17"/>
      <c r="G118" s="23"/>
      <c r="H118" s="17"/>
      <c r="I118" s="17"/>
    </row>
    <row r="119" spans="2:9" x14ac:dyDescent="0.2">
      <c r="B119" s="1" t="s">
        <v>74</v>
      </c>
      <c r="D119" s="19" t="s">
        <v>161</v>
      </c>
      <c r="E119" s="17" t="s">
        <v>161</v>
      </c>
      <c r="F119" s="17" t="s">
        <v>161</v>
      </c>
      <c r="G119" s="23" t="s">
        <v>161</v>
      </c>
      <c r="H119" s="17" t="s">
        <v>161</v>
      </c>
      <c r="I119" s="17" t="s">
        <v>161</v>
      </c>
    </row>
    <row r="120" spans="2:9" x14ac:dyDescent="0.2">
      <c r="B120" s="1" t="s">
        <v>75</v>
      </c>
      <c r="D120" s="19" t="s">
        <v>161</v>
      </c>
      <c r="E120" s="17" t="s">
        <v>161</v>
      </c>
      <c r="F120" s="17" t="s">
        <v>161</v>
      </c>
      <c r="G120" s="23" t="s">
        <v>161</v>
      </c>
      <c r="H120" s="17" t="s">
        <v>161</v>
      </c>
      <c r="I120" s="17" t="s">
        <v>161</v>
      </c>
    </row>
    <row r="121" spans="2:9" x14ac:dyDescent="0.2">
      <c r="B121" s="1" t="s">
        <v>184</v>
      </c>
      <c r="D121" s="19" t="s">
        <v>161</v>
      </c>
      <c r="E121" s="17" t="s">
        <v>161</v>
      </c>
      <c r="F121" s="17" t="s">
        <v>161</v>
      </c>
      <c r="G121" s="23" t="s">
        <v>161</v>
      </c>
      <c r="H121" s="17" t="s">
        <v>161</v>
      </c>
      <c r="I121" s="17" t="s">
        <v>161</v>
      </c>
    </row>
    <row r="122" spans="2:9" x14ac:dyDescent="0.2">
      <c r="B122" s="1" t="s">
        <v>76</v>
      </c>
      <c r="D122" s="19" t="s">
        <v>161</v>
      </c>
      <c r="E122" s="17" t="s">
        <v>161</v>
      </c>
      <c r="F122" s="17" t="s">
        <v>161</v>
      </c>
      <c r="G122" s="23" t="s">
        <v>161</v>
      </c>
      <c r="H122" s="17" t="s">
        <v>161</v>
      </c>
      <c r="I122" s="17" t="s">
        <v>161</v>
      </c>
    </row>
    <row r="123" spans="2:9" x14ac:dyDescent="0.2">
      <c r="B123" s="1" t="s">
        <v>185</v>
      </c>
      <c r="D123" s="12">
        <f>E123+F123</f>
        <v>25034</v>
      </c>
      <c r="E123" s="17" t="s">
        <v>161</v>
      </c>
      <c r="F123" s="17">
        <v>25034</v>
      </c>
      <c r="G123" s="23" t="s">
        <v>161</v>
      </c>
      <c r="H123" s="17" t="s">
        <v>161</v>
      </c>
      <c r="I123" s="17" t="s">
        <v>161</v>
      </c>
    </row>
    <row r="124" spans="2:9" x14ac:dyDescent="0.2">
      <c r="B124" s="1" t="s">
        <v>186</v>
      </c>
      <c r="D124" s="19" t="s">
        <v>161</v>
      </c>
      <c r="E124" s="17" t="s">
        <v>161</v>
      </c>
      <c r="F124" s="17" t="s">
        <v>161</v>
      </c>
      <c r="G124" s="23" t="s">
        <v>161</v>
      </c>
      <c r="H124" s="17" t="s">
        <v>161</v>
      </c>
      <c r="I124" s="17" t="s">
        <v>161</v>
      </c>
    </row>
    <row r="125" spans="2:9" x14ac:dyDescent="0.2">
      <c r="B125" s="1" t="s">
        <v>77</v>
      </c>
      <c r="D125" s="19" t="s">
        <v>161</v>
      </c>
      <c r="E125" s="17" t="s">
        <v>161</v>
      </c>
      <c r="F125" s="17" t="s">
        <v>161</v>
      </c>
      <c r="G125" s="23" t="s">
        <v>161</v>
      </c>
      <c r="H125" s="17" t="s">
        <v>161</v>
      </c>
      <c r="I125" s="17" t="s">
        <v>161</v>
      </c>
    </row>
    <row r="126" spans="2:9" x14ac:dyDescent="0.2">
      <c r="B126" s="1" t="s">
        <v>78</v>
      </c>
      <c r="D126" s="19" t="s">
        <v>161</v>
      </c>
      <c r="E126" s="17" t="s">
        <v>161</v>
      </c>
      <c r="F126" s="17" t="s">
        <v>161</v>
      </c>
      <c r="G126" s="23" t="s">
        <v>161</v>
      </c>
      <c r="H126" s="17" t="s">
        <v>161</v>
      </c>
      <c r="I126" s="17" t="s">
        <v>161</v>
      </c>
    </row>
    <row r="127" spans="2:9" x14ac:dyDescent="0.2">
      <c r="B127" s="1" t="s">
        <v>79</v>
      </c>
      <c r="D127" s="19" t="s">
        <v>161</v>
      </c>
      <c r="E127" s="17" t="s">
        <v>161</v>
      </c>
      <c r="F127" s="17" t="s">
        <v>161</v>
      </c>
      <c r="G127" s="23" t="s">
        <v>161</v>
      </c>
      <c r="H127" s="17" t="s">
        <v>161</v>
      </c>
      <c r="I127" s="17" t="s">
        <v>161</v>
      </c>
    </row>
    <row r="128" spans="2:9" x14ac:dyDescent="0.2">
      <c r="B128" s="1" t="s">
        <v>187</v>
      </c>
      <c r="D128" s="19" t="s">
        <v>161</v>
      </c>
      <c r="E128" s="17" t="s">
        <v>161</v>
      </c>
      <c r="F128" s="17" t="s">
        <v>161</v>
      </c>
      <c r="G128" s="23" t="s">
        <v>161</v>
      </c>
      <c r="H128" s="17" t="s">
        <v>161</v>
      </c>
      <c r="I128" s="17" t="s">
        <v>161</v>
      </c>
    </row>
    <row r="129" spans="2:9" x14ac:dyDescent="0.2">
      <c r="B129" s="1" t="s">
        <v>188</v>
      </c>
      <c r="D129" s="19" t="s">
        <v>161</v>
      </c>
      <c r="E129" s="17" t="s">
        <v>161</v>
      </c>
      <c r="F129" s="17" t="s">
        <v>161</v>
      </c>
      <c r="G129" s="23" t="s">
        <v>161</v>
      </c>
      <c r="H129" s="17" t="s">
        <v>161</v>
      </c>
      <c r="I129" s="17" t="s">
        <v>161</v>
      </c>
    </row>
    <row r="130" spans="2:9" x14ac:dyDescent="0.2">
      <c r="B130" s="1" t="s">
        <v>189</v>
      </c>
      <c r="D130" s="19" t="s">
        <v>161</v>
      </c>
      <c r="E130" s="17" t="s">
        <v>161</v>
      </c>
      <c r="F130" s="17" t="s">
        <v>161</v>
      </c>
      <c r="G130" s="15">
        <f>H130+I130</f>
        <v>1214</v>
      </c>
      <c r="H130" s="17" t="s">
        <v>161</v>
      </c>
      <c r="I130" s="17">
        <v>1214</v>
      </c>
    </row>
    <row r="131" spans="2:9" x14ac:dyDescent="0.2">
      <c r="B131" s="1" t="s">
        <v>190</v>
      </c>
      <c r="D131" s="19" t="s">
        <v>161</v>
      </c>
      <c r="E131" s="17" t="s">
        <v>161</v>
      </c>
      <c r="F131" s="17" t="s">
        <v>161</v>
      </c>
      <c r="G131" s="23" t="s">
        <v>161</v>
      </c>
      <c r="H131" s="17" t="s">
        <v>161</v>
      </c>
      <c r="I131" s="17" t="s">
        <v>161</v>
      </c>
    </row>
    <row r="132" spans="2:9" x14ac:dyDescent="0.2">
      <c r="B132" s="1" t="s">
        <v>80</v>
      </c>
      <c r="D132" s="12"/>
      <c r="E132" s="17"/>
      <c r="F132" s="17"/>
      <c r="G132" s="15"/>
      <c r="H132" s="17"/>
      <c r="I132" s="17"/>
    </row>
    <row r="133" spans="2:9" x14ac:dyDescent="0.2">
      <c r="B133" s="1" t="s">
        <v>191</v>
      </c>
      <c r="D133" s="19" t="s">
        <v>161</v>
      </c>
      <c r="E133" s="17" t="s">
        <v>161</v>
      </c>
      <c r="F133" s="17" t="s">
        <v>161</v>
      </c>
      <c r="G133" s="23" t="s">
        <v>161</v>
      </c>
      <c r="H133" s="17" t="s">
        <v>161</v>
      </c>
      <c r="I133" s="17" t="s">
        <v>161</v>
      </c>
    </row>
    <row r="134" spans="2:9" x14ac:dyDescent="0.2">
      <c r="B134" s="1" t="s">
        <v>192</v>
      </c>
      <c r="D134" s="19" t="s">
        <v>161</v>
      </c>
      <c r="E134" s="17" t="s">
        <v>161</v>
      </c>
      <c r="F134" s="17" t="s">
        <v>161</v>
      </c>
      <c r="G134" s="23" t="s">
        <v>161</v>
      </c>
      <c r="H134" s="17" t="s">
        <v>161</v>
      </c>
      <c r="I134" s="17" t="s">
        <v>161</v>
      </c>
    </row>
    <row r="135" spans="2:9" x14ac:dyDescent="0.2">
      <c r="B135" s="1" t="s">
        <v>193</v>
      </c>
      <c r="D135" s="19" t="s">
        <v>161</v>
      </c>
      <c r="E135" s="17" t="s">
        <v>161</v>
      </c>
      <c r="F135" s="17" t="s">
        <v>161</v>
      </c>
      <c r="G135" s="23" t="s">
        <v>161</v>
      </c>
      <c r="H135" s="17" t="s">
        <v>161</v>
      </c>
      <c r="I135" s="17" t="s">
        <v>161</v>
      </c>
    </row>
    <row r="136" spans="2:9" x14ac:dyDescent="0.2">
      <c r="B136" s="1" t="s">
        <v>81</v>
      </c>
      <c r="D136" s="19" t="s">
        <v>161</v>
      </c>
      <c r="E136" s="17" t="s">
        <v>161</v>
      </c>
      <c r="F136" s="17" t="s">
        <v>161</v>
      </c>
      <c r="G136" s="23" t="s">
        <v>161</v>
      </c>
      <c r="H136" s="17" t="s">
        <v>161</v>
      </c>
      <c r="I136" s="17" t="s">
        <v>161</v>
      </c>
    </row>
    <row r="137" spans="2:9" x14ac:dyDescent="0.2">
      <c r="B137" s="1" t="s">
        <v>82</v>
      </c>
      <c r="D137" s="19" t="s">
        <v>161</v>
      </c>
      <c r="E137" s="17" t="s">
        <v>161</v>
      </c>
      <c r="F137" s="17" t="s">
        <v>161</v>
      </c>
      <c r="G137" s="23" t="s">
        <v>161</v>
      </c>
      <c r="H137" s="17" t="s">
        <v>161</v>
      </c>
      <c r="I137" s="17" t="s">
        <v>161</v>
      </c>
    </row>
    <row r="138" spans="2:9" x14ac:dyDescent="0.2">
      <c r="B138" s="1" t="s">
        <v>194</v>
      </c>
      <c r="D138" s="19" t="s">
        <v>161</v>
      </c>
      <c r="E138" s="17" t="s">
        <v>161</v>
      </c>
      <c r="F138" s="17" t="s">
        <v>161</v>
      </c>
      <c r="G138" s="23" t="s">
        <v>161</v>
      </c>
      <c r="H138" s="17" t="s">
        <v>161</v>
      </c>
      <c r="I138" s="17" t="s">
        <v>161</v>
      </c>
    </row>
    <row r="139" spans="2:9" x14ac:dyDescent="0.2">
      <c r="B139" s="1" t="s">
        <v>83</v>
      </c>
      <c r="D139" s="19" t="s">
        <v>161</v>
      </c>
      <c r="E139" s="17" t="s">
        <v>161</v>
      </c>
      <c r="F139" s="17" t="s">
        <v>161</v>
      </c>
      <c r="G139" s="23" t="s">
        <v>161</v>
      </c>
      <c r="H139" s="17" t="s">
        <v>161</v>
      </c>
      <c r="I139" s="17" t="s">
        <v>161</v>
      </c>
    </row>
    <row r="140" spans="2:9" x14ac:dyDescent="0.2">
      <c r="B140" s="1" t="s">
        <v>195</v>
      </c>
      <c r="D140" s="12"/>
      <c r="E140" s="17"/>
      <c r="F140" s="17"/>
      <c r="G140" s="15"/>
      <c r="H140" s="17"/>
      <c r="I140" s="17"/>
    </row>
    <row r="141" spans="2:9" x14ac:dyDescent="0.2">
      <c r="B141" s="1" t="s">
        <v>84</v>
      </c>
      <c r="D141" s="19" t="s">
        <v>161</v>
      </c>
      <c r="E141" s="17" t="s">
        <v>161</v>
      </c>
      <c r="F141" s="17" t="s">
        <v>161</v>
      </c>
      <c r="G141" s="23" t="s">
        <v>161</v>
      </c>
      <c r="H141" s="17" t="s">
        <v>161</v>
      </c>
      <c r="I141" s="17" t="s">
        <v>161</v>
      </c>
    </row>
    <row r="142" spans="2:9" x14ac:dyDescent="0.2">
      <c r="B142" s="1" t="s">
        <v>196</v>
      </c>
      <c r="D142" s="12"/>
      <c r="E142" s="17"/>
      <c r="F142" s="17"/>
      <c r="G142" s="15"/>
      <c r="H142" s="17"/>
      <c r="I142" s="17"/>
    </row>
    <row r="143" spans="2:9" x14ac:dyDescent="0.2">
      <c r="B143" s="1" t="s">
        <v>85</v>
      </c>
      <c r="D143" s="19" t="s">
        <v>161</v>
      </c>
      <c r="E143" s="17" t="s">
        <v>161</v>
      </c>
      <c r="F143" s="17" t="s">
        <v>161</v>
      </c>
      <c r="G143" s="23" t="s">
        <v>161</v>
      </c>
      <c r="H143" s="17" t="s">
        <v>161</v>
      </c>
      <c r="I143" s="17" t="s">
        <v>161</v>
      </c>
    </row>
    <row r="144" spans="2:9" x14ac:dyDescent="0.2">
      <c r="B144" s="1" t="s">
        <v>86</v>
      </c>
      <c r="D144" s="19" t="s">
        <v>161</v>
      </c>
      <c r="E144" s="17" t="s">
        <v>161</v>
      </c>
      <c r="F144" s="17" t="s">
        <v>161</v>
      </c>
      <c r="G144" s="23" t="s">
        <v>161</v>
      </c>
      <c r="H144" s="17" t="s">
        <v>161</v>
      </c>
      <c r="I144" s="17" t="s">
        <v>161</v>
      </c>
    </row>
    <row r="145" spans="2:9" x14ac:dyDescent="0.2">
      <c r="B145" s="1" t="s">
        <v>160</v>
      </c>
      <c r="D145" s="19" t="s">
        <v>161</v>
      </c>
      <c r="E145" s="17" t="s">
        <v>161</v>
      </c>
      <c r="F145" s="17" t="s">
        <v>161</v>
      </c>
      <c r="G145" s="23" t="s">
        <v>161</v>
      </c>
      <c r="H145" s="17" t="s">
        <v>161</v>
      </c>
      <c r="I145" s="17" t="s">
        <v>161</v>
      </c>
    </row>
    <row r="146" spans="2:9" x14ac:dyDescent="0.2">
      <c r="B146" s="1" t="s">
        <v>162</v>
      </c>
      <c r="D146" s="19" t="s">
        <v>161</v>
      </c>
      <c r="E146" s="17" t="s">
        <v>161</v>
      </c>
      <c r="F146" s="17" t="s">
        <v>161</v>
      </c>
      <c r="G146" s="23" t="s">
        <v>161</v>
      </c>
      <c r="H146" s="17" t="s">
        <v>161</v>
      </c>
      <c r="I146" s="17" t="s">
        <v>161</v>
      </c>
    </row>
    <row r="147" spans="2:9" x14ac:dyDescent="0.2">
      <c r="B147" s="1" t="s">
        <v>87</v>
      </c>
      <c r="D147" s="19" t="s">
        <v>161</v>
      </c>
      <c r="E147" s="17" t="s">
        <v>161</v>
      </c>
      <c r="F147" s="17" t="s">
        <v>161</v>
      </c>
      <c r="G147" s="23" t="s">
        <v>161</v>
      </c>
      <c r="H147" s="17" t="s">
        <v>161</v>
      </c>
      <c r="I147" s="17" t="s">
        <v>161</v>
      </c>
    </row>
    <row r="148" spans="2:9" x14ac:dyDescent="0.2">
      <c r="B148" s="1" t="s">
        <v>163</v>
      </c>
      <c r="D148" s="19" t="s">
        <v>161</v>
      </c>
      <c r="E148" s="17" t="s">
        <v>161</v>
      </c>
      <c r="F148" s="17" t="s">
        <v>161</v>
      </c>
      <c r="G148" s="23" t="s">
        <v>161</v>
      </c>
      <c r="H148" s="17" t="s">
        <v>161</v>
      </c>
      <c r="I148" s="17" t="s">
        <v>161</v>
      </c>
    </row>
    <row r="149" spans="2:9" x14ac:dyDescent="0.2">
      <c r="B149" s="1" t="s">
        <v>88</v>
      </c>
      <c r="D149" s="19" t="s">
        <v>161</v>
      </c>
      <c r="E149" s="17" t="s">
        <v>161</v>
      </c>
      <c r="F149" s="17" t="s">
        <v>161</v>
      </c>
      <c r="G149" s="23" t="s">
        <v>161</v>
      </c>
      <c r="H149" s="17" t="s">
        <v>161</v>
      </c>
      <c r="I149" s="17" t="s">
        <v>161</v>
      </c>
    </row>
    <row r="150" spans="2:9" x14ac:dyDescent="0.2">
      <c r="B150" s="1" t="s">
        <v>164</v>
      </c>
      <c r="D150" s="19" t="s">
        <v>161</v>
      </c>
      <c r="E150" s="17" t="s">
        <v>161</v>
      </c>
      <c r="F150" s="17" t="s">
        <v>161</v>
      </c>
      <c r="G150" s="23" t="s">
        <v>161</v>
      </c>
      <c r="H150" s="17" t="s">
        <v>161</v>
      </c>
      <c r="I150" s="17" t="s">
        <v>161</v>
      </c>
    </row>
    <row r="151" spans="2:9" x14ac:dyDescent="0.2">
      <c r="B151" s="1" t="s">
        <v>165</v>
      </c>
      <c r="D151" s="19" t="s">
        <v>161</v>
      </c>
      <c r="E151" s="17" t="s">
        <v>161</v>
      </c>
      <c r="F151" s="17" t="s">
        <v>161</v>
      </c>
      <c r="G151" s="23" t="s">
        <v>161</v>
      </c>
      <c r="H151" s="17" t="s">
        <v>161</v>
      </c>
      <c r="I151" s="17" t="s">
        <v>161</v>
      </c>
    </row>
    <row r="152" spans="2:9" x14ac:dyDescent="0.2">
      <c r="B152" s="1" t="s">
        <v>89</v>
      </c>
      <c r="D152" s="19" t="s">
        <v>161</v>
      </c>
      <c r="E152" s="17" t="s">
        <v>161</v>
      </c>
      <c r="F152" s="17" t="s">
        <v>161</v>
      </c>
      <c r="G152" s="23" t="s">
        <v>161</v>
      </c>
      <c r="H152" s="17" t="s">
        <v>161</v>
      </c>
      <c r="I152" s="17" t="s">
        <v>161</v>
      </c>
    </row>
    <row r="153" spans="2:9" x14ac:dyDescent="0.2">
      <c r="B153" s="1" t="s">
        <v>166</v>
      </c>
      <c r="D153" s="19" t="s">
        <v>161</v>
      </c>
      <c r="E153" s="17" t="s">
        <v>161</v>
      </c>
      <c r="F153" s="17" t="s">
        <v>161</v>
      </c>
      <c r="G153" s="23" t="s">
        <v>161</v>
      </c>
      <c r="H153" s="17" t="s">
        <v>161</v>
      </c>
      <c r="I153" s="17" t="s">
        <v>161</v>
      </c>
    </row>
    <row r="154" spans="2:9" x14ac:dyDescent="0.2">
      <c r="B154" s="1" t="s">
        <v>167</v>
      </c>
      <c r="D154" s="19" t="s">
        <v>161</v>
      </c>
      <c r="E154" s="17" t="s">
        <v>161</v>
      </c>
      <c r="F154" s="17" t="s">
        <v>161</v>
      </c>
      <c r="G154" s="23" t="s">
        <v>161</v>
      </c>
      <c r="H154" s="17" t="s">
        <v>161</v>
      </c>
      <c r="I154" s="17" t="s">
        <v>161</v>
      </c>
    </row>
    <row r="155" spans="2:9" x14ac:dyDescent="0.2">
      <c r="B155" s="1" t="s">
        <v>168</v>
      </c>
      <c r="D155" s="19" t="s">
        <v>161</v>
      </c>
      <c r="E155" s="17" t="s">
        <v>161</v>
      </c>
      <c r="F155" s="17" t="s">
        <v>161</v>
      </c>
      <c r="G155" s="23" t="s">
        <v>161</v>
      </c>
      <c r="H155" s="17" t="s">
        <v>161</v>
      </c>
      <c r="I155" s="17" t="s">
        <v>161</v>
      </c>
    </row>
    <row r="156" spans="2:9" ht="18" thickBot="1" x14ac:dyDescent="0.25">
      <c r="B156" s="4"/>
      <c r="C156" s="4"/>
      <c r="D156" s="20"/>
      <c r="E156" s="4"/>
      <c r="F156" s="4"/>
      <c r="G156" s="4"/>
      <c r="H156" s="4"/>
      <c r="I156" s="4"/>
    </row>
    <row r="157" spans="2:9" x14ac:dyDescent="0.2">
      <c r="D157" s="1" t="s">
        <v>95</v>
      </c>
    </row>
    <row r="158" spans="2:9" x14ac:dyDescent="0.2">
      <c r="D158" s="1"/>
    </row>
    <row r="159" spans="2:9" x14ac:dyDescent="0.2">
      <c r="D159" s="1"/>
    </row>
    <row r="166" spans="2:9" x14ac:dyDescent="0.2">
      <c r="E166" s="3" t="s">
        <v>0</v>
      </c>
    </row>
    <row r="167" spans="2:9" ht="18" thickBot="1" x14ac:dyDescent="0.25">
      <c r="B167" s="4"/>
      <c r="C167" s="4"/>
      <c r="D167" s="21" t="s">
        <v>96</v>
      </c>
      <c r="E167" s="4"/>
      <c r="F167" s="33"/>
      <c r="G167" s="31"/>
      <c r="H167" s="25"/>
      <c r="I167" s="31"/>
    </row>
    <row r="168" spans="2:9" x14ac:dyDescent="0.2">
      <c r="D168" s="6"/>
      <c r="E168" s="7"/>
      <c r="F168" s="7"/>
      <c r="G168" s="25"/>
      <c r="H168" s="25"/>
      <c r="I168" s="25"/>
    </row>
    <row r="169" spans="2:9" x14ac:dyDescent="0.2">
      <c r="B169" s="7"/>
      <c r="C169" s="7"/>
      <c r="D169" s="11" t="s">
        <v>97</v>
      </c>
      <c r="E169" s="11" t="s">
        <v>98</v>
      </c>
      <c r="F169" s="11" t="s">
        <v>99</v>
      </c>
      <c r="G169" s="34"/>
      <c r="H169" s="34"/>
      <c r="I169" s="34"/>
    </row>
    <row r="170" spans="2:9" x14ac:dyDescent="0.2">
      <c r="D170" s="6"/>
    </row>
    <row r="171" spans="2:9" x14ac:dyDescent="0.2">
      <c r="B171" s="3" t="s">
        <v>170</v>
      </c>
      <c r="C171" s="14"/>
      <c r="D171" s="16">
        <f>SUM(D173:D235)</f>
        <v>545086</v>
      </c>
      <c r="E171" s="14">
        <f>SUM(E173:E235)</f>
        <v>115020</v>
      </c>
      <c r="F171" s="14">
        <f>SUM(F173:F235)</f>
        <v>430066</v>
      </c>
      <c r="G171" s="14"/>
      <c r="H171" s="14"/>
      <c r="I171" s="14"/>
    </row>
    <row r="172" spans="2:9" x14ac:dyDescent="0.2">
      <c r="D172" s="6"/>
    </row>
    <row r="173" spans="2:9" x14ac:dyDescent="0.2">
      <c r="B173" s="1" t="s">
        <v>62</v>
      </c>
      <c r="D173" s="19" t="s">
        <v>161</v>
      </c>
      <c r="E173" s="17" t="s">
        <v>161</v>
      </c>
      <c r="F173" s="17" t="s">
        <v>161</v>
      </c>
      <c r="G173" s="15"/>
      <c r="H173" s="17"/>
      <c r="I173" s="17"/>
    </row>
    <row r="174" spans="2:9" x14ac:dyDescent="0.2">
      <c r="B174" s="1" t="s">
        <v>63</v>
      </c>
      <c r="D174" s="19" t="s">
        <v>161</v>
      </c>
      <c r="E174" s="17" t="s">
        <v>161</v>
      </c>
      <c r="F174" s="17" t="s">
        <v>161</v>
      </c>
      <c r="G174" s="15"/>
      <c r="H174" s="17"/>
      <c r="I174" s="17"/>
    </row>
    <row r="175" spans="2:9" x14ac:dyDescent="0.2">
      <c r="B175" s="1" t="s">
        <v>197</v>
      </c>
      <c r="D175" s="19" t="s">
        <v>161</v>
      </c>
      <c r="E175" s="17" t="s">
        <v>161</v>
      </c>
      <c r="F175" s="17" t="s">
        <v>161</v>
      </c>
      <c r="G175" s="15"/>
      <c r="H175" s="17"/>
      <c r="I175" s="17"/>
    </row>
    <row r="176" spans="2:9" x14ac:dyDescent="0.2">
      <c r="B176" s="1" t="s">
        <v>171</v>
      </c>
      <c r="D176" s="19" t="s">
        <v>161</v>
      </c>
      <c r="E176" s="17" t="s">
        <v>161</v>
      </c>
      <c r="F176" s="17" t="s">
        <v>161</v>
      </c>
      <c r="G176" s="15"/>
      <c r="H176" s="17"/>
      <c r="I176" s="17"/>
    </row>
    <row r="177" spans="2:9" x14ac:dyDescent="0.2">
      <c r="B177" s="1" t="s">
        <v>100</v>
      </c>
      <c r="D177" s="19" t="s">
        <v>161</v>
      </c>
      <c r="E177" s="17" t="s">
        <v>161</v>
      </c>
      <c r="F177" s="17" t="s">
        <v>161</v>
      </c>
      <c r="G177" s="15"/>
      <c r="H177" s="17"/>
      <c r="I177" s="17"/>
    </row>
    <row r="178" spans="2:9" x14ac:dyDescent="0.2">
      <c r="B178" s="1" t="s">
        <v>172</v>
      </c>
      <c r="D178" s="19" t="s">
        <v>161</v>
      </c>
      <c r="E178" s="17" t="s">
        <v>161</v>
      </c>
      <c r="F178" s="17" t="s">
        <v>161</v>
      </c>
      <c r="G178" s="15"/>
      <c r="H178" s="17"/>
      <c r="I178" s="17"/>
    </row>
    <row r="179" spans="2:9" x14ac:dyDescent="0.2">
      <c r="B179" s="1" t="s">
        <v>173</v>
      </c>
      <c r="D179" s="12">
        <f>E179+F179</f>
        <v>171885</v>
      </c>
      <c r="E179" s="17">
        <v>13505</v>
      </c>
      <c r="F179" s="17">
        <v>158380</v>
      </c>
      <c r="G179" s="15"/>
      <c r="H179" s="13"/>
      <c r="I179" s="13"/>
    </row>
    <row r="180" spans="2:9" x14ac:dyDescent="0.2">
      <c r="B180" s="1" t="s">
        <v>65</v>
      </c>
      <c r="D180" s="19" t="s">
        <v>161</v>
      </c>
      <c r="E180" s="17" t="s">
        <v>161</v>
      </c>
      <c r="F180" s="17" t="s">
        <v>161</v>
      </c>
      <c r="G180" s="15"/>
      <c r="H180" s="17"/>
      <c r="I180" s="17"/>
    </row>
    <row r="181" spans="2:9" x14ac:dyDescent="0.2">
      <c r="B181" s="1" t="s">
        <v>66</v>
      </c>
      <c r="D181" s="12">
        <f>E181+F181</f>
        <v>39846</v>
      </c>
      <c r="E181" s="17">
        <v>24515</v>
      </c>
      <c r="F181" s="17">
        <v>15331</v>
      </c>
      <c r="G181" s="15"/>
      <c r="H181" s="17"/>
      <c r="I181" s="17"/>
    </row>
    <row r="182" spans="2:9" x14ac:dyDescent="0.2">
      <c r="B182" s="1" t="s">
        <v>174</v>
      </c>
      <c r="D182" s="19" t="s">
        <v>161</v>
      </c>
      <c r="E182" s="17" t="s">
        <v>161</v>
      </c>
      <c r="F182" s="17" t="s">
        <v>161</v>
      </c>
      <c r="H182" s="13"/>
      <c r="I182" s="13"/>
    </row>
    <row r="183" spans="2:9" x14ac:dyDescent="0.2">
      <c r="B183" s="1" t="s">
        <v>67</v>
      </c>
      <c r="D183" s="19" t="s">
        <v>161</v>
      </c>
      <c r="E183" s="17" t="s">
        <v>161</v>
      </c>
      <c r="F183" s="17" t="s">
        <v>161</v>
      </c>
      <c r="G183" s="15"/>
      <c r="H183" s="13"/>
      <c r="I183" s="13"/>
    </row>
    <row r="184" spans="2:9" x14ac:dyDescent="0.2">
      <c r="B184" s="1" t="s">
        <v>175</v>
      </c>
      <c r="D184" s="19" t="s">
        <v>161</v>
      </c>
      <c r="E184" s="17" t="s">
        <v>161</v>
      </c>
      <c r="F184" s="17" t="s">
        <v>161</v>
      </c>
      <c r="G184" s="15"/>
      <c r="H184" s="13"/>
      <c r="I184" s="13"/>
    </row>
    <row r="185" spans="2:9" x14ac:dyDescent="0.2">
      <c r="B185" s="1" t="s">
        <v>176</v>
      </c>
      <c r="D185" s="12">
        <f>E185+F185</f>
        <v>93384</v>
      </c>
      <c r="E185" s="17">
        <v>43500</v>
      </c>
      <c r="F185" s="17">
        <v>49884</v>
      </c>
      <c r="G185" s="15"/>
      <c r="H185" s="17"/>
      <c r="I185" s="17"/>
    </row>
    <row r="186" spans="2:9" x14ac:dyDescent="0.2">
      <c r="B186" s="1" t="s">
        <v>68</v>
      </c>
      <c r="D186" s="12">
        <f>E186+F186</f>
        <v>1350</v>
      </c>
      <c r="E186" s="17" t="s">
        <v>161</v>
      </c>
      <c r="F186" s="17">
        <v>1350</v>
      </c>
      <c r="G186" s="15"/>
      <c r="H186" s="17"/>
      <c r="I186" s="17"/>
    </row>
    <row r="187" spans="2:9" x14ac:dyDescent="0.2">
      <c r="B187" s="1" t="s">
        <v>177</v>
      </c>
      <c r="D187" s="19" t="s">
        <v>161</v>
      </c>
      <c r="E187" s="17" t="s">
        <v>161</v>
      </c>
      <c r="F187" s="17" t="s">
        <v>161</v>
      </c>
      <c r="G187" s="15"/>
      <c r="H187" s="17"/>
      <c r="I187" s="17"/>
    </row>
    <row r="188" spans="2:9" x14ac:dyDescent="0.2">
      <c r="B188" s="1" t="s">
        <v>178</v>
      </c>
      <c r="D188" s="19" t="s">
        <v>161</v>
      </c>
      <c r="E188" s="17" t="s">
        <v>161</v>
      </c>
      <c r="F188" s="17" t="s">
        <v>161</v>
      </c>
      <c r="G188" s="15"/>
      <c r="H188" s="17"/>
      <c r="I188" s="17"/>
    </row>
    <row r="189" spans="2:9" x14ac:dyDescent="0.2">
      <c r="B189" s="1" t="s">
        <v>179</v>
      </c>
      <c r="D189" s="19" t="s">
        <v>161</v>
      </c>
      <c r="E189" s="17" t="s">
        <v>161</v>
      </c>
      <c r="F189" s="17" t="s">
        <v>161</v>
      </c>
      <c r="G189" s="15"/>
      <c r="H189" s="17"/>
      <c r="I189" s="17"/>
    </row>
    <row r="190" spans="2:9" x14ac:dyDescent="0.2">
      <c r="B190" s="1" t="s">
        <v>180</v>
      </c>
      <c r="D190" s="19" t="s">
        <v>161</v>
      </c>
      <c r="E190" s="17" t="s">
        <v>161</v>
      </c>
      <c r="F190" s="17" t="s">
        <v>161</v>
      </c>
      <c r="G190" s="15"/>
      <c r="H190" s="17"/>
      <c r="I190" s="17"/>
    </row>
    <row r="191" spans="2:9" x14ac:dyDescent="0.2">
      <c r="B191" s="1" t="s">
        <v>181</v>
      </c>
      <c r="D191" s="19" t="s">
        <v>161</v>
      </c>
      <c r="E191" s="17" t="s">
        <v>161</v>
      </c>
      <c r="F191" s="17" t="s">
        <v>161</v>
      </c>
      <c r="G191" s="15"/>
      <c r="H191" s="17"/>
      <c r="I191" s="17"/>
    </row>
    <row r="192" spans="2:9" x14ac:dyDescent="0.2">
      <c r="B192" s="1" t="s">
        <v>69</v>
      </c>
      <c r="D192" s="19" t="s">
        <v>161</v>
      </c>
      <c r="E192" s="17" t="s">
        <v>161</v>
      </c>
      <c r="F192" s="17" t="s">
        <v>161</v>
      </c>
      <c r="G192" s="15"/>
      <c r="H192" s="13"/>
      <c r="I192" s="17"/>
    </row>
    <row r="193" spans="2:9" x14ac:dyDescent="0.2">
      <c r="B193" s="1" t="s">
        <v>70</v>
      </c>
      <c r="D193" s="19" t="s">
        <v>161</v>
      </c>
      <c r="E193" s="17" t="s">
        <v>161</v>
      </c>
      <c r="F193" s="17" t="s">
        <v>161</v>
      </c>
      <c r="G193" s="15"/>
      <c r="H193" s="17"/>
      <c r="I193" s="17"/>
    </row>
    <row r="194" spans="2:9" x14ac:dyDescent="0.2">
      <c r="B194" s="1" t="s">
        <v>182</v>
      </c>
      <c r="D194" s="19">
        <f>E194+F194</f>
        <v>470</v>
      </c>
      <c r="E194" s="17" t="s">
        <v>161</v>
      </c>
      <c r="F194" s="17">
        <v>470</v>
      </c>
      <c r="H194" s="13"/>
      <c r="I194" s="13"/>
    </row>
    <row r="195" spans="2:9" x14ac:dyDescent="0.2">
      <c r="B195" s="1" t="s">
        <v>71</v>
      </c>
      <c r="D195" s="32" t="s">
        <v>161</v>
      </c>
      <c r="E195" s="17" t="s">
        <v>161</v>
      </c>
      <c r="F195" s="17" t="s">
        <v>161</v>
      </c>
      <c r="G195" s="15"/>
      <c r="H195" s="17"/>
      <c r="I195" s="17"/>
    </row>
    <row r="196" spans="2:9" x14ac:dyDescent="0.2">
      <c r="B196" s="1" t="s">
        <v>72</v>
      </c>
      <c r="D196" s="19">
        <f>E196+F196</f>
        <v>35</v>
      </c>
      <c r="E196" s="17">
        <v>35</v>
      </c>
      <c r="F196" s="17" t="s">
        <v>161</v>
      </c>
      <c r="G196" s="15"/>
      <c r="H196" s="17"/>
      <c r="I196" s="17"/>
    </row>
    <row r="197" spans="2:9" x14ac:dyDescent="0.2">
      <c r="B197" s="1" t="s">
        <v>73</v>
      </c>
      <c r="D197" s="32" t="s">
        <v>161</v>
      </c>
      <c r="E197" s="17" t="s">
        <v>161</v>
      </c>
      <c r="F197" s="17" t="s">
        <v>161</v>
      </c>
      <c r="G197" s="15"/>
      <c r="H197" s="17"/>
      <c r="I197" s="17"/>
    </row>
    <row r="198" spans="2:9" x14ac:dyDescent="0.2">
      <c r="B198" s="1" t="s">
        <v>198</v>
      </c>
      <c r="D198" s="19"/>
      <c r="E198" s="17"/>
      <c r="F198" s="17"/>
      <c r="G198" s="15"/>
      <c r="H198" s="17"/>
      <c r="I198" s="17"/>
    </row>
    <row r="199" spans="2:9" x14ac:dyDescent="0.2">
      <c r="B199" s="1" t="s">
        <v>74</v>
      </c>
      <c r="D199" s="32" t="s">
        <v>161</v>
      </c>
      <c r="E199" s="17" t="s">
        <v>161</v>
      </c>
      <c r="F199" s="17" t="s">
        <v>161</v>
      </c>
      <c r="G199" s="15"/>
      <c r="H199" s="17"/>
      <c r="I199" s="17"/>
    </row>
    <row r="200" spans="2:9" x14ac:dyDescent="0.2">
      <c r="B200" s="1" t="s">
        <v>75</v>
      </c>
      <c r="D200" s="19" t="s">
        <v>161</v>
      </c>
      <c r="E200" s="31" t="s">
        <v>161</v>
      </c>
      <c r="F200" s="31" t="s">
        <v>161</v>
      </c>
      <c r="G200" s="15"/>
      <c r="H200" s="17"/>
      <c r="I200" s="17"/>
    </row>
    <row r="201" spans="2:9" x14ac:dyDescent="0.2">
      <c r="B201" s="1" t="s">
        <v>184</v>
      </c>
      <c r="D201" s="12">
        <f>E201+F201</f>
        <v>158491</v>
      </c>
      <c r="E201" s="17" t="s">
        <v>161</v>
      </c>
      <c r="F201" s="17">
        <v>158491</v>
      </c>
      <c r="G201" s="15"/>
      <c r="H201" s="17"/>
      <c r="I201" s="17"/>
    </row>
    <row r="202" spans="2:9" x14ac:dyDescent="0.2">
      <c r="B202" s="1" t="s">
        <v>76</v>
      </c>
      <c r="D202" s="19" t="s">
        <v>161</v>
      </c>
      <c r="E202" s="17" t="s">
        <v>161</v>
      </c>
      <c r="F202" s="17" t="s">
        <v>161</v>
      </c>
      <c r="G202" s="15"/>
      <c r="H202" s="17"/>
      <c r="I202" s="17"/>
    </row>
    <row r="203" spans="2:9" x14ac:dyDescent="0.2">
      <c r="B203" s="1" t="s">
        <v>185</v>
      </c>
      <c r="D203" s="19" t="s">
        <v>161</v>
      </c>
      <c r="E203" s="17" t="s">
        <v>161</v>
      </c>
      <c r="F203" s="17" t="s">
        <v>161</v>
      </c>
      <c r="G203" s="15"/>
      <c r="H203" s="17"/>
      <c r="I203" s="17"/>
    </row>
    <row r="204" spans="2:9" x14ac:dyDescent="0.2">
      <c r="B204" s="1" t="s">
        <v>186</v>
      </c>
      <c r="D204" s="19" t="s">
        <v>161</v>
      </c>
      <c r="E204" s="17" t="s">
        <v>161</v>
      </c>
      <c r="F204" s="17" t="s">
        <v>161</v>
      </c>
      <c r="G204" s="15"/>
      <c r="H204" s="17"/>
      <c r="I204" s="17"/>
    </row>
    <row r="205" spans="2:9" x14ac:dyDescent="0.2">
      <c r="B205" s="1" t="s">
        <v>77</v>
      </c>
      <c r="D205" s="19" t="s">
        <v>161</v>
      </c>
      <c r="E205" s="17" t="s">
        <v>161</v>
      </c>
      <c r="F205" s="17" t="s">
        <v>161</v>
      </c>
      <c r="G205" s="15"/>
      <c r="H205" s="17"/>
      <c r="I205" s="17"/>
    </row>
    <row r="206" spans="2:9" x14ac:dyDescent="0.2">
      <c r="B206" s="1" t="s">
        <v>78</v>
      </c>
      <c r="D206" s="19" t="s">
        <v>161</v>
      </c>
      <c r="E206" s="17" t="s">
        <v>161</v>
      </c>
      <c r="F206" s="17" t="s">
        <v>161</v>
      </c>
      <c r="G206" s="15"/>
      <c r="H206" s="17"/>
      <c r="I206" s="17"/>
    </row>
    <row r="207" spans="2:9" x14ac:dyDescent="0.2">
      <c r="B207" s="1" t="s">
        <v>79</v>
      </c>
      <c r="D207" s="19" t="s">
        <v>161</v>
      </c>
      <c r="E207" s="17" t="s">
        <v>161</v>
      </c>
      <c r="F207" s="17" t="s">
        <v>161</v>
      </c>
      <c r="G207" s="15"/>
      <c r="H207" s="13"/>
      <c r="I207" s="13"/>
    </row>
    <row r="208" spans="2:9" x14ac:dyDescent="0.2">
      <c r="B208" s="1" t="s">
        <v>187</v>
      </c>
      <c r="D208" s="19" t="s">
        <v>161</v>
      </c>
      <c r="E208" s="17" t="s">
        <v>161</v>
      </c>
      <c r="F208" s="17" t="s">
        <v>161</v>
      </c>
      <c r="G208" s="15"/>
      <c r="H208" s="17"/>
      <c r="I208" s="17"/>
    </row>
    <row r="209" spans="2:9" x14ac:dyDescent="0.2">
      <c r="B209" s="1" t="s">
        <v>188</v>
      </c>
      <c r="D209" s="19" t="s">
        <v>161</v>
      </c>
      <c r="E209" s="17" t="s">
        <v>161</v>
      </c>
      <c r="F209" s="17" t="s">
        <v>161</v>
      </c>
      <c r="G209" s="15"/>
      <c r="H209" s="17"/>
      <c r="I209" s="17"/>
    </row>
    <row r="210" spans="2:9" x14ac:dyDescent="0.2">
      <c r="B210" s="1" t="s">
        <v>189</v>
      </c>
      <c r="D210" s="19" t="s">
        <v>161</v>
      </c>
      <c r="E210" s="17" t="s">
        <v>161</v>
      </c>
      <c r="F210" s="17" t="s">
        <v>161</v>
      </c>
      <c r="G210" s="15"/>
      <c r="H210" s="17"/>
      <c r="I210" s="17"/>
    </row>
    <row r="211" spans="2:9" x14ac:dyDescent="0.2">
      <c r="B211" s="1" t="s">
        <v>199</v>
      </c>
      <c r="D211" s="19" t="s">
        <v>161</v>
      </c>
      <c r="E211" s="17" t="s">
        <v>161</v>
      </c>
      <c r="F211" s="17" t="s">
        <v>161</v>
      </c>
      <c r="G211" s="15"/>
      <c r="H211" s="17"/>
      <c r="I211" s="17"/>
    </row>
    <row r="212" spans="2:9" x14ac:dyDescent="0.2">
      <c r="B212" s="1" t="s">
        <v>80</v>
      </c>
      <c r="D212" s="12"/>
      <c r="E212" s="17"/>
      <c r="F212" s="17"/>
      <c r="G212" s="15"/>
      <c r="H212" s="17"/>
      <c r="I212" s="17"/>
    </row>
    <row r="213" spans="2:9" x14ac:dyDescent="0.2">
      <c r="B213" s="1" t="s">
        <v>191</v>
      </c>
      <c r="D213" s="19" t="s">
        <v>161</v>
      </c>
      <c r="E213" s="17" t="s">
        <v>161</v>
      </c>
      <c r="F213" s="17" t="s">
        <v>161</v>
      </c>
      <c r="G213" s="15"/>
      <c r="H213" s="17"/>
      <c r="I213" s="17"/>
    </row>
    <row r="214" spans="2:9" x14ac:dyDescent="0.2">
      <c r="B214" s="1" t="s">
        <v>192</v>
      </c>
      <c r="D214" s="19" t="s">
        <v>161</v>
      </c>
      <c r="E214" s="17" t="s">
        <v>161</v>
      </c>
      <c r="F214" s="17" t="s">
        <v>161</v>
      </c>
      <c r="G214" s="15"/>
      <c r="H214" s="17"/>
      <c r="I214" s="17"/>
    </row>
    <row r="215" spans="2:9" x14ac:dyDescent="0.2">
      <c r="B215" s="1" t="s">
        <v>193</v>
      </c>
      <c r="D215" s="19" t="s">
        <v>161</v>
      </c>
      <c r="E215" s="17" t="s">
        <v>161</v>
      </c>
      <c r="F215" s="17" t="s">
        <v>161</v>
      </c>
      <c r="G215" s="15"/>
      <c r="H215" s="17"/>
      <c r="I215" s="17"/>
    </row>
    <row r="216" spans="2:9" x14ac:dyDescent="0.2">
      <c r="B216" s="1" t="s">
        <v>81</v>
      </c>
      <c r="D216" s="19" t="s">
        <v>161</v>
      </c>
      <c r="E216" s="17" t="s">
        <v>161</v>
      </c>
      <c r="F216" s="17" t="s">
        <v>161</v>
      </c>
      <c r="G216" s="15"/>
      <c r="H216" s="17"/>
      <c r="I216" s="17"/>
    </row>
    <row r="217" spans="2:9" x14ac:dyDescent="0.2">
      <c r="B217" s="1" t="s">
        <v>82</v>
      </c>
      <c r="D217" s="19" t="s">
        <v>161</v>
      </c>
      <c r="E217" s="17" t="s">
        <v>161</v>
      </c>
      <c r="F217" s="17" t="s">
        <v>161</v>
      </c>
      <c r="G217" s="15"/>
      <c r="H217" s="17"/>
      <c r="I217" s="17"/>
    </row>
    <row r="218" spans="2:9" x14ac:dyDescent="0.2">
      <c r="B218" s="1" t="s">
        <v>194</v>
      </c>
      <c r="D218" s="19" t="s">
        <v>161</v>
      </c>
      <c r="E218" s="17" t="s">
        <v>161</v>
      </c>
      <c r="F218" s="17" t="s">
        <v>161</v>
      </c>
      <c r="G218" s="15"/>
      <c r="H218" s="17"/>
      <c r="I218" s="17"/>
    </row>
    <row r="219" spans="2:9" x14ac:dyDescent="0.2">
      <c r="B219" s="1" t="s">
        <v>83</v>
      </c>
      <c r="D219" s="19" t="s">
        <v>161</v>
      </c>
      <c r="E219" s="17" t="s">
        <v>161</v>
      </c>
      <c r="F219" s="17" t="s">
        <v>161</v>
      </c>
      <c r="G219" s="15"/>
      <c r="H219" s="17"/>
      <c r="I219" s="17"/>
    </row>
    <row r="220" spans="2:9" x14ac:dyDescent="0.2">
      <c r="B220" s="1" t="s">
        <v>195</v>
      </c>
      <c r="D220" s="12"/>
      <c r="E220" s="17"/>
      <c r="F220" s="17"/>
      <c r="G220" s="15"/>
      <c r="H220" s="17"/>
      <c r="I220" s="17"/>
    </row>
    <row r="221" spans="2:9" x14ac:dyDescent="0.2">
      <c r="B221" s="1" t="s">
        <v>84</v>
      </c>
      <c r="D221" s="19" t="s">
        <v>161</v>
      </c>
      <c r="E221" s="17" t="s">
        <v>161</v>
      </c>
      <c r="F221" s="17" t="s">
        <v>161</v>
      </c>
      <c r="G221" s="15"/>
      <c r="H221" s="17"/>
      <c r="I221" s="17"/>
    </row>
    <row r="222" spans="2:9" x14ac:dyDescent="0.2">
      <c r="B222" s="1" t="s">
        <v>196</v>
      </c>
      <c r="D222" s="12"/>
      <c r="E222" s="17"/>
      <c r="F222" s="17"/>
      <c r="G222" s="15"/>
      <c r="H222" s="17"/>
      <c r="I222" s="17"/>
    </row>
    <row r="223" spans="2:9" x14ac:dyDescent="0.2">
      <c r="B223" s="1" t="s">
        <v>85</v>
      </c>
      <c r="D223" s="19" t="s">
        <v>161</v>
      </c>
      <c r="E223" s="17" t="s">
        <v>161</v>
      </c>
      <c r="F223" s="17" t="s">
        <v>161</v>
      </c>
      <c r="G223" s="25"/>
      <c r="H223" s="25"/>
      <c r="I223" s="25"/>
    </row>
    <row r="224" spans="2:9" x14ac:dyDescent="0.2">
      <c r="B224" s="1" t="s">
        <v>86</v>
      </c>
      <c r="D224" s="19" t="s">
        <v>161</v>
      </c>
      <c r="E224" s="17" t="s">
        <v>161</v>
      </c>
      <c r="F224" s="17" t="s">
        <v>161</v>
      </c>
      <c r="G224" s="14"/>
      <c r="H224" s="14"/>
      <c r="I224" s="14"/>
    </row>
    <row r="225" spans="2:6" x14ac:dyDescent="0.2">
      <c r="B225" s="1" t="s">
        <v>160</v>
      </c>
      <c r="D225" s="19" t="s">
        <v>161</v>
      </c>
      <c r="E225" s="17" t="s">
        <v>161</v>
      </c>
      <c r="F225" s="17" t="s">
        <v>161</v>
      </c>
    </row>
    <row r="226" spans="2:6" x14ac:dyDescent="0.2">
      <c r="B226" s="1" t="s">
        <v>162</v>
      </c>
      <c r="D226" s="19" t="s">
        <v>161</v>
      </c>
      <c r="E226" s="17" t="s">
        <v>161</v>
      </c>
      <c r="F226" s="17" t="s">
        <v>161</v>
      </c>
    </row>
    <row r="227" spans="2:6" x14ac:dyDescent="0.2">
      <c r="B227" s="1" t="s">
        <v>87</v>
      </c>
      <c r="D227" s="19" t="s">
        <v>161</v>
      </c>
      <c r="E227" s="17" t="s">
        <v>161</v>
      </c>
      <c r="F227" s="17" t="s">
        <v>161</v>
      </c>
    </row>
    <row r="228" spans="2:6" x14ac:dyDescent="0.2">
      <c r="B228" s="1" t="s">
        <v>163</v>
      </c>
      <c r="D228" s="19" t="s">
        <v>161</v>
      </c>
      <c r="E228" s="17" t="s">
        <v>161</v>
      </c>
      <c r="F228" s="17" t="s">
        <v>161</v>
      </c>
    </row>
    <row r="229" spans="2:6" x14ac:dyDescent="0.2">
      <c r="B229" s="1" t="s">
        <v>88</v>
      </c>
      <c r="D229" s="19" t="s">
        <v>161</v>
      </c>
      <c r="E229" s="17" t="s">
        <v>161</v>
      </c>
      <c r="F229" s="17" t="s">
        <v>161</v>
      </c>
    </row>
    <row r="230" spans="2:6" x14ac:dyDescent="0.2">
      <c r="B230" s="1" t="s">
        <v>164</v>
      </c>
      <c r="D230" s="12">
        <f>E230+F230</f>
        <v>1790</v>
      </c>
      <c r="E230" s="17">
        <v>1790</v>
      </c>
      <c r="F230" s="17" t="s">
        <v>161</v>
      </c>
    </row>
    <row r="231" spans="2:6" x14ac:dyDescent="0.2">
      <c r="B231" s="1" t="s">
        <v>165</v>
      </c>
      <c r="D231" s="19" t="s">
        <v>161</v>
      </c>
      <c r="E231" s="17" t="s">
        <v>161</v>
      </c>
      <c r="F231" s="17" t="s">
        <v>161</v>
      </c>
    </row>
    <row r="232" spans="2:6" x14ac:dyDescent="0.2">
      <c r="B232" s="1" t="s">
        <v>89</v>
      </c>
      <c r="D232" s="19" t="s">
        <v>161</v>
      </c>
      <c r="E232" s="17" t="s">
        <v>161</v>
      </c>
      <c r="F232" s="17" t="s">
        <v>161</v>
      </c>
    </row>
    <row r="233" spans="2:6" x14ac:dyDescent="0.2">
      <c r="B233" s="1" t="s">
        <v>166</v>
      </c>
      <c r="D233" s="19" t="s">
        <v>161</v>
      </c>
      <c r="E233" s="17" t="s">
        <v>161</v>
      </c>
      <c r="F233" s="17" t="s">
        <v>161</v>
      </c>
    </row>
    <row r="234" spans="2:6" x14ac:dyDescent="0.2">
      <c r="B234" s="1" t="s">
        <v>167</v>
      </c>
      <c r="D234" s="19" t="s">
        <v>161</v>
      </c>
      <c r="E234" s="17" t="s">
        <v>161</v>
      </c>
      <c r="F234" s="17" t="s">
        <v>161</v>
      </c>
    </row>
    <row r="235" spans="2:6" x14ac:dyDescent="0.2">
      <c r="B235" s="1" t="s">
        <v>168</v>
      </c>
      <c r="D235" s="12">
        <f>E235+F235</f>
        <v>77835</v>
      </c>
      <c r="E235" s="17">
        <v>31675</v>
      </c>
      <c r="F235" s="17">
        <v>46160</v>
      </c>
    </row>
    <row r="236" spans="2:6" ht="18" thickBot="1" x14ac:dyDescent="0.25">
      <c r="B236" s="4"/>
      <c r="C236" s="4"/>
      <c r="D236" s="20"/>
      <c r="E236" s="4"/>
      <c r="F236" s="4"/>
    </row>
    <row r="237" spans="2:6" x14ac:dyDescent="0.2">
      <c r="B237" s="14"/>
      <c r="C237" s="1" t="s">
        <v>57</v>
      </c>
      <c r="E237" s="14"/>
      <c r="F237" s="14"/>
    </row>
  </sheetData>
  <mergeCells count="1">
    <mergeCell ref="C77:I77"/>
  </mergeCells>
  <phoneticPr fontId="2"/>
  <pageMargins left="0.4" right="0.43" top="0.63" bottom="0.59" header="0.51200000000000001" footer="0.51200000000000001"/>
  <pageSetup paperSize="12" scale="75" orientation="portrait" r:id="rId1"/>
  <headerFooter alignWithMargins="0"/>
  <rowBreaks count="2" manualBreakCount="2">
    <brk id="80" max="16383" man="1"/>
    <brk id="1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38"/>
  <sheetViews>
    <sheetView showGridLines="0" zoomScale="75" zoomScaleNormal="100" workbookViewId="0">
      <selection activeCell="F387" sqref="F387"/>
    </sheetView>
  </sheetViews>
  <sheetFormatPr defaultColWidth="10.875" defaultRowHeight="17.25" x14ac:dyDescent="0.2"/>
  <cols>
    <col min="1" max="1" width="13.375" style="25" customWidth="1"/>
    <col min="2" max="2" width="4.625" style="25" customWidth="1"/>
    <col min="3" max="3" width="9.625" style="25" customWidth="1"/>
    <col min="4" max="4" width="12.125" style="25" customWidth="1"/>
    <col min="5" max="5" width="14.625" style="25" customWidth="1"/>
    <col min="6" max="6" width="13.375" style="25" customWidth="1"/>
    <col min="7" max="9" width="12.125" style="25" customWidth="1"/>
    <col min="10" max="256" width="10.875" style="25"/>
    <col min="257" max="257" width="13.375" style="25" customWidth="1"/>
    <col min="258" max="258" width="4.625" style="25" customWidth="1"/>
    <col min="259" max="259" width="9.625" style="25" customWidth="1"/>
    <col min="260" max="260" width="12.125" style="25" customWidth="1"/>
    <col min="261" max="261" width="14.625" style="25" customWidth="1"/>
    <col min="262" max="262" width="13.375" style="25" customWidth="1"/>
    <col min="263" max="265" width="12.125" style="25" customWidth="1"/>
    <col min="266" max="512" width="10.875" style="25"/>
    <col min="513" max="513" width="13.375" style="25" customWidth="1"/>
    <col min="514" max="514" width="4.625" style="25" customWidth="1"/>
    <col min="515" max="515" width="9.625" style="25" customWidth="1"/>
    <col min="516" max="516" width="12.125" style="25" customWidth="1"/>
    <col min="517" max="517" width="14.625" style="25" customWidth="1"/>
    <col min="518" max="518" width="13.375" style="25" customWidth="1"/>
    <col min="519" max="521" width="12.125" style="25" customWidth="1"/>
    <col min="522" max="768" width="10.875" style="25"/>
    <col min="769" max="769" width="13.375" style="25" customWidth="1"/>
    <col min="770" max="770" width="4.625" style="25" customWidth="1"/>
    <col min="771" max="771" width="9.625" style="25" customWidth="1"/>
    <col min="772" max="772" width="12.125" style="25" customWidth="1"/>
    <col min="773" max="773" width="14.625" style="25" customWidth="1"/>
    <col min="774" max="774" width="13.375" style="25" customWidth="1"/>
    <col min="775" max="777" width="12.125" style="25" customWidth="1"/>
    <col min="778" max="1024" width="10.875" style="25"/>
    <col min="1025" max="1025" width="13.375" style="25" customWidth="1"/>
    <col min="1026" max="1026" width="4.625" style="25" customWidth="1"/>
    <col min="1027" max="1027" width="9.625" style="25" customWidth="1"/>
    <col min="1028" max="1028" width="12.125" style="25" customWidth="1"/>
    <col min="1029" max="1029" width="14.625" style="25" customWidth="1"/>
    <col min="1030" max="1030" width="13.375" style="25" customWidth="1"/>
    <col min="1031" max="1033" width="12.125" style="25" customWidth="1"/>
    <col min="1034" max="1280" width="10.875" style="25"/>
    <col min="1281" max="1281" width="13.375" style="25" customWidth="1"/>
    <col min="1282" max="1282" width="4.625" style="25" customWidth="1"/>
    <col min="1283" max="1283" width="9.625" style="25" customWidth="1"/>
    <col min="1284" max="1284" width="12.125" style="25" customWidth="1"/>
    <col min="1285" max="1285" width="14.625" style="25" customWidth="1"/>
    <col min="1286" max="1286" width="13.375" style="25" customWidth="1"/>
    <col min="1287" max="1289" width="12.125" style="25" customWidth="1"/>
    <col min="1290" max="1536" width="10.875" style="25"/>
    <col min="1537" max="1537" width="13.375" style="25" customWidth="1"/>
    <col min="1538" max="1538" width="4.625" style="25" customWidth="1"/>
    <col min="1539" max="1539" width="9.625" style="25" customWidth="1"/>
    <col min="1540" max="1540" width="12.125" style="25" customWidth="1"/>
    <col min="1541" max="1541" width="14.625" style="25" customWidth="1"/>
    <col min="1542" max="1542" width="13.375" style="25" customWidth="1"/>
    <col min="1543" max="1545" width="12.125" style="25" customWidth="1"/>
    <col min="1546" max="1792" width="10.875" style="25"/>
    <col min="1793" max="1793" width="13.375" style="25" customWidth="1"/>
    <col min="1794" max="1794" width="4.625" style="25" customWidth="1"/>
    <col min="1795" max="1795" width="9.625" style="25" customWidth="1"/>
    <col min="1796" max="1796" width="12.125" style="25" customWidth="1"/>
    <col min="1797" max="1797" width="14.625" style="25" customWidth="1"/>
    <col min="1798" max="1798" width="13.375" style="25" customWidth="1"/>
    <col min="1799" max="1801" width="12.125" style="25" customWidth="1"/>
    <col min="1802" max="2048" width="10.875" style="25"/>
    <col min="2049" max="2049" width="13.375" style="25" customWidth="1"/>
    <col min="2050" max="2050" width="4.625" style="25" customWidth="1"/>
    <col min="2051" max="2051" width="9.625" style="25" customWidth="1"/>
    <col min="2052" max="2052" width="12.125" style="25" customWidth="1"/>
    <col min="2053" max="2053" width="14.625" style="25" customWidth="1"/>
    <col min="2054" max="2054" width="13.375" style="25" customWidth="1"/>
    <col min="2055" max="2057" width="12.125" style="25" customWidth="1"/>
    <col min="2058" max="2304" width="10.875" style="25"/>
    <col min="2305" max="2305" width="13.375" style="25" customWidth="1"/>
    <col min="2306" max="2306" width="4.625" style="25" customWidth="1"/>
    <col min="2307" max="2307" width="9.625" style="25" customWidth="1"/>
    <col min="2308" max="2308" width="12.125" style="25" customWidth="1"/>
    <col min="2309" max="2309" width="14.625" style="25" customWidth="1"/>
    <col min="2310" max="2310" width="13.375" style="25" customWidth="1"/>
    <col min="2311" max="2313" width="12.125" style="25" customWidth="1"/>
    <col min="2314" max="2560" width="10.875" style="25"/>
    <col min="2561" max="2561" width="13.375" style="25" customWidth="1"/>
    <col min="2562" max="2562" width="4.625" style="25" customWidth="1"/>
    <col min="2563" max="2563" width="9.625" style="25" customWidth="1"/>
    <col min="2564" max="2564" width="12.125" style="25" customWidth="1"/>
    <col min="2565" max="2565" width="14.625" style="25" customWidth="1"/>
    <col min="2566" max="2566" width="13.375" style="25" customWidth="1"/>
    <col min="2567" max="2569" width="12.125" style="25" customWidth="1"/>
    <col min="2570" max="2816" width="10.875" style="25"/>
    <col min="2817" max="2817" width="13.375" style="25" customWidth="1"/>
    <col min="2818" max="2818" width="4.625" style="25" customWidth="1"/>
    <col min="2819" max="2819" width="9.625" style="25" customWidth="1"/>
    <col min="2820" max="2820" width="12.125" style="25" customWidth="1"/>
    <col min="2821" max="2821" width="14.625" style="25" customWidth="1"/>
    <col min="2822" max="2822" width="13.375" style="25" customWidth="1"/>
    <col min="2823" max="2825" width="12.125" style="25" customWidth="1"/>
    <col min="2826" max="3072" width="10.875" style="25"/>
    <col min="3073" max="3073" width="13.375" style="25" customWidth="1"/>
    <col min="3074" max="3074" width="4.625" style="25" customWidth="1"/>
    <col min="3075" max="3075" width="9.625" style="25" customWidth="1"/>
    <col min="3076" max="3076" width="12.125" style="25" customWidth="1"/>
    <col min="3077" max="3077" width="14.625" style="25" customWidth="1"/>
    <col min="3078" max="3078" width="13.375" style="25" customWidth="1"/>
    <col min="3079" max="3081" width="12.125" style="25" customWidth="1"/>
    <col min="3082" max="3328" width="10.875" style="25"/>
    <col min="3329" max="3329" width="13.375" style="25" customWidth="1"/>
    <col min="3330" max="3330" width="4.625" style="25" customWidth="1"/>
    <col min="3331" max="3331" width="9.625" style="25" customWidth="1"/>
    <col min="3332" max="3332" width="12.125" style="25" customWidth="1"/>
    <col min="3333" max="3333" width="14.625" style="25" customWidth="1"/>
    <col min="3334" max="3334" width="13.375" style="25" customWidth="1"/>
    <col min="3335" max="3337" width="12.125" style="25" customWidth="1"/>
    <col min="3338" max="3584" width="10.875" style="25"/>
    <col min="3585" max="3585" width="13.375" style="25" customWidth="1"/>
    <col min="3586" max="3586" width="4.625" style="25" customWidth="1"/>
    <col min="3587" max="3587" width="9.625" style="25" customWidth="1"/>
    <col min="3588" max="3588" width="12.125" style="25" customWidth="1"/>
    <col min="3589" max="3589" width="14.625" style="25" customWidth="1"/>
    <col min="3590" max="3590" width="13.375" style="25" customWidth="1"/>
    <col min="3591" max="3593" width="12.125" style="25" customWidth="1"/>
    <col min="3594" max="3840" width="10.875" style="25"/>
    <col min="3841" max="3841" width="13.375" style="25" customWidth="1"/>
    <col min="3842" max="3842" width="4.625" style="25" customWidth="1"/>
    <col min="3843" max="3843" width="9.625" style="25" customWidth="1"/>
    <col min="3844" max="3844" width="12.125" style="25" customWidth="1"/>
    <col min="3845" max="3845" width="14.625" style="25" customWidth="1"/>
    <col min="3846" max="3846" width="13.375" style="25" customWidth="1"/>
    <col min="3847" max="3849" width="12.125" style="25" customWidth="1"/>
    <col min="3850" max="4096" width="10.875" style="25"/>
    <col min="4097" max="4097" width="13.375" style="25" customWidth="1"/>
    <col min="4098" max="4098" width="4.625" style="25" customWidth="1"/>
    <col min="4099" max="4099" width="9.625" style="25" customWidth="1"/>
    <col min="4100" max="4100" width="12.125" style="25" customWidth="1"/>
    <col min="4101" max="4101" width="14.625" style="25" customWidth="1"/>
    <col min="4102" max="4102" width="13.375" style="25" customWidth="1"/>
    <col min="4103" max="4105" width="12.125" style="25" customWidth="1"/>
    <col min="4106" max="4352" width="10.875" style="25"/>
    <col min="4353" max="4353" width="13.375" style="25" customWidth="1"/>
    <col min="4354" max="4354" width="4.625" style="25" customWidth="1"/>
    <col min="4355" max="4355" width="9.625" style="25" customWidth="1"/>
    <col min="4356" max="4356" width="12.125" style="25" customWidth="1"/>
    <col min="4357" max="4357" width="14.625" style="25" customWidth="1"/>
    <col min="4358" max="4358" width="13.375" style="25" customWidth="1"/>
    <col min="4359" max="4361" width="12.125" style="25" customWidth="1"/>
    <col min="4362" max="4608" width="10.875" style="25"/>
    <col min="4609" max="4609" width="13.375" style="25" customWidth="1"/>
    <col min="4610" max="4610" width="4.625" style="25" customWidth="1"/>
    <col min="4611" max="4611" width="9.625" style="25" customWidth="1"/>
    <col min="4612" max="4612" width="12.125" style="25" customWidth="1"/>
    <col min="4613" max="4613" width="14.625" style="25" customWidth="1"/>
    <col min="4614" max="4614" width="13.375" style="25" customWidth="1"/>
    <col min="4615" max="4617" width="12.125" style="25" customWidth="1"/>
    <col min="4618" max="4864" width="10.875" style="25"/>
    <col min="4865" max="4865" width="13.375" style="25" customWidth="1"/>
    <col min="4866" max="4866" width="4.625" style="25" customWidth="1"/>
    <col min="4867" max="4867" width="9.625" style="25" customWidth="1"/>
    <col min="4868" max="4868" width="12.125" style="25" customWidth="1"/>
    <col min="4869" max="4869" width="14.625" style="25" customWidth="1"/>
    <col min="4870" max="4870" width="13.375" style="25" customWidth="1"/>
    <col min="4871" max="4873" width="12.125" style="25" customWidth="1"/>
    <col min="4874" max="5120" width="10.875" style="25"/>
    <col min="5121" max="5121" width="13.375" style="25" customWidth="1"/>
    <col min="5122" max="5122" width="4.625" style="25" customWidth="1"/>
    <col min="5123" max="5123" width="9.625" style="25" customWidth="1"/>
    <col min="5124" max="5124" width="12.125" style="25" customWidth="1"/>
    <col min="5125" max="5125" width="14.625" style="25" customWidth="1"/>
    <col min="5126" max="5126" width="13.375" style="25" customWidth="1"/>
    <col min="5127" max="5129" width="12.125" style="25" customWidth="1"/>
    <col min="5130" max="5376" width="10.875" style="25"/>
    <col min="5377" max="5377" width="13.375" style="25" customWidth="1"/>
    <col min="5378" max="5378" width="4.625" style="25" customWidth="1"/>
    <col min="5379" max="5379" width="9.625" style="25" customWidth="1"/>
    <col min="5380" max="5380" width="12.125" style="25" customWidth="1"/>
    <col min="5381" max="5381" width="14.625" style="25" customWidth="1"/>
    <col min="5382" max="5382" width="13.375" style="25" customWidth="1"/>
    <col min="5383" max="5385" width="12.125" style="25" customWidth="1"/>
    <col min="5386" max="5632" width="10.875" style="25"/>
    <col min="5633" max="5633" width="13.375" style="25" customWidth="1"/>
    <col min="5634" max="5634" width="4.625" style="25" customWidth="1"/>
    <col min="5635" max="5635" width="9.625" style="25" customWidth="1"/>
    <col min="5636" max="5636" width="12.125" style="25" customWidth="1"/>
    <col min="5637" max="5637" width="14.625" style="25" customWidth="1"/>
    <col min="5638" max="5638" width="13.375" style="25" customWidth="1"/>
    <col min="5639" max="5641" width="12.125" style="25" customWidth="1"/>
    <col min="5642" max="5888" width="10.875" style="25"/>
    <col min="5889" max="5889" width="13.375" style="25" customWidth="1"/>
    <col min="5890" max="5890" width="4.625" style="25" customWidth="1"/>
    <col min="5891" max="5891" width="9.625" style="25" customWidth="1"/>
    <col min="5892" max="5892" width="12.125" style="25" customWidth="1"/>
    <col min="5893" max="5893" width="14.625" style="25" customWidth="1"/>
    <col min="5894" max="5894" width="13.375" style="25" customWidth="1"/>
    <col min="5895" max="5897" width="12.125" style="25" customWidth="1"/>
    <col min="5898" max="6144" width="10.875" style="25"/>
    <col min="6145" max="6145" width="13.375" style="25" customWidth="1"/>
    <col min="6146" max="6146" width="4.625" style="25" customWidth="1"/>
    <col min="6147" max="6147" width="9.625" style="25" customWidth="1"/>
    <col min="6148" max="6148" width="12.125" style="25" customWidth="1"/>
    <col min="6149" max="6149" width="14.625" style="25" customWidth="1"/>
    <col min="6150" max="6150" width="13.375" style="25" customWidth="1"/>
    <col min="6151" max="6153" width="12.125" style="25" customWidth="1"/>
    <col min="6154" max="6400" width="10.875" style="25"/>
    <col min="6401" max="6401" width="13.375" style="25" customWidth="1"/>
    <col min="6402" max="6402" width="4.625" style="25" customWidth="1"/>
    <col min="6403" max="6403" width="9.625" style="25" customWidth="1"/>
    <col min="6404" max="6404" width="12.125" style="25" customWidth="1"/>
    <col min="6405" max="6405" width="14.625" style="25" customWidth="1"/>
    <col min="6406" max="6406" width="13.375" style="25" customWidth="1"/>
    <col min="6407" max="6409" width="12.125" style="25" customWidth="1"/>
    <col min="6410" max="6656" width="10.875" style="25"/>
    <col min="6657" max="6657" width="13.375" style="25" customWidth="1"/>
    <col min="6658" max="6658" width="4.625" style="25" customWidth="1"/>
    <col min="6659" max="6659" width="9.625" style="25" customWidth="1"/>
    <col min="6660" max="6660" width="12.125" style="25" customWidth="1"/>
    <col min="6661" max="6661" width="14.625" style="25" customWidth="1"/>
    <col min="6662" max="6662" width="13.375" style="25" customWidth="1"/>
    <col min="6663" max="6665" width="12.125" style="25" customWidth="1"/>
    <col min="6666" max="6912" width="10.875" style="25"/>
    <col min="6913" max="6913" width="13.375" style="25" customWidth="1"/>
    <col min="6914" max="6914" width="4.625" style="25" customWidth="1"/>
    <col min="6915" max="6915" width="9.625" style="25" customWidth="1"/>
    <col min="6916" max="6916" width="12.125" style="25" customWidth="1"/>
    <col min="6917" max="6917" width="14.625" style="25" customWidth="1"/>
    <col min="6918" max="6918" width="13.375" style="25" customWidth="1"/>
    <col min="6919" max="6921" width="12.125" style="25" customWidth="1"/>
    <col min="6922" max="7168" width="10.875" style="25"/>
    <col min="7169" max="7169" width="13.375" style="25" customWidth="1"/>
    <col min="7170" max="7170" width="4.625" style="25" customWidth="1"/>
    <col min="7171" max="7171" width="9.625" style="25" customWidth="1"/>
    <col min="7172" max="7172" width="12.125" style="25" customWidth="1"/>
    <col min="7173" max="7173" width="14.625" style="25" customWidth="1"/>
    <col min="7174" max="7174" width="13.375" style="25" customWidth="1"/>
    <col min="7175" max="7177" width="12.125" style="25" customWidth="1"/>
    <col min="7178" max="7424" width="10.875" style="25"/>
    <col min="7425" max="7425" width="13.375" style="25" customWidth="1"/>
    <col min="7426" max="7426" width="4.625" style="25" customWidth="1"/>
    <col min="7427" max="7427" width="9.625" style="25" customWidth="1"/>
    <col min="7428" max="7428" width="12.125" style="25" customWidth="1"/>
    <col min="7429" max="7429" width="14.625" style="25" customWidth="1"/>
    <col min="7430" max="7430" width="13.375" style="25" customWidth="1"/>
    <col min="7431" max="7433" width="12.125" style="25" customWidth="1"/>
    <col min="7434" max="7680" width="10.875" style="25"/>
    <col min="7681" max="7681" width="13.375" style="25" customWidth="1"/>
    <col min="7682" max="7682" width="4.625" style="25" customWidth="1"/>
    <col min="7683" max="7683" width="9.625" style="25" customWidth="1"/>
    <col min="7684" max="7684" width="12.125" style="25" customWidth="1"/>
    <col min="7685" max="7685" width="14.625" style="25" customWidth="1"/>
    <col min="7686" max="7686" width="13.375" style="25" customWidth="1"/>
    <col min="7687" max="7689" width="12.125" style="25" customWidth="1"/>
    <col min="7690" max="7936" width="10.875" style="25"/>
    <col min="7937" max="7937" width="13.375" style="25" customWidth="1"/>
    <col min="7938" max="7938" width="4.625" style="25" customWidth="1"/>
    <col min="7939" max="7939" width="9.625" style="25" customWidth="1"/>
    <col min="7940" max="7940" width="12.125" style="25" customWidth="1"/>
    <col min="7941" max="7941" width="14.625" style="25" customWidth="1"/>
    <col min="7942" max="7942" width="13.375" style="25" customWidth="1"/>
    <col min="7943" max="7945" width="12.125" style="25" customWidth="1"/>
    <col min="7946" max="8192" width="10.875" style="25"/>
    <col min="8193" max="8193" width="13.375" style="25" customWidth="1"/>
    <col min="8194" max="8194" width="4.625" style="25" customWidth="1"/>
    <col min="8195" max="8195" width="9.625" style="25" customWidth="1"/>
    <col min="8196" max="8196" width="12.125" style="25" customWidth="1"/>
    <col min="8197" max="8197" width="14.625" style="25" customWidth="1"/>
    <col min="8198" max="8198" width="13.375" style="25" customWidth="1"/>
    <col min="8199" max="8201" width="12.125" style="25" customWidth="1"/>
    <col min="8202" max="8448" width="10.875" style="25"/>
    <col min="8449" max="8449" width="13.375" style="25" customWidth="1"/>
    <col min="8450" max="8450" width="4.625" style="25" customWidth="1"/>
    <col min="8451" max="8451" width="9.625" style="25" customWidth="1"/>
    <col min="8452" max="8452" width="12.125" style="25" customWidth="1"/>
    <col min="8453" max="8453" width="14.625" style="25" customWidth="1"/>
    <col min="8454" max="8454" width="13.375" style="25" customWidth="1"/>
    <col min="8455" max="8457" width="12.125" style="25" customWidth="1"/>
    <col min="8458" max="8704" width="10.875" style="25"/>
    <col min="8705" max="8705" width="13.375" style="25" customWidth="1"/>
    <col min="8706" max="8706" width="4.625" style="25" customWidth="1"/>
    <col min="8707" max="8707" width="9.625" style="25" customWidth="1"/>
    <col min="8708" max="8708" width="12.125" style="25" customWidth="1"/>
    <col min="8709" max="8709" width="14.625" style="25" customWidth="1"/>
    <col min="8710" max="8710" width="13.375" style="25" customWidth="1"/>
    <col min="8711" max="8713" width="12.125" style="25" customWidth="1"/>
    <col min="8714" max="8960" width="10.875" style="25"/>
    <col min="8961" max="8961" width="13.375" style="25" customWidth="1"/>
    <col min="8962" max="8962" width="4.625" style="25" customWidth="1"/>
    <col min="8963" max="8963" width="9.625" style="25" customWidth="1"/>
    <col min="8964" max="8964" width="12.125" style="25" customWidth="1"/>
    <col min="8965" max="8965" width="14.625" style="25" customWidth="1"/>
    <col min="8966" max="8966" width="13.375" style="25" customWidth="1"/>
    <col min="8967" max="8969" width="12.125" style="25" customWidth="1"/>
    <col min="8970" max="9216" width="10.875" style="25"/>
    <col min="9217" max="9217" width="13.375" style="25" customWidth="1"/>
    <col min="9218" max="9218" width="4.625" style="25" customWidth="1"/>
    <col min="9219" max="9219" width="9.625" style="25" customWidth="1"/>
    <col min="9220" max="9220" width="12.125" style="25" customWidth="1"/>
    <col min="9221" max="9221" width="14.625" style="25" customWidth="1"/>
    <col min="9222" max="9222" width="13.375" style="25" customWidth="1"/>
    <col min="9223" max="9225" width="12.125" style="25" customWidth="1"/>
    <col min="9226" max="9472" width="10.875" style="25"/>
    <col min="9473" max="9473" width="13.375" style="25" customWidth="1"/>
    <col min="9474" max="9474" width="4.625" style="25" customWidth="1"/>
    <col min="9475" max="9475" width="9.625" style="25" customWidth="1"/>
    <col min="9476" max="9476" width="12.125" style="25" customWidth="1"/>
    <col min="9477" max="9477" width="14.625" style="25" customWidth="1"/>
    <col min="9478" max="9478" width="13.375" style="25" customWidth="1"/>
    <col min="9479" max="9481" width="12.125" style="25" customWidth="1"/>
    <col min="9482" max="9728" width="10.875" style="25"/>
    <col min="9729" max="9729" width="13.375" style="25" customWidth="1"/>
    <col min="9730" max="9730" width="4.625" style="25" customWidth="1"/>
    <col min="9731" max="9731" width="9.625" style="25" customWidth="1"/>
    <col min="9732" max="9732" width="12.125" style="25" customWidth="1"/>
    <col min="9733" max="9733" width="14.625" style="25" customWidth="1"/>
    <col min="9734" max="9734" width="13.375" style="25" customWidth="1"/>
    <col min="9735" max="9737" width="12.125" style="25" customWidth="1"/>
    <col min="9738" max="9984" width="10.875" style="25"/>
    <col min="9985" max="9985" width="13.375" style="25" customWidth="1"/>
    <col min="9986" max="9986" width="4.625" style="25" customWidth="1"/>
    <col min="9987" max="9987" width="9.625" style="25" customWidth="1"/>
    <col min="9988" max="9988" width="12.125" style="25" customWidth="1"/>
    <col min="9989" max="9989" width="14.625" style="25" customWidth="1"/>
    <col min="9990" max="9990" width="13.375" style="25" customWidth="1"/>
    <col min="9991" max="9993" width="12.125" style="25" customWidth="1"/>
    <col min="9994" max="10240" width="10.875" style="25"/>
    <col min="10241" max="10241" width="13.375" style="25" customWidth="1"/>
    <col min="10242" max="10242" width="4.625" style="25" customWidth="1"/>
    <col min="10243" max="10243" width="9.625" style="25" customWidth="1"/>
    <col min="10244" max="10244" width="12.125" style="25" customWidth="1"/>
    <col min="10245" max="10245" width="14.625" style="25" customWidth="1"/>
    <col min="10246" max="10246" width="13.375" style="25" customWidth="1"/>
    <col min="10247" max="10249" width="12.125" style="25" customWidth="1"/>
    <col min="10250" max="10496" width="10.875" style="25"/>
    <col min="10497" max="10497" width="13.375" style="25" customWidth="1"/>
    <col min="10498" max="10498" width="4.625" style="25" customWidth="1"/>
    <col min="10499" max="10499" width="9.625" style="25" customWidth="1"/>
    <col min="10500" max="10500" width="12.125" style="25" customWidth="1"/>
    <col min="10501" max="10501" width="14.625" style="25" customWidth="1"/>
    <col min="10502" max="10502" width="13.375" style="25" customWidth="1"/>
    <col min="10503" max="10505" width="12.125" style="25" customWidth="1"/>
    <col min="10506" max="10752" width="10.875" style="25"/>
    <col min="10753" max="10753" width="13.375" style="25" customWidth="1"/>
    <col min="10754" max="10754" width="4.625" style="25" customWidth="1"/>
    <col min="10755" max="10755" width="9.625" style="25" customWidth="1"/>
    <col min="10756" max="10756" width="12.125" style="25" customWidth="1"/>
    <col min="10757" max="10757" width="14.625" style="25" customWidth="1"/>
    <col min="10758" max="10758" width="13.375" style="25" customWidth="1"/>
    <col min="10759" max="10761" width="12.125" style="25" customWidth="1"/>
    <col min="10762" max="11008" width="10.875" style="25"/>
    <col min="11009" max="11009" width="13.375" style="25" customWidth="1"/>
    <col min="11010" max="11010" width="4.625" style="25" customWidth="1"/>
    <col min="11011" max="11011" width="9.625" style="25" customWidth="1"/>
    <col min="11012" max="11012" width="12.125" style="25" customWidth="1"/>
    <col min="11013" max="11013" width="14.625" style="25" customWidth="1"/>
    <col min="11014" max="11014" width="13.375" style="25" customWidth="1"/>
    <col min="11015" max="11017" width="12.125" style="25" customWidth="1"/>
    <col min="11018" max="11264" width="10.875" style="25"/>
    <col min="11265" max="11265" width="13.375" style="25" customWidth="1"/>
    <col min="11266" max="11266" width="4.625" style="25" customWidth="1"/>
    <col min="11267" max="11267" width="9.625" style="25" customWidth="1"/>
    <col min="11268" max="11268" width="12.125" style="25" customWidth="1"/>
    <col min="11269" max="11269" width="14.625" style="25" customWidth="1"/>
    <col min="11270" max="11270" width="13.375" style="25" customWidth="1"/>
    <col min="11271" max="11273" width="12.125" style="25" customWidth="1"/>
    <col min="11274" max="11520" width="10.875" style="25"/>
    <col min="11521" max="11521" width="13.375" style="25" customWidth="1"/>
    <col min="11522" max="11522" width="4.625" style="25" customWidth="1"/>
    <col min="11523" max="11523" width="9.625" style="25" customWidth="1"/>
    <col min="11524" max="11524" width="12.125" style="25" customWidth="1"/>
    <col min="11525" max="11525" width="14.625" style="25" customWidth="1"/>
    <col min="11526" max="11526" width="13.375" style="25" customWidth="1"/>
    <col min="11527" max="11529" width="12.125" style="25" customWidth="1"/>
    <col min="11530" max="11776" width="10.875" style="25"/>
    <col min="11777" max="11777" width="13.375" style="25" customWidth="1"/>
    <col min="11778" max="11778" width="4.625" style="25" customWidth="1"/>
    <col min="11779" max="11779" width="9.625" style="25" customWidth="1"/>
    <col min="11780" max="11780" width="12.125" style="25" customWidth="1"/>
    <col min="11781" max="11781" width="14.625" style="25" customWidth="1"/>
    <col min="11782" max="11782" width="13.375" style="25" customWidth="1"/>
    <col min="11783" max="11785" width="12.125" style="25" customWidth="1"/>
    <col min="11786" max="12032" width="10.875" style="25"/>
    <col min="12033" max="12033" width="13.375" style="25" customWidth="1"/>
    <col min="12034" max="12034" width="4.625" style="25" customWidth="1"/>
    <col min="12035" max="12035" width="9.625" style="25" customWidth="1"/>
    <col min="12036" max="12036" width="12.125" style="25" customWidth="1"/>
    <col min="12037" max="12037" width="14.625" style="25" customWidth="1"/>
    <col min="12038" max="12038" width="13.375" style="25" customWidth="1"/>
    <col min="12039" max="12041" width="12.125" style="25" customWidth="1"/>
    <col min="12042" max="12288" width="10.875" style="25"/>
    <col min="12289" max="12289" width="13.375" style="25" customWidth="1"/>
    <col min="12290" max="12290" width="4.625" style="25" customWidth="1"/>
    <col min="12291" max="12291" width="9.625" style="25" customWidth="1"/>
    <col min="12292" max="12292" width="12.125" style="25" customWidth="1"/>
    <col min="12293" max="12293" width="14.625" style="25" customWidth="1"/>
    <col min="12294" max="12294" width="13.375" style="25" customWidth="1"/>
    <col min="12295" max="12297" width="12.125" style="25" customWidth="1"/>
    <col min="12298" max="12544" width="10.875" style="25"/>
    <col min="12545" max="12545" width="13.375" style="25" customWidth="1"/>
    <col min="12546" max="12546" width="4.625" style="25" customWidth="1"/>
    <col min="12547" max="12547" width="9.625" style="25" customWidth="1"/>
    <col min="12548" max="12548" width="12.125" style="25" customWidth="1"/>
    <col min="12549" max="12549" width="14.625" style="25" customWidth="1"/>
    <col min="12550" max="12550" width="13.375" style="25" customWidth="1"/>
    <col min="12551" max="12553" width="12.125" style="25" customWidth="1"/>
    <col min="12554" max="12800" width="10.875" style="25"/>
    <col min="12801" max="12801" width="13.375" style="25" customWidth="1"/>
    <col min="12802" max="12802" width="4.625" style="25" customWidth="1"/>
    <col min="12803" max="12803" width="9.625" style="25" customWidth="1"/>
    <col min="12804" max="12804" width="12.125" style="25" customWidth="1"/>
    <col min="12805" max="12805" width="14.625" style="25" customWidth="1"/>
    <col min="12806" max="12806" width="13.375" style="25" customWidth="1"/>
    <col min="12807" max="12809" width="12.125" style="25" customWidth="1"/>
    <col min="12810" max="13056" width="10.875" style="25"/>
    <col min="13057" max="13057" width="13.375" style="25" customWidth="1"/>
    <col min="13058" max="13058" width="4.625" style="25" customWidth="1"/>
    <col min="13059" max="13059" width="9.625" style="25" customWidth="1"/>
    <col min="13060" max="13060" width="12.125" style="25" customWidth="1"/>
    <col min="13061" max="13061" width="14.625" style="25" customWidth="1"/>
    <col min="13062" max="13062" width="13.375" style="25" customWidth="1"/>
    <col min="13063" max="13065" width="12.125" style="25" customWidth="1"/>
    <col min="13066" max="13312" width="10.875" style="25"/>
    <col min="13313" max="13313" width="13.375" style="25" customWidth="1"/>
    <col min="13314" max="13314" width="4.625" style="25" customWidth="1"/>
    <col min="13315" max="13315" width="9.625" style="25" customWidth="1"/>
    <col min="13316" max="13316" width="12.125" style="25" customWidth="1"/>
    <col min="13317" max="13317" width="14.625" style="25" customWidth="1"/>
    <col min="13318" max="13318" width="13.375" style="25" customWidth="1"/>
    <col min="13319" max="13321" width="12.125" style="25" customWidth="1"/>
    <col min="13322" max="13568" width="10.875" style="25"/>
    <col min="13569" max="13569" width="13.375" style="25" customWidth="1"/>
    <col min="13570" max="13570" width="4.625" style="25" customWidth="1"/>
    <col min="13571" max="13571" width="9.625" style="25" customWidth="1"/>
    <col min="13572" max="13572" width="12.125" style="25" customWidth="1"/>
    <col min="13573" max="13573" width="14.625" style="25" customWidth="1"/>
    <col min="13574" max="13574" width="13.375" style="25" customWidth="1"/>
    <col min="13575" max="13577" width="12.125" style="25" customWidth="1"/>
    <col min="13578" max="13824" width="10.875" style="25"/>
    <col min="13825" max="13825" width="13.375" style="25" customWidth="1"/>
    <col min="13826" max="13826" width="4.625" style="25" customWidth="1"/>
    <col min="13827" max="13827" width="9.625" style="25" customWidth="1"/>
    <col min="13828" max="13828" width="12.125" style="25" customWidth="1"/>
    <col min="13829" max="13829" width="14.625" style="25" customWidth="1"/>
    <col min="13830" max="13830" width="13.375" style="25" customWidth="1"/>
    <col min="13831" max="13833" width="12.125" style="25" customWidth="1"/>
    <col min="13834" max="14080" width="10.875" style="25"/>
    <col min="14081" max="14081" width="13.375" style="25" customWidth="1"/>
    <col min="14082" max="14082" width="4.625" style="25" customWidth="1"/>
    <col min="14083" max="14083" width="9.625" style="25" customWidth="1"/>
    <col min="14084" max="14084" width="12.125" style="25" customWidth="1"/>
    <col min="14085" max="14085" width="14.625" style="25" customWidth="1"/>
    <col min="14086" max="14086" width="13.375" style="25" customWidth="1"/>
    <col min="14087" max="14089" width="12.125" style="25" customWidth="1"/>
    <col min="14090" max="14336" width="10.875" style="25"/>
    <col min="14337" max="14337" width="13.375" style="25" customWidth="1"/>
    <col min="14338" max="14338" width="4.625" style="25" customWidth="1"/>
    <col min="14339" max="14339" width="9.625" style="25" customWidth="1"/>
    <col min="14340" max="14340" width="12.125" style="25" customWidth="1"/>
    <col min="14341" max="14341" width="14.625" style="25" customWidth="1"/>
    <col min="14342" max="14342" width="13.375" style="25" customWidth="1"/>
    <col min="14343" max="14345" width="12.125" style="25" customWidth="1"/>
    <col min="14346" max="14592" width="10.875" style="25"/>
    <col min="14593" max="14593" width="13.375" style="25" customWidth="1"/>
    <col min="14594" max="14594" width="4.625" style="25" customWidth="1"/>
    <col min="14595" max="14595" width="9.625" style="25" customWidth="1"/>
    <col min="14596" max="14596" width="12.125" style="25" customWidth="1"/>
    <col min="14597" max="14597" width="14.625" style="25" customWidth="1"/>
    <col min="14598" max="14598" width="13.375" style="25" customWidth="1"/>
    <col min="14599" max="14601" width="12.125" style="25" customWidth="1"/>
    <col min="14602" max="14848" width="10.875" style="25"/>
    <col min="14849" max="14849" width="13.375" style="25" customWidth="1"/>
    <col min="14850" max="14850" width="4.625" style="25" customWidth="1"/>
    <col min="14851" max="14851" width="9.625" style="25" customWidth="1"/>
    <col min="14852" max="14852" width="12.125" style="25" customWidth="1"/>
    <col min="14853" max="14853" width="14.625" style="25" customWidth="1"/>
    <col min="14854" max="14854" width="13.375" style="25" customWidth="1"/>
    <col min="14855" max="14857" width="12.125" style="25" customWidth="1"/>
    <col min="14858" max="15104" width="10.875" style="25"/>
    <col min="15105" max="15105" width="13.375" style="25" customWidth="1"/>
    <col min="15106" max="15106" width="4.625" style="25" customWidth="1"/>
    <col min="15107" max="15107" width="9.625" style="25" customWidth="1"/>
    <col min="15108" max="15108" width="12.125" style="25" customWidth="1"/>
    <col min="15109" max="15109" width="14.625" style="25" customWidth="1"/>
    <col min="15110" max="15110" width="13.375" style="25" customWidth="1"/>
    <col min="15111" max="15113" width="12.125" style="25" customWidth="1"/>
    <col min="15114" max="15360" width="10.875" style="25"/>
    <col min="15361" max="15361" width="13.375" style="25" customWidth="1"/>
    <col min="15362" max="15362" width="4.625" style="25" customWidth="1"/>
    <col min="15363" max="15363" width="9.625" style="25" customWidth="1"/>
    <col min="15364" max="15364" width="12.125" style="25" customWidth="1"/>
    <col min="15365" max="15365" width="14.625" style="25" customWidth="1"/>
    <col min="15366" max="15366" width="13.375" style="25" customWidth="1"/>
    <col min="15367" max="15369" width="12.125" style="25" customWidth="1"/>
    <col min="15370" max="15616" width="10.875" style="25"/>
    <col min="15617" max="15617" width="13.375" style="25" customWidth="1"/>
    <col min="15618" max="15618" width="4.625" style="25" customWidth="1"/>
    <col min="15619" max="15619" width="9.625" style="25" customWidth="1"/>
    <col min="15620" max="15620" width="12.125" style="25" customWidth="1"/>
    <col min="15621" max="15621" width="14.625" style="25" customWidth="1"/>
    <col min="15622" max="15622" width="13.375" style="25" customWidth="1"/>
    <col min="15623" max="15625" width="12.125" style="25" customWidth="1"/>
    <col min="15626" max="15872" width="10.875" style="25"/>
    <col min="15873" max="15873" width="13.375" style="25" customWidth="1"/>
    <col min="15874" max="15874" width="4.625" style="25" customWidth="1"/>
    <col min="15875" max="15875" width="9.625" style="25" customWidth="1"/>
    <col min="15876" max="15876" width="12.125" style="25" customWidth="1"/>
    <col min="15877" max="15877" width="14.625" style="25" customWidth="1"/>
    <col min="15878" max="15878" width="13.375" style="25" customWidth="1"/>
    <col min="15879" max="15881" width="12.125" style="25" customWidth="1"/>
    <col min="15882" max="16128" width="10.875" style="25"/>
    <col min="16129" max="16129" width="13.375" style="25" customWidth="1"/>
    <col min="16130" max="16130" width="4.625" style="25" customWidth="1"/>
    <col min="16131" max="16131" width="9.625" style="25" customWidth="1"/>
    <col min="16132" max="16132" width="12.125" style="25" customWidth="1"/>
    <col min="16133" max="16133" width="14.625" style="25" customWidth="1"/>
    <col min="16134" max="16134" width="13.375" style="25" customWidth="1"/>
    <col min="16135" max="16137" width="12.125" style="25" customWidth="1"/>
    <col min="16138" max="16384" width="10.875" style="25"/>
  </cols>
  <sheetData>
    <row r="1" spans="1:13" x14ac:dyDescent="0.2">
      <c r="A1" s="24"/>
    </row>
    <row r="6" spans="1:13" x14ac:dyDescent="0.2">
      <c r="E6" s="120" t="s">
        <v>463</v>
      </c>
    </row>
    <row r="7" spans="1:13" ht="18" thickBot="1" x14ac:dyDescent="0.25">
      <c r="B7" s="4"/>
      <c r="C7" s="4"/>
      <c r="D7" s="4"/>
      <c r="E7" s="4"/>
      <c r="F7" s="5" t="s">
        <v>464</v>
      </c>
      <c r="G7" s="4"/>
      <c r="H7" s="4"/>
      <c r="I7" s="4"/>
      <c r="J7" s="4"/>
      <c r="K7" s="4"/>
      <c r="L7" s="5" t="s">
        <v>465</v>
      </c>
      <c r="M7" s="4"/>
    </row>
    <row r="8" spans="1:13" x14ac:dyDescent="0.2">
      <c r="E8" s="43" t="s">
        <v>466</v>
      </c>
      <c r="F8" s="6"/>
      <c r="G8" s="6"/>
      <c r="H8" s="6"/>
      <c r="I8" s="6"/>
      <c r="J8" s="6"/>
      <c r="K8" s="6"/>
      <c r="L8" s="6"/>
      <c r="M8" s="6"/>
    </row>
    <row r="9" spans="1:13" x14ac:dyDescent="0.2">
      <c r="C9" s="24" t="s">
        <v>467</v>
      </c>
      <c r="E9" s="8" t="s">
        <v>468</v>
      </c>
      <c r="F9" s="43" t="s">
        <v>469</v>
      </c>
      <c r="G9" s="43" t="s">
        <v>470</v>
      </c>
      <c r="H9" s="43" t="s">
        <v>471</v>
      </c>
      <c r="I9" s="43" t="s">
        <v>472</v>
      </c>
      <c r="J9" s="43" t="s">
        <v>473</v>
      </c>
      <c r="K9" s="43" t="s">
        <v>474</v>
      </c>
      <c r="L9" s="43" t="s">
        <v>475</v>
      </c>
      <c r="M9" s="43" t="s">
        <v>476</v>
      </c>
    </row>
    <row r="10" spans="1:13" x14ac:dyDescent="0.2">
      <c r="B10" s="7"/>
      <c r="C10" s="7"/>
      <c r="D10" s="7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2">
      <c r="E11" s="6"/>
    </row>
    <row r="12" spans="1:13" x14ac:dyDescent="0.2">
      <c r="B12" s="24" t="s">
        <v>477</v>
      </c>
      <c r="C12" s="26"/>
      <c r="D12" s="121"/>
      <c r="E12" s="12">
        <v>405288</v>
      </c>
      <c r="F12" s="26">
        <v>157487</v>
      </c>
      <c r="G12" s="26">
        <v>16999</v>
      </c>
      <c r="H12" s="26">
        <v>17971</v>
      </c>
      <c r="I12" s="26">
        <v>12703</v>
      </c>
      <c r="J12" s="26">
        <v>9821</v>
      </c>
      <c r="K12" s="26">
        <v>24404</v>
      </c>
      <c r="L12" s="26">
        <v>12204</v>
      </c>
      <c r="M12" s="26">
        <v>6090</v>
      </c>
    </row>
    <row r="13" spans="1:13" x14ac:dyDescent="0.2">
      <c r="B13" s="24" t="s">
        <v>478</v>
      </c>
      <c r="D13" s="24" t="s">
        <v>479</v>
      </c>
      <c r="E13" s="12">
        <v>393171</v>
      </c>
      <c r="F13" s="26">
        <v>151704</v>
      </c>
      <c r="G13" s="26">
        <v>16448</v>
      </c>
      <c r="H13" s="26">
        <v>17809</v>
      </c>
      <c r="I13" s="26">
        <v>12273</v>
      </c>
      <c r="J13" s="26">
        <v>9537</v>
      </c>
      <c r="K13" s="26">
        <v>23673</v>
      </c>
      <c r="L13" s="26">
        <v>11738</v>
      </c>
      <c r="M13" s="26">
        <v>5829</v>
      </c>
    </row>
    <row r="14" spans="1:13" x14ac:dyDescent="0.2">
      <c r="C14" s="24" t="s">
        <v>480</v>
      </c>
      <c r="D14" s="24" t="s">
        <v>481</v>
      </c>
      <c r="E14" s="12">
        <v>12117</v>
      </c>
      <c r="F14" s="26">
        <v>5783</v>
      </c>
      <c r="G14" s="26">
        <v>551</v>
      </c>
      <c r="H14" s="26">
        <v>162</v>
      </c>
      <c r="I14" s="26">
        <v>430</v>
      </c>
      <c r="J14" s="26">
        <v>284</v>
      </c>
      <c r="K14" s="26">
        <v>731</v>
      </c>
      <c r="L14" s="26">
        <v>466</v>
      </c>
      <c r="M14" s="26">
        <v>261</v>
      </c>
    </row>
    <row r="15" spans="1:13" x14ac:dyDescent="0.2">
      <c r="E15" s="6"/>
    </row>
    <row r="16" spans="1:13" x14ac:dyDescent="0.2">
      <c r="B16" s="120" t="s">
        <v>482</v>
      </c>
      <c r="C16" s="122"/>
      <c r="D16" s="121"/>
      <c r="E16" s="16">
        <f>SUM(E17:E18)</f>
        <v>401713</v>
      </c>
      <c r="F16" s="122">
        <f>SUM(F17:F18)</f>
        <v>155684</v>
      </c>
      <c r="G16" s="122">
        <f t="shared" ref="G16:M16" si="0">SUM(G17:G18)</f>
        <v>16883</v>
      </c>
      <c r="H16" s="122">
        <f t="shared" si="0"/>
        <v>17933</v>
      </c>
      <c r="I16" s="122">
        <f t="shared" si="0"/>
        <v>12627</v>
      </c>
      <c r="J16" s="122">
        <f t="shared" si="0"/>
        <v>9721</v>
      </c>
      <c r="K16" s="122">
        <f t="shared" si="0"/>
        <v>24033</v>
      </c>
      <c r="L16" s="122">
        <f t="shared" si="0"/>
        <v>12132</v>
      </c>
      <c r="M16" s="122">
        <f t="shared" si="0"/>
        <v>5987</v>
      </c>
    </row>
    <row r="17" spans="2:13" x14ac:dyDescent="0.2">
      <c r="B17" s="24" t="s">
        <v>478</v>
      </c>
      <c r="D17" s="24" t="s">
        <v>479</v>
      </c>
      <c r="E17" s="12">
        <f>SUM(E22+E38+E50+E62+E66)</f>
        <v>389501</v>
      </c>
      <c r="F17" s="26">
        <f>SUM(F22+F38+F50+F62+F66)</f>
        <v>149892</v>
      </c>
      <c r="G17" s="26">
        <f t="shared" ref="G17:M18" si="1">SUM(G22+G38+G50+G62+G66)</f>
        <v>16345</v>
      </c>
      <c r="H17" s="26">
        <f t="shared" si="1"/>
        <v>17770</v>
      </c>
      <c r="I17" s="26">
        <f t="shared" si="1"/>
        <v>12174</v>
      </c>
      <c r="J17" s="26">
        <f t="shared" si="1"/>
        <v>9439</v>
      </c>
      <c r="K17" s="26">
        <f t="shared" si="1"/>
        <v>23312</v>
      </c>
      <c r="L17" s="26">
        <f t="shared" si="1"/>
        <v>11668</v>
      </c>
      <c r="M17" s="26">
        <f t="shared" si="1"/>
        <v>5734</v>
      </c>
    </row>
    <row r="18" spans="2:13" x14ac:dyDescent="0.2">
      <c r="C18" s="24" t="s">
        <v>480</v>
      </c>
      <c r="D18" s="24" t="s">
        <v>481</v>
      </c>
      <c r="E18" s="12">
        <f>SUM(E23+E39+E51+E63+E67)</f>
        <v>12212</v>
      </c>
      <c r="F18" s="26">
        <f>SUM(F23+F39+F51+F63+F67)</f>
        <v>5792</v>
      </c>
      <c r="G18" s="26">
        <f t="shared" si="1"/>
        <v>538</v>
      </c>
      <c r="H18" s="26">
        <f t="shared" si="1"/>
        <v>163</v>
      </c>
      <c r="I18" s="26">
        <f t="shared" si="1"/>
        <v>453</v>
      </c>
      <c r="J18" s="26">
        <f t="shared" si="1"/>
        <v>282</v>
      </c>
      <c r="K18" s="26">
        <f t="shared" si="1"/>
        <v>721</v>
      </c>
      <c r="L18" s="26">
        <f t="shared" si="1"/>
        <v>464</v>
      </c>
      <c r="M18" s="26">
        <f t="shared" si="1"/>
        <v>253</v>
      </c>
    </row>
    <row r="19" spans="2:13" x14ac:dyDescent="0.2">
      <c r="C19" s="24"/>
      <c r="D19" s="24"/>
      <c r="E19" s="12"/>
      <c r="F19" s="26"/>
      <c r="G19" s="26"/>
      <c r="H19" s="26"/>
      <c r="I19" s="26"/>
      <c r="J19" s="26"/>
      <c r="K19" s="26"/>
      <c r="L19" s="26"/>
      <c r="M19" s="26"/>
    </row>
    <row r="20" spans="2:13" x14ac:dyDescent="0.2">
      <c r="B20" s="123"/>
      <c r="C20" s="124"/>
      <c r="D20" s="125"/>
      <c r="E20" s="6"/>
    </row>
    <row r="21" spans="2:13" x14ac:dyDescent="0.2">
      <c r="C21" s="43" t="s">
        <v>483</v>
      </c>
      <c r="E21" s="12">
        <f>SUM(E22:E23)</f>
        <v>62389</v>
      </c>
      <c r="F21" s="26">
        <f>SUM(F22:F23)</f>
        <v>23050</v>
      </c>
      <c r="G21" s="26">
        <f t="shared" ref="G21:M21" si="2">SUM(G22:G23)</f>
        <v>2461</v>
      </c>
      <c r="H21" s="26">
        <f t="shared" si="2"/>
        <v>1640</v>
      </c>
      <c r="I21" s="26">
        <f t="shared" si="2"/>
        <v>2283</v>
      </c>
      <c r="J21" s="26">
        <f t="shared" si="2"/>
        <v>1568</v>
      </c>
      <c r="K21" s="26">
        <f t="shared" si="2"/>
        <v>4309</v>
      </c>
      <c r="L21" s="26">
        <f t="shared" si="2"/>
        <v>2199</v>
      </c>
      <c r="M21" s="26">
        <f t="shared" si="2"/>
        <v>1345</v>
      </c>
    </row>
    <row r="22" spans="2:13" x14ac:dyDescent="0.2">
      <c r="C22" s="43"/>
      <c r="D22" s="24" t="s">
        <v>479</v>
      </c>
      <c r="E22" s="12">
        <f>SUM(E26+E30+E34)</f>
        <v>55051</v>
      </c>
      <c r="F22" s="26">
        <f>SUM(F26+F30+F34)</f>
        <v>19617</v>
      </c>
      <c r="G22" s="26">
        <f t="shared" ref="G22:M23" si="3">SUM(G26+G30+G34)</f>
        <v>2132</v>
      </c>
      <c r="H22" s="26">
        <f t="shared" si="3"/>
        <v>1516</v>
      </c>
      <c r="I22" s="26">
        <f t="shared" si="3"/>
        <v>2012</v>
      </c>
      <c r="J22" s="26">
        <f t="shared" si="3"/>
        <v>1425</v>
      </c>
      <c r="K22" s="26">
        <f t="shared" si="3"/>
        <v>3870</v>
      </c>
      <c r="L22" s="26">
        <f t="shared" si="3"/>
        <v>1925</v>
      </c>
      <c r="M22" s="26">
        <f t="shared" si="3"/>
        <v>1234</v>
      </c>
    </row>
    <row r="23" spans="2:13" x14ac:dyDescent="0.2">
      <c r="C23" s="43"/>
      <c r="D23" s="24" t="s">
        <v>481</v>
      </c>
      <c r="E23" s="12">
        <f>SUM(E27+E31+E35)</f>
        <v>7338</v>
      </c>
      <c r="F23" s="26">
        <f>SUM(F27+F31+F35)</f>
        <v>3433</v>
      </c>
      <c r="G23" s="26">
        <f t="shared" si="3"/>
        <v>329</v>
      </c>
      <c r="H23" s="26">
        <f t="shared" si="3"/>
        <v>124</v>
      </c>
      <c r="I23" s="26">
        <f t="shared" si="3"/>
        <v>271</v>
      </c>
      <c r="J23" s="26">
        <f t="shared" si="3"/>
        <v>143</v>
      </c>
      <c r="K23" s="26">
        <f t="shared" si="3"/>
        <v>439</v>
      </c>
      <c r="L23" s="26">
        <f t="shared" si="3"/>
        <v>274</v>
      </c>
      <c r="M23" s="26">
        <f t="shared" si="3"/>
        <v>111</v>
      </c>
    </row>
    <row r="24" spans="2:13" x14ac:dyDescent="0.2">
      <c r="C24" s="43"/>
      <c r="E24" s="6"/>
    </row>
    <row r="25" spans="2:13" x14ac:dyDescent="0.2">
      <c r="C25" s="43"/>
      <c r="D25" s="126" t="s">
        <v>484</v>
      </c>
      <c r="E25" s="12">
        <f>SUM(E26:E27)</f>
        <v>18744</v>
      </c>
      <c r="F25" s="26">
        <f>SUM(F26:F27)</f>
        <v>6554</v>
      </c>
      <c r="G25" s="26">
        <f t="shared" ref="G25:M25" si="4">SUM(G26:G27)</f>
        <v>704</v>
      </c>
      <c r="H25" s="26">
        <f t="shared" si="4"/>
        <v>558</v>
      </c>
      <c r="I25" s="26">
        <f t="shared" si="4"/>
        <v>577</v>
      </c>
      <c r="J25" s="26">
        <f t="shared" si="4"/>
        <v>477</v>
      </c>
      <c r="K25" s="26">
        <f t="shared" si="4"/>
        <v>1193</v>
      </c>
      <c r="L25" s="26">
        <f t="shared" si="4"/>
        <v>867</v>
      </c>
      <c r="M25" s="26">
        <f t="shared" si="4"/>
        <v>252</v>
      </c>
    </row>
    <row r="26" spans="2:13" x14ac:dyDescent="0.2">
      <c r="C26" s="43"/>
      <c r="D26" s="127" t="s">
        <v>479</v>
      </c>
      <c r="E26" s="48">
        <v>12817</v>
      </c>
      <c r="F26" s="28">
        <v>3939</v>
      </c>
      <c r="G26" s="28">
        <v>421</v>
      </c>
      <c r="H26" s="28">
        <v>448</v>
      </c>
      <c r="I26" s="28">
        <v>369</v>
      </c>
      <c r="J26" s="28">
        <v>353</v>
      </c>
      <c r="K26" s="28">
        <v>830</v>
      </c>
      <c r="L26" s="28">
        <v>626</v>
      </c>
      <c r="M26" s="28">
        <v>152</v>
      </c>
    </row>
    <row r="27" spans="2:13" x14ac:dyDescent="0.2">
      <c r="C27" s="43"/>
      <c r="D27" s="127" t="s">
        <v>481</v>
      </c>
      <c r="E27" s="48">
        <v>5927</v>
      </c>
      <c r="F27" s="28">
        <v>2615</v>
      </c>
      <c r="G27" s="28">
        <v>283</v>
      </c>
      <c r="H27" s="28">
        <v>110</v>
      </c>
      <c r="I27" s="28">
        <v>208</v>
      </c>
      <c r="J27" s="28">
        <v>124</v>
      </c>
      <c r="K27" s="28">
        <v>363</v>
      </c>
      <c r="L27" s="28">
        <v>241</v>
      </c>
      <c r="M27" s="28">
        <v>100</v>
      </c>
    </row>
    <row r="28" spans="2:13" x14ac:dyDescent="0.2">
      <c r="C28" s="43"/>
      <c r="D28" s="127"/>
      <c r="E28" s="48"/>
      <c r="F28" s="28"/>
      <c r="G28" s="28"/>
      <c r="H28" s="28"/>
      <c r="I28" s="28"/>
      <c r="J28" s="28"/>
      <c r="K28" s="28"/>
      <c r="L28" s="28"/>
      <c r="M28" s="28"/>
    </row>
    <row r="29" spans="2:13" x14ac:dyDescent="0.2">
      <c r="C29" s="43"/>
      <c r="D29" s="128" t="s">
        <v>485</v>
      </c>
      <c r="E29" s="12">
        <f>SUM(E30:E31)</f>
        <v>42863</v>
      </c>
      <c r="F29" s="26">
        <f>SUM(F30:F31)</f>
        <v>16026</v>
      </c>
      <c r="G29" s="26">
        <f t="shared" ref="G29:M29" si="5">SUM(G30:G31)</f>
        <v>1737</v>
      </c>
      <c r="H29" s="26">
        <f t="shared" si="5"/>
        <v>1075</v>
      </c>
      <c r="I29" s="26">
        <f t="shared" si="5"/>
        <v>1660</v>
      </c>
      <c r="J29" s="26">
        <f t="shared" si="5"/>
        <v>1078</v>
      </c>
      <c r="K29" s="26">
        <f t="shared" si="5"/>
        <v>3074</v>
      </c>
      <c r="L29" s="26">
        <f t="shared" si="5"/>
        <v>1320</v>
      </c>
      <c r="M29" s="26">
        <f t="shared" si="5"/>
        <v>1093</v>
      </c>
    </row>
    <row r="30" spans="2:13" x14ac:dyDescent="0.2">
      <c r="C30" s="43"/>
      <c r="D30" s="127" t="s">
        <v>479</v>
      </c>
      <c r="E30" s="48">
        <v>42140</v>
      </c>
      <c r="F30" s="28">
        <v>15652</v>
      </c>
      <c r="G30" s="28">
        <v>1709</v>
      </c>
      <c r="H30" s="28">
        <v>1066</v>
      </c>
      <c r="I30" s="28">
        <v>1638</v>
      </c>
      <c r="J30" s="28">
        <v>1064</v>
      </c>
      <c r="K30" s="28">
        <v>3026</v>
      </c>
      <c r="L30" s="28">
        <v>1293</v>
      </c>
      <c r="M30" s="28">
        <v>1082</v>
      </c>
    </row>
    <row r="31" spans="2:13" x14ac:dyDescent="0.2">
      <c r="C31" s="43"/>
      <c r="D31" s="127" t="s">
        <v>481</v>
      </c>
      <c r="E31" s="48">
        <v>723</v>
      </c>
      <c r="F31" s="28">
        <v>374</v>
      </c>
      <c r="G31" s="28">
        <v>28</v>
      </c>
      <c r="H31" s="28">
        <v>9</v>
      </c>
      <c r="I31" s="28">
        <v>22</v>
      </c>
      <c r="J31" s="28">
        <v>14</v>
      </c>
      <c r="K31" s="28">
        <v>48</v>
      </c>
      <c r="L31" s="28">
        <v>27</v>
      </c>
      <c r="M31" s="28">
        <v>11</v>
      </c>
    </row>
    <row r="32" spans="2:13" x14ac:dyDescent="0.2">
      <c r="C32" s="43"/>
      <c r="D32" s="74"/>
      <c r="E32" s="6"/>
    </row>
    <row r="33" spans="2:13" x14ac:dyDescent="0.2">
      <c r="C33" s="43"/>
      <c r="D33" s="128" t="s">
        <v>486</v>
      </c>
      <c r="E33" s="12">
        <f>SUM(E34:E35)</f>
        <v>782</v>
      </c>
      <c r="F33" s="26">
        <f>SUM(F34:F35)</f>
        <v>470</v>
      </c>
      <c r="G33" s="26">
        <f t="shared" ref="G33:L33" si="6">SUM(G34:G35)</f>
        <v>20</v>
      </c>
      <c r="H33" s="26">
        <f t="shared" si="6"/>
        <v>7</v>
      </c>
      <c r="I33" s="26">
        <f t="shared" si="6"/>
        <v>46</v>
      </c>
      <c r="J33" s="26">
        <f t="shared" si="6"/>
        <v>13</v>
      </c>
      <c r="K33" s="26">
        <f t="shared" si="6"/>
        <v>42</v>
      </c>
      <c r="L33" s="26">
        <f t="shared" si="6"/>
        <v>12</v>
      </c>
      <c r="M33" s="27" t="s">
        <v>41</v>
      </c>
    </row>
    <row r="34" spans="2:13" x14ac:dyDescent="0.2">
      <c r="C34" s="43"/>
      <c r="D34" s="127" t="s">
        <v>479</v>
      </c>
      <c r="E34" s="48">
        <v>94</v>
      </c>
      <c r="F34" s="28">
        <v>26</v>
      </c>
      <c r="G34" s="28">
        <v>2</v>
      </c>
      <c r="H34" s="28">
        <v>2</v>
      </c>
      <c r="I34" s="28">
        <v>5</v>
      </c>
      <c r="J34" s="28">
        <v>8</v>
      </c>
      <c r="K34" s="28">
        <v>14</v>
      </c>
      <c r="L34" s="28">
        <v>6</v>
      </c>
      <c r="M34" s="27" t="s">
        <v>41</v>
      </c>
    </row>
    <row r="35" spans="2:13" x14ac:dyDescent="0.2">
      <c r="C35" s="43"/>
      <c r="D35" s="127" t="s">
        <v>481</v>
      </c>
      <c r="E35" s="48">
        <v>688</v>
      </c>
      <c r="F35" s="28">
        <v>444</v>
      </c>
      <c r="G35" s="28">
        <v>18</v>
      </c>
      <c r="H35" s="27">
        <v>5</v>
      </c>
      <c r="I35" s="28">
        <v>41</v>
      </c>
      <c r="J35" s="28">
        <v>5</v>
      </c>
      <c r="K35" s="28">
        <v>28</v>
      </c>
      <c r="L35" s="28">
        <v>6</v>
      </c>
      <c r="M35" s="27" t="s">
        <v>41</v>
      </c>
    </row>
    <row r="36" spans="2:13" x14ac:dyDescent="0.2">
      <c r="C36" s="43"/>
      <c r="D36" s="74"/>
      <c r="E36" s="6"/>
    </row>
    <row r="37" spans="2:13" x14ac:dyDescent="0.2">
      <c r="C37" s="129" t="s">
        <v>487</v>
      </c>
      <c r="D37" s="130" t="s">
        <v>488</v>
      </c>
      <c r="E37" s="12">
        <f t="shared" ref="E37:M39" si="7">SUM(E41+E45)</f>
        <v>1747</v>
      </c>
      <c r="F37" s="26">
        <f t="shared" si="7"/>
        <v>481</v>
      </c>
      <c r="G37" s="26">
        <f t="shared" si="7"/>
        <v>75</v>
      </c>
      <c r="H37" s="26">
        <f t="shared" si="7"/>
        <v>61</v>
      </c>
      <c r="I37" s="26">
        <f t="shared" si="7"/>
        <v>71</v>
      </c>
      <c r="J37" s="26">
        <f t="shared" si="7"/>
        <v>62</v>
      </c>
      <c r="K37" s="26">
        <f t="shared" si="7"/>
        <v>117</v>
      </c>
      <c r="L37" s="26">
        <f t="shared" si="7"/>
        <v>78</v>
      </c>
      <c r="M37" s="26">
        <f t="shared" si="7"/>
        <v>13</v>
      </c>
    </row>
    <row r="38" spans="2:13" x14ac:dyDescent="0.2">
      <c r="B38" s="24" t="s">
        <v>489</v>
      </c>
      <c r="C38" s="43"/>
      <c r="D38" s="24" t="s">
        <v>479</v>
      </c>
      <c r="E38" s="12">
        <f t="shared" si="7"/>
        <v>969</v>
      </c>
      <c r="F38" s="26">
        <f t="shared" si="7"/>
        <v>268</v>
      </c>
      <c r="G38" s="26">
        <f t="shared" si="7"/>
        <v>32</v>
      </c>
      <c r="H38" s="26">
        <f t="shared" si="7"/>
        <v>58</v>
      </c>
      <c r="I38" s="26">
        <f t="shared" si="7"/>
        <v>54</v>
      </c>
      <c r="J38" s="26">
        <f t="shared" si="7"/>
        <v>15</v>
      </c>
      <c r="K38" s="26">
        <f t="shared" si="7"/>
        <v>39</v>
      </c>
      <c r="L38" s="26">
        <f t="shared" si="7"/>
        <v>24</v>
      </c>
      <c r="M38" s="26">
        <f t="shared" si="7"/>
        <v>11</v>
      </c>
    </row>
    <row r="39" spans="2:13" x14ac:dyDescent="0.2">
      <c r="B39" s="24" t="s">
        <v>490</v>
      </c>
      <c r="C39" s="43"/>
      <c r="D39" s="24" t="s">
        <v>481</v>
      </c>
      <c r="E39" s="12">
        <f t="shared" si="7"/>
        <v>778</v>
      </c>
      <c r="F39" s="26">
        <f t="shared" si="7"/>
        <v>213</v>
      </c>
      <c r="G39" s="26">
        <f t="shared" si="7"/>
        <v>43</v>
      </c>
      <c r="H39" s="26">
        <f t="shared" si="7"/>
        <v>3</v>
      </c>
      <c r="I39" s="26">
        <f t="shared" si="7"/>
        <v>17</v>
      </c>
      <c r="J39" s="26">
        <f t="shared" si="7"/>
        <v>47</v>
      </c>
      <c r="K39" s="26">
        <f t="shared" si="7"/>
        <v>78</v>
      </c>
      <c r="L39" s="26">
        <f t="shared" si="7"/>
        <v>54</v>
      </c>
      <c r="M39" s="26">
        <f t="shared" si="7"/>
        <v>2</v>
      </c>
    </row>
    <row r="40" spans="2:13" x14ac:dyDescent="0.2">
      <c r="B40" s="24" t="s">
        <v>491</v>
      </c>
      <c r="C40" s="43"/>
      <c r="E40" s="6"/>
    </row>
    <row r="41" spans="2:13" x14ac:dyDescent="0.2">
      <c r="B41" s="24" t="s">
        <v>492</v>
      </c>
      <c r="C41" s="43"/>
      <c r="D41" s="128" t="s">
        <v>484</v>
      </c>
      <c r="E41" s="12">
        <f>SUM(E42:E43)</f>
        <v>719</v>
      </c>
      <c r="F41" s="26">
        <f>SUM(F42:F43)</f>
        <v>235</v>
      </c>
      <c r="G41" s="26">
        <f t="shared" ref="G41:M41" si="8">SUM(G42:G43)</f>
        <v>41</v>
      </c>
      <c r="H41" s="26">
        <f t="shared" si="8"/>
        <v>7</v>
      </c>
      <c r="I41" s="26">
        <f t="shared" si="8"/>
        <v>13</v>
      </c>
      <c r="J41" s="26">
        <f t="shared" si="8"/>
        <v>30</v>
      </c>
      <c r="K41" s="26">
        <f t="shared" si="8"/>
        <v>52</v>
      </c>
      <c r="L41" s="26">
        <f t="shared" si="8"/>
        <v>51</v>
      </c>
      <c r="M41" s="26">
        <f t="shared" si="8"/>
        <v>2</v>
      </c>
    </row>
    <row r="42" spans="2:13" x14ac:dyDescent="0.2">
      <c r="C42" s="43"/>
      <c r="D42" s="127" t="s">
        <v>479</v>
      </c>
      <c r="E42" s="48">
        <v>133</v>
      </c>
      <c r="F42" s="28">
        <v>47</v>
      </c>
      <c r="G42" s="28">
        <v>2</v>
      </c>
      <c r="H42" s="27">
        <v>7</v>
      </c>
      <c r="I42" s="28">
        <v>1</v>
      </c>
      <c r="J42" s="28">
        <v>2</v>
      </c>
      <c r="K42" s="28">
        <v>5</v>
      </c>
      <c r="L42" s="28">
        <v>4</v>
      </c>
      <c r="M42" s="28">
        <v>2</v>
      </c>
    </row>
    <row r="43" spans="2:13" x14ac:dyDescent="0.2">
      <c r="C43" s="43"/>
      <c r="D43" s="127" t="s">
        <v>481</v>
      </c>
      <c r="E43" s="48">
        <v>586</v>
      </c>
      <c r="F43" s="28">
        <v>188</v>
      </c>
      <c r="G43" s="28">
        <v>39</v>
      </c>
      <c r="H43" s="27" t="s">
        <v>41</v>
      </c>
      <c r="I43" s="28">
        <v>12</v>
      </c>
      <c r="J43" s="28">
        <v>28</v>
      </c>
      <c r="K43" s="28">
        <v>47</v>
      </c>
      <c r="L43" s="28">
        <v>47</v>
      </c>
      <c r="M43" s="27" t="s">
        <v>41</v>
      </c>
    </row>
    <row r="44" spans="2:13" x14ac:dyDescent="0.2">
      <c r="C44" s="43"/>
      <c r="D44" s="74"/>
      <c r="E44" s="6"/>
    </row>
    <row r="45" spans="2:13" x14ac:dyDescent="0.2">
      <c r="C45" s="43"/>
      <c r="D45" s="128" t="s">
        <v>485</v>
      </c>
      <c r="E45" s="12">
        <f>SUM(E46:E47)</f>
        <v>1028</v>
      </c>
      <c r="F45" s="26">
        <f>SUM(F46:F47)</f>
        <v>246</v>
      </c>
      <c r="G45" s="26">
        <f t="shared" ref="G45:M45" si="9">SUM(G46:G47)</f>
        <v>34</v>
      </c>
      <c r="H45" s="26">
        <f t="shared" si="9"/>
        <v>54</v>
      </c>
      <c r="I45" s="26">
        <f t="shared" si="9"/>
        <v>58</v>
      </c>
      <c r="J45" s="26">
        <f t="shared" si="9"/>
        <v>32</v>
      </c>
      <c r="K45" s="26">
        <f t="shared" si="9"/>
        <v>65</v>
      </c>
      <c r="L45" s="26">
        <f t="shared" si="9"/>
        <v>27</v>
      </c>
      <c r="M45" s="26">
        <f t="shared" si="9"/>
        <v>11</v>
      </c>
    </row>
    <row r="46" spans="2:13" x14ac:dyDescent="0.2">
      <c r="C46" s="43"/>
      <c r="D46" s="127" t="s">
        <v>479</v>
      </c>
      <c r="E46" s="48">
        <v>836</v>
      </c>
      <c r="F46" s="28">
        <v>221</v>
      </c>
      <c r="G46" s="28">
        <v>30</v>
      </c>
      <c r="H46" s="28">
        <v>51</v>
      </c>
      <c r="I46" s="28">
        <v>53</v>
      </c>
      <c r="J46" s="28">
        <v>13</v>
      </c>
      <c r="K46" s="28">
        <v>34</v>
      </c>
      <c r="L46" s="28">
        <v>20</v>
      </c>
      <c r="M46" s="28">
        <v>9</v>
      </c>
    </row>
    <row r="47" spans="2:13" x14ac:dyDescent="0.2">
      <c r="C47" s="43"/>
      <c r="D47" s="127" t="s">
        <v>481</v>
      </c>
      <c r="E47" s="48">
        <v>192</v>
      </c>
      <c r="F47" s="28">
        <v>25</v>
      </c>
      <c r="G47" s="28">
        <v>4</v>
      </c>
      <c r="H47" s="28">
        <v>3</v>
      </c>
      <c r="I47" s="28">
        <v>5</v>
      </c>
      <c r="J47" s="28">
        <v>19</v>
      </c>
      <c r="K47" s="28">
        <v>31</v>
      </c>
      <c r="L47" s="28">
        <v>7</v>
      </c>
      <c r="M47" s="28">
        <v>2</v>
      </c>
    </row>
    <row r="48" spans="2:13" x14ac:dyDescent="0.2">
      <c r="C48" s="43"/>
      <c r="D48" s="74"/>
      <c r="E48" s="6"/>
    </row>
    <row r="49" spans="2:13" x14ac:dyDescent="0.2">
      <c r="C49" s="129" t="s">
        <v>493</v>
      </c>
      <c r="D49" s="125"/>
      <c r="E49" s="12">
        <f>SUM(E50:E51)</f>
        <v>323003</v>
      </c>
      <c r="F49" s="26">
        <f>SUM(F50:F51)</f>
        <v>127152</v>
      </c>
      <c r="G49" s="26">
        <f>SUM(G50:G51)</f>
        <v>13888</v>
      </c>
      <c r="H49" s="26">
        <f t="shared" ref="H49:M49" si="10">SUM(H50:H51)</f>
        <v>15825</v>
      </c>
      <c r="I49" s="26">
        <f t="shared" si="10"/>
        <v>9768</v>
      </c>
      <c r="J49" s="26">
        <f t="shared" si="10"/>
        <v>7574</v>
      </c>
      <c r="K49" s="26">
        <f t="shared" si="10"/>
        <v>18372</v>
      </c>
      <c r="L49" s="26">
        <f t="shared" si="10"/>
        <v>9159</v>
      </c>
      <c r="M49" s="26">
        <f t="shared" si="10"/>
        <v>4357</v>
      </c>
    </row>
    <row r="50" spans="2:13" x14ac:dyDescent="0.2">
      <c r="C50" s="43"/>
      <c r="D50" s="24" t="s">
        <v>479</v>
      </c>
      <c r="E50" s="12">
        <f t="shared" ref="E50:M51" si="11">SUM(E54+E58)</f>
        <v>320953</v>
      </c>
      <c r="F50" s="26">
        <f t="shared" si="11"/>
        <v>125984</v>
      </c>
      <c r="G50" s="26">
        <f t="shared" si="11"/>
        <v>13807</v>
      </c>
      <c r="H50" s="26">
        <f t="shared" si="11"/>
        <v>15795</v>
      </c>
      <c r="I50" s="26">
        <f t="shared" si="11"/>
        <v>9717</v>
      </c>
      <c r="J50" s="26">
        <f t="shared" si="11"/>
        <v>7521</v>
      </c>
      <c r="K50" s="26">
        <f t="shared" si="11"/>
        <v>18291</v>
      </c>
      <c r="L50" s="26">
        <f t="shared" si="11"/>
        <v>9097</v>
      </c>
      <c r="M50" s="26">
        <f t="shared" si="11"/>
        <v>4347</v>
      </c>
    </row>
    <row r="51" spans="2:13" x14ac:dyDescent="0.2">
      <c r="C51" s="43"/>
      <c r="D51" s="24" t="s">
        <v>481</v>
      </c>
      <c r="E51" s="12">
        <f t="shared" si="11"/>
        <v>2050</v>
      </c>
      <c r="F51" s="26">
        <f t="shared" si="11"/>
        <v>1168</v>
      </c>
      <c r="G51" s="26">
        <f t="shared" si="11"/>
        <v>81</v>
      </c>
      <c r="H51" s="26">
        <f t="shared" si="11"/>
        <v>30</v>
      </c>
      <c r="I51" s="26">
        <f t="shared" si="11"/>
        <v>51</v>
      </c>
      <c r="J51" s="26">
        <f t="shared" si="11"/>
        <v>53</v>
      </c>
      <c r="K51" s="26">
        <f t="shared" si="11"/>
        <v>81</v>
      </c>
      <c r="L51" s="26">
        <f t="shared" si="11"/>
        <v>62</v>
      </c>
      <c r="M51" s="26">
        <f t="shared" si="11"/>
        <v>10</v>
      </c>
    </row>
    <row r="52" spans="2:13" x14ac:dyDescent="0.2">
      <c r="C52" s="43"/>
      <c r="E52" s="6"/>
    </row>
    <row r="53" spans="2:13" x14ac:dyDescent="0.2">
      <c r="C53" s="43"/>
      <c r="D53" s="128" t="s">
        <v>484</v>
      </c>
      <c r="E53" s="12">
        <f>SUM(E54:E55)</f>
        <v>103906</v>
      </c>
      <c r="F53" s="26">
        <f>SUM(F54:F55)</f>
        <v>42374</v>
      </c>
      <c r="G53" s="26">
        <f t="shared" ref="G53:M53" si="12">SUM(G54:G55)</f>
        <v>4436</v>
      </c>
      <c r="H53" s="26">
        <f t="shared" si="12"/>
        <v>5157</v>
      </c>
      <c r="I53" s="26">
        <f t="shared" si="12"/>
        <v>3309</v>
      </c>
      <c r="J53" s="26">
        <f t="shared" si="12"/>
        <v>2331</v>
      </c>
      <c r="K53" s="26">
        <f t="shared" si="12"/>
        <v>5455</v>
      </c>
      <c r="L53" s="26">
        <f t="shared" si="12"/>
        <v>2901</v>
      </c>
      <c r="M53" s="26">
        <f t="shared" si="12"/>
        <v>1379</v>
      </c>
    </row>
    <row r="54" spans="2:13" x14ac:dyDescent="0.2">
      <c r="C54" s="43"/>
      <c r="D54" s="127" t="s">
        <v>479</v>
      </c>
      <c r="E54" s="48">
        <v>103808</v>
      </c>
      <c r="F54" s="28">
        <v>42333</v>
      </c>
      <c r="G54" s="28">
        <v>4428</v>
      </c>
      <c r="H54" s="27">
        <v>5157</v>
      </c>
      <c r="I54" s="28">
        <v>3309</v>
      </c>
      <c r="J54" s="28">
        <v>2328</v>
      </c>
      <c r="K54" s="28">
        <v>5454</v>
      </c>
      <c r="L54" s="28">
        <v>2899</v>
      </c>
      <c r="M54" s="28">
        <v>1379</v>
      </c>
    </row>
    <row r="55" spans="2:13" x14ac:dyDescent="0.2">
      <c r="C55" s="43"/>
      <c r="D55" s="127" t="s">
        <v>481</v>
      </c>
      <c r="E55" s="48">
        <v>98</v>
      </c>
      <c r="F55" s="28">
        <v>41</v>
      </c>
      <c r="G55" s="28">
        <v>8</v>
      </c>
      <c r="H55" s="27" t="s">
        <v>41</v>
      </c>
      <c r="I55" s="27" t="s">
        <v>41</v>
      </c>
      <c r="J55" s="28">
        <v>3</v>
      </c>
      <c r="K55" s="28">
        <v>1</v>
      </c>
      <c r="L55" s="28">
        <v>2</v>
      </c>
      <c r="M55" s="27" t="s">
        <v>41</v>
      </c>
    </row>
    <row r="56" spans="2:13" x14ac:dyDescent="0.2">
      <c r="C56" s="43"/>
      <c r="D56" s="74"/>
      <c r="E56" s="6"/>
    </row>
    <row r="57" spans="2:13" x14ac:dyDescent="0.2">
      <c r="C57" s="43"/>
      <c r="D57" s="128" t="s">
        <v>485</v>
      </c>
      <c r="E57" s="12">
        <f>SUM(E58:E59)</f>
        <v>219097</v>
      </c>
      <c r="F57" s="26">
        <f>SUM(F58:F59)</f>
        <v>84778</v>
      </c>
      <c r="G57" s="26">
        <f t="shared" ref="G57:M57" si="13">SUM(G58:G59)</f>
        <v>9452</v>
      </c>
      <c r="H57" s="26">
        <f t="shared" si="13"/>
        <v>10668</v>
      </c>
      <c r="I57" s="26">
        <f t="shared" si="13"/>
        <v>6459</v>
      </c>
      <c r="J57" s="26">
        <f t="shared" si="13"/>
        <v>5243</v>
      </c>
      <c r="K57" s="26">
        <f t="shared" si="13"/>
        <v>12917</v>
      </c>
      <c r="L57" s="26">
        <f t="shared" si="13"/>
        <v>6258</v>
      </c>
      <c r="M57" s="26">
        <f t="shared" si="13"/>
        <v>2978</v>
      </c>
    </row>
    <row r="58" spans="2:13" x14ac:dyDescent="0.2">
      <c r="C58" s="43"/>
      <c r="D58" s="127" t="s">
        <v>479</v>
      </c>
      <c r="E58" s="48">
        <v>217145</v>
      </c>
      <c r="F58" s="28">
        <v>83651</v>
      </c>
      <c r="G58" s="28">
        <v>9379</v>
      </c>
      <c r="H58" s="28">
        <v>10638</v>
      </c>
      <c r="I58" s="28">
        <v>6408</v>
      </c>
      <c r="J58" s="28">
        <v>5193</v>
      </c>
      <c r="K58" s="28">
        <v>12837</v>
      </c>
      <c r="L58" s="28">
        <v>6198</v>
      </c>
      <c r="M58" s="28">
        <v>2968</v>
      </c>
    </row>
    <row r="59" spans="2:13" x14ac:dyDescent="0.2">
      <c r="C59" s="43"/>
      <c r="D59" s="127" t="s">
        <v>481</v>
      </c>
      <c r="E59" s="48">
        <v>1952</v>
      </c>
      <c r="F59" s="28">
        <v>1127</v>
      </c>
      <c r="G59" s="28">
        <v>73</v>
      </c>
      <c r="H59" s="28">
        <v>30</v>
      </c>
      <c r="I59" s="28">
        <v>51</v>
      </c>
      <c r="J59" s="28">
        <v>50</v>
      </c>
      <c r="K59" s="28">
        <v>80</v>
      </c>
      <c r="L59" s="28">
        <v>60</v>
      </c>
      <c r="M59" s="28">
        <v>10</v>
      </c>
    </row>
    <row r="60" spans="2:13" x14ac:dyDescent="0.2">
      <c r="C60" s="43"/>
      <c r="D60" s="74"/>
      <c r="E60" s="6"/>
    </row>
    <row r="61" spans="2:13" x14ac:dyDescent="0.2">
      <c r="B61" s="24"/>
      <c r="C61" s="129" t="s">
        <v>494</v>
      </c>
      <c r="D61" s="125"/>
      <c r="E61" s="12">
        <f>SUM(E62:E63)</f>
        <v>11930</v>
      </c>
      <c r="F61" s="26">
        <f>SUM(F62:F63)</f>
        <v>4258</v>
      </c>
      <c r="G61" s="26">
        <f t="shared" ref="G61:M61" si="14">SUM(G62:G63)</f>
        <v>411</v>
      </c>
      <c r="H61" s="26">
        <f t="shared" si="14"/>
        <v>375</v>
      </c>
      <c r="I61" s="26">
        <f t="shared" si="14"/>
        <v>458</v>
      </c>
      <c r="J61" s="26">
        <f t="shared" si="14"/>
        <v>345</v>
      </c>
      <c r="K61" s="26">
        <f t="shared" si="14"/>
        <v>851</v>
      </c>
      <c r="L61" s="26">
        <f t="shared" si="14"/>
        <v>479</v>
      </c>
      <c r="M61" s="26">
        <f t="shared" si="14"/>
        <v>254</v>
      </c>
    </row>
    <row r="62" spans="2:13" x14ac:dyDescent="0.2">
      <c r="C62" s="43"/>
      <c r="D62" s="24" t="s">
        <v>479</v>
      </c>
      <c r="E62" s="48">
        <v>9902</v>
      </c>
      <c r="F62" s="28">
        <v>3295</v>
      </c>
      <c r="G62" s="28">
        <v>326</v>
      </c>
      <c r="H62" s="28">
        <v>369</v>
      </c>
      <c r="I62" s="28">
        <v>344</v>
      </c>
      <c r="J62" s="28">
        <v>306</v>
      </c>
      <c r="K62" s="28">
        <v>728</v>
      </c>
      <c r="L62" s="28">
        <v>406</v>
      </c>
      <c r="M62" s="28">
        <v>124</v>
      </c>
    </row>
    <row r="63" spans="2:13" x14ac:dyDescent="0.2">
      <c r="C63" s="43"/>
      <c r="D63" s="24" t="s">
        <v>481</v>
      </c>
      <c r="E63" s="48">
        <v>2028</v>
      </c>
      <c r="F63" s="28">
        <v>963</v>
      </c>
      <c r="G63" s="28">
        <v>85</v>
      </c>
      <c r="H63" s="28">
        <v>6</v>
      </c>
      <c r="I63" s="28">
        <v>114</v>
      </c>
      <c r="J63" s="28">
        <v>39</v>
      </c>
      <c r="K63" s="28">
        <v>123</v>
      </c>
      <c r="L63" s="28">
        <v>73</v>
      </c>
      <c r="M63" s="28">
        <v>130</v>
      </c>
    </row>
    <row r="64" spans="2:13" x14ac:dyDescent="0.2">
      <c r="C64" s="43"/>
      <c r="E64" s="6"/>
    </row>
    <row r="65" spans="1:13" x14ac:dyDescent="0.2">
      <c r="B65" s="24"/>
      <c r="C65" s="129" t="s">
        <v>495</v>
      </c>
      <c r="D65" s="125"/>
      <c r="E65" s="12">
        <f>SUM(E66:E67)</f>
        <v>2644</v>
      </c>
      <c r="F65" s="26">
        <f>SUM(F66:F67)</f>
        <v>743</v>
      </c>
      <c r="G65" s="26">
        <f t="shared" ref="G65:M65" si="15">SUM(G66:G67)</f>
        <v>48</v>
      </c>
      <c r="H65" s="26">
        <f t="shared" si="15"/>
        <v>32</v>
      </c>
      <c r="I65" s="26">
        <f t="shared" si="15"/>
        <v>47</v>
      </c>
      <c r="J65" s="26">
        <f t="shared" si="15"/>
        <v>172</v>
      </c>
      <c r="K65" s="26">
        <f t="shared" si="15"/>
        <v>384</v>
      </c>
      <c r="L65" s="26">
        <f t="shared" si="15"/>
        <v>217</v>
      </c>
      <c r="M65" s="26">
        <f t="shared" si="15"/>
        <v>18</v>
      </c>
    </row>
    <row r="66" spans="1:13" x14ac:dyDescent="0.2">
      <c r="B66" s="24"/>
      <c r="C66" s="6"/>
      <c r="D66" s="24" t="s">
        <v>479</v>
      </c>
      <c r="E66" s="48">
        <v>2626</v>
      </c>
      <c r="F66" s="28">
        <v>728</v>
      </c>
      <c r="G66" s="28">
        <v>48</v>
      </c>
      <c r="H66" s="28">
        <v>32</v>
      </c>
      <c r="I66" s="28">
        <v>47</v>
      </c>
      <c r="J66" s="28">
        <v>172</v>
      </c>
      <c r="K66" s="28">
        <v>384</v>
      </c>
      <c r="L66" s="28">
        <v>216</v>
      </c>
      <c r="M66" s="28">
        <v>18</v>
      </c>
    </row>
    <row r="67" spans="1:13" x14ac:dyDescent="0.2">
      <c r="B67" s="24"/>
      <c r="C67" s="6"/>
      <c r="D67" s="24" t="s">
        <v>481</v>
      </c>
      <c r="E67" s="48">
        <v>18</v>
      </c>
      <c r="F67" s="28">
        <v>15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>
        <v>1</v>
      </c>
      <c r="M67" s="27" t="s">
        <v>41</v>
      </c>
    </row>
    <row r="68" spans="1:13" x14ac:dyDescent="0.2">
      <c r="B68" s="46"/>
      <c r="C68" s="10"/>
      <c r="D68" s="7"/>
      <c r="E68" s="49"/>
      <c r="F68" s="50"/>
      <c r="G68" s="50"/>
      <c r="H68" s="50"/>
      <c r="I68" s="50"/>
      <c r="J68" s="50"/>
      <c r="K68" s="50"/>
      <c r="L68" s="50"/>
      <c r="M68" s="50"/>
    </row>
    <row r="69" spans="1:13" x14ac:dyDescent="0.2">
      <c r="E69" s="48"/>
      <c r="F69" s="28"/>
      <c r="G69" s="28"/>
      <c r="H69" s="28"/>
      <c r="I69" s="28"/>
      <c r="J69" s="28"/>
      <c r="K69" s="28"/>
      <c r="L69" s="28"/>
      <c r="M69" s="28"/>
    </row>
    <row r="70" spans="1:13" x14ac:dyDescent="0.2">
      <c r="B70" s="24" t="s">
        <v>496</v>
      </c>
      <c r="E70" s="48">
        <v>8688</v>
      </c>
      <c r="F70" s="28">
        <v>3401</v>
      </c>
      <c r="G70" s="28">
        <v>369</v>
      </c>
      <c r="H70" s="28">
        <v>493</v>
      </c>
      <c r="I70" s="28">
        <v>218</v>
      </c>
      <c r="J70" s="28">
        <v>224</v>
      </c>
      <c r="K70" s="28">
        <v>589</v>
      </c>
      <c r="L70" s="28">
        <v>238</v>
      </c>
      <c r="M70" s="28">
        <v>73</v>
      </c>
    </row>
    <row r="71" spans="1:13" ht="18" thickBot="1" x14ac:dyDescent="0.25">
      <c r="B71" s="4"/>
      <c r="C71" s="4"/>
      <c r="D71" s="4"/>
      <c r="E71" s="20"/>
      <c r="F71" s="4"/>
      <c r="G71" s="4"/>
      <c r="H71" s="4"/>
      <c r="I71" s="4"/>
      <c r="J71" s="4"/>
      <c r="K71" s="4"/>
      <c r="L71" s="4"/>
      <c r="M71" s="4"/>
    </row>
    <row r="72" spans="1:13" x14ac:dyDescent="0.2">
      <c r="E72" s="24" t="s">
        <v>497</v>
      </c>
      <c r="K72" s="24" t="s">
        <v>498</v>
      </c>
    </row>
    <row r="73" spans="1:13" x14ac:dyDescent="0.2">
      <c r="A73" s="24"/>
    </row>
    <row r="74" spans="1:13" x14ac:dyDescent="0.2">
      <c r="A74" s="24"/>
    </row>
    <row r="79" spans="1:13" x14ac:dyDescent="0.2">
      <c r="E79" s="120" t="s">
        <v>499</v>
      </c>
    </row>
    <row r="80" spans="1:13" ht="18" thickBot="1" x14ac:dyDescent="0.25">
      <c r="B80" s="4"/>
      <c r="C80" s="4"/>
      <c r="D80" s="4"/>
      <c r="E80" s="4"/>
      <c r="F80" s="5" t="s">
        <v>464</v>
      </c>
      <c r="G80" s="4"/>
      <c r="H80" s="4"/>
      <c r="I80" s="4"/>
      <c r="J80" s="4"/>
      <c r="K80" s="4"/>
      <c r="L80" s="5" t="s">
        <v>465</v>
      </c>
      <c r="M80" s="4"/>
    </row>
    <row r="81" spans="2:13" x14ac:dyDescent="0.2">
      <c r="E81" s="6"/>
      <c r="F81" s="6"/>
      <c r="G81" s="6"/>
      <c r="H81" s="6"/>
      <c r="I81" s="6"/>
      <c r="J81" s="6"/>
      <c r="K81" s="6"/>
      <c r="L81" s="6"/>
      <c r="M81" s="6"/>
    </row>
    <row r="82" spans="2:13" x14ac:dyDescent="0.2">
      <c r="C82" s="24" t="s">
        <v>467</v>
      </c>
      <c r="E82" s="8" t="s">
        <v>500</v>
      </c>
      <c r="F82" s="43" t="s">
        <v>501</v>
      </c>
      <c r="G82" s="43" t="s">
        <v>502</v>
      </c>
      <c r="H82" s="43" t="s">
        <v>503</v>
      </c>
      <c r="I82" s="43" t="s">
        <v>504</v>
      </c>
      <c r="J82" s="43" t="s">
        <v>505</v>
      </c>
      <c r="K82" s="43" t="s">
        <v>506</v>
      </c>
      <c r="L82" s="43" t="s">
        <v>507</v>
      </c>
      <c r="M82" s="8" t="s">
        <v>508</v>
      </c>
    </row>
    <row r="83" spans="2:13" x14ac:dyDescent="0.2">
      <c r="B83" s="7"/>
      <c r="C83" s="7"/>
      <c r="D83" s="7"/>
      <c r="E83" s="10"/>
      <c r="F83" s="10"/>
      <c r="G83" s="10"/>
      <c r="H83" s="10"/>
      <c r="I83" s="10"/>
      <c r="J83" s="10"/>
      <c r="K83" s="10"/>
      <c r="L83" s="10"/>
      <c r="M83" s="11" t="s">
        <v>509</v>
      </c>
    </row>
    <row r="84" spans="2:13" x14ac:dyDescent="0.2">
      <c r="E84" s="6"/>
    </row>
    <row r="85" spans="2:13" x14ac:dyDescent="0.2">
      <c r="B85" s="24" t="s">
        <v>477</v>
      </c>
      <c r="C85" s="26"/>
      <c r="D85" s="121"/>
      <c r="E85" s="12">
        <v>3319</v>
      </c>
      <c r="F85" s="26">
        <v>1645</v>
      </c>
      <c r="G85" s="26">
        <v>6285</v>
      </c>
      <c r="H85" s="26">
        <v>6583</v>
      </c>
      <c r="I85" s="26">
        <v>3476</v>
      </c>
      <c r="J85" s="26">
        <v>3575</v>
      </c>
      <c r="K85" s="26">
        <v>8001</v>
      </c>
      <c r="L85" s="26">
        <v>17697</v>
      </c>
      <c r="M85" s="26">
        <v>7901</v>
      </c>
    </row>
    <row r="86" spans="2:13" x14ac:dyDescent="0.2">
      <c r="B86" s="24" t="s">
        <v>478</v>
      </c>
      <c r="D86" s="24" t="s">
        <v>479</v>
      </c>
      <c r="E86" s="12">
        <v>3201</v>
      </c>
      <c r="F86" s="26">
        <v>1633</v>
      </c>
      <c r="G86" s="26">
        <v>6076</v>
      </c>
      <c r="H86" s="26">
        <v>6443</v>
      </c>
      <c r="I86" s="26">
        <v>3427</v>
      </c>
      <c r="J86" s="26">
        <v>3458</v>
      </c>
      <c r="K86" s="26">
        <v>7807</v>
      </c>
      <c r="L86" s="26">
        <v>17429</v>
      </c>
      <c r="M86" s="26">
        <v>7642</v>
      </c>
    </row>
    <row r="87" spans="2:13" x14ac:dyDescent="0.2">
      <c r="C87" s="24" t="s">
        <v>480</v>
      </c>
      <c r="D87" s="24" t="s">
        <v>481</v>
      </c>
      <c r="E87" s="12">
        <v>118</v>
      </c>
      <c r="F87" s="26">
        <v>12</v>
      </c>
      <c r="G87" s="26">
        <v>209</v>
      </c>
      <c r="H87" s="26">
        <v>140</v>
      </c>
      <c r="I87" s="26">
        <v>49</v>
      </c>
      <c r="J87" s="26">
        <v>117</v>
      </c>
      <c r="K87" s="26">
        <v>194</v>
      </c>
      <c r="L87" s="26">
        <v>268</v>
      </c>
      <c r="M87" s="26">
        <v>259</v>
      </c>
    </row>
    <row r="88" spans="2:13" x14ac:dyDescent="0.2">
      <c r="C88" s="24"/>
      <c r="D88" s="24"/>
      <c r="E88" s="12"/>
      <c r="F88" s="26"/>
      <c r="G88" s="26"/>
      <c r="H88" s="26"/>
      <c r="I88" s="26"/>
      <c r="J88" s="26"/>
      <c r="K88" s="26"/>
      <c r="L88" s="26"/>
      <c r="M88" s="26"/>
    </row>
    <row r="89" spans="2:13" x14ac:dyDescent="0.2">
      <c r="B89" s="120" t="s">
        <v>482</v>
      </c>
      <c r="C89" s="122"/>
      <c r="D89" s="121"/>
      <c r="E89" s="16">
        <f>SUM(E90:E91)</f>
        <v>3226</v>
      </c>
      <c r="F89" s="122">
        <f t="shared" ref="F89:M89" si="16">SUM(F90:F91)</f>
        <v>1630</v>
      </c>
      <c r="G89" s="122">
        <f t="shared" si="16"/>
        <v>6224</v>
      </c>
      <c r="H89" s="122">
        <f t="shared" si="16"/>
        <v>6508</v>
      </c>
      <c r="I89" s="122">
        <f t="shared" si="16"/>
        <v>3451</v>
      </c>
      <c r="J89" s="122">
        <f t="shared" si="16"/>
        <v>3540</v>
      </c>
      <c r="K89" s="122">
        <f t="shared" si="16"/>
        <v>8145</v>
      </c>
      <c r="L89" s="122">
        <f t="shared" si="16"/>
        <v>17985</v>
      </c>
      <c r="M89" s="122">
        <f t="shared" si="16"/>
        <v>7815</v>
      </c>
    </row>
    <row r="90" spans="2:13" x14ac:dyDescent="0.2">
      <c r="B90" s="24" t="s">
        <v>478</v>
      </c>
      <c r="D90" s="24" t="s">
        <v>479</v>
      </c>
      <c r="E90" s="12">
        <f>SUM(E95+E111+E123+E135+E139)</f>
        <v>3155</v>
      </c>
      <c r="F90" s="26">
        <f t="shared" ref="F90:M91" si="17">SUM(F95+F111+F123+F135+F139)</f>
        <v>1619</v>
      </c>
      <c r="G90" s="26">
        <f t="shared" si="17"/>
        <v>6006</v>
      </c>
      <c r="H90" s="26">
        <f t="shared" si="17"/>
        <v>6365</v>
      </c>
      <c r="I90" s="26">
        <f t="shared" si="17"/>
        <v>3401</v>
      </c>
      <c r="J90" s="26">
        <f t="shared" si="17"/>
        <v>3408</v>
      </c>
      <c r="K90" s="26">
        <f t="shared" si="17"/>
        <v>7865</v>
      </c>
      <c r="L90" s="26">
        <f t="shared" si="17"/>
        <v>17686</v>
      </c>
      <c r="M90" s="26">
        <f t="shared" si="17"/>
        <v>7546</v>
      </c>
    </row>
    <row r="91" spans="2:13" x14ac:dyDescent="0.2">
      <c r="C91" s="24" t="s">
        <v>480</v>
      </c>
      <c r="D91" s="24" t="s">
        <v>481</v>
      </c>
      <c r="E91" s="12">
        <f>SUM(E96+E112+E124+E136+E140)</f>
        <v>71</v>
      </c>
      <c r="F91" s="26">
        <f t="shared" si="17"/>
        <v>11</v>
      </c>
      <c r="G91" s="26">
        <f t="shared" si="17"/>
        <v>218</v>
      </c>
      <c r="H91" s="26">
        <f t="shared" si="17"/>
        <v>143</v>
      </c>
      <c r="I91" s="26">
        <f t="shared" si="17"/>
        <v>50</v>
      </c>
      <c r="J91" s="26">
        <f t="shared" si="17"/>
        <v>132</v>
      </c>
      <c r="K91" s="26">
        <f t="shared" si="17"/>
        <v>280</v>
      </c>
      <c r="L91" s="26">
        <f t="shared" si="17"/>
        <v>299</v>
      </c>
      <c r="M91" s="26">
        <f t="shared" si="17"/>
        <v>269</v>
      </c>
    </row>
    <row r="92" spans="2:13" x14ac:dyDescent="0.2">
      <c r="E92" s="6"/>
    </row>
    <row r="93" spans="2:13" x14ac:dyDescent="0.2">
      <c r="B93" s="123"/>
      <c r="C93" s="124"/>
      <c r="D93" s="125"/>
      <c r="E93" s="6"/>
    </row>
    <row r="94" spans="2:13" x14ac:dyDescent="0.2">
      <c r="C94" s="43" t="s">
        <v>483</v>
      </c>
      <c r="E94" s="12">
        <f>SUM(E98+E102+E106)</f>
        <v>480</v>
      </c>
      <c r="F94" s="26">
        <f t="shared" ref="F94:M96" si="18">SUM(F98+F102+F106)</f>
        <v>346</v>
      </c>
      <c r="G94" s="26">
        <f t="shared" si="18"/>
        <v>979</v>
      </c>
      <c r="H94" s="26">
        <f t="shared" si="18"/>
        <v>1157</v>
      </c>
      <c r="I94" s="26">
        <f t="shared" si="18"/>
        <v>504</v>
      </c>
      <c r="J94" s="26">
        <f t="shared" si="18"/>
        <v>754</v>
      </c>
      <c r="K94" s="26">
        <f t="shared" si="18"/>
        <v>998</v>
      </c>
      <c r="L94" s="26">
        <f t="shared" si="18"/>
        <v>1656</v>
      </c>
      <c r="M94" s="26">
        <f t="shared" si="18"/>
        <v>1199</v>
      </c>
    </row>
    <row r="95" spans="2:13" x14ac:dyDescent="0.2">
      <c r="C95" s="43"/>
      <c r="D95" s="24" t="s">
        <v>479</v>
      </c>
      <c r="E95" s="12">
        <f>SUM(E99+E103+E107)</f>
        <v>454</v>
      </c>
      <c r="F95" s="26">
        <f t="shared" si="18"/>
        <v>337</v>
      </c>
      <c r="G95" s="26">
        <f t="shared" si="18"/>
        <v>810</v>
      </c>
      <c r="H95" s="26">
        <f t="shared" si="18"/>
        <v>1068</v>
      </c>
      <c r="I95" s="26">
        <f t="shared" si="18"/>
        <v>493</v>
      </c>
      <c r="J95" s="26">
        <f t="shared" si="18"/>
        <v>646</v>
      </c>
      <c r="K95" s="26">
        <f t="shared" si="18"/>
        <v>741</v>
      </c>
      <c r="L95" s="26">
        <f t="shared" si="18"/>
        <v>1467</v>
      </c>
      <c r="M95" s="26">
        <f t="shared" si="18"/>
        <v>1050</v>
      </c>
    </row>
    <row r="96" spans="2:13" x14ac:dyDescent="0.2">
      <c r="C96" s="43"/>
      <c r="D96" s="24" t="s">
        <v>481</v>
      </c>
      <c r="E96" s="12">
        <f>SUM(E100+E104+E108)</f>
        <v>26</v>
      </c>
      <c r="F96" s="26">
        <f t="shared" si="18"/>
        <v>9</v>
      </c>
      <c r="G96" s="26">
        <f t="shared" si="18"/>
        <v>169</v>
      </c>
      <c r="H96" s="26">
        <f t="shared" si="18"/>
        <v>89</v>
      </c>
      <c r="I96" s="26">
        <f t="shared" si="18"/>
        <v>11</v>
      </c>
      <c r="J96" s="26">
        <f t="shared" si="18"/>
        <v>108</v>
      </c>
      <c r="K96" s="26">
        <f t="shared" si="18"/>
        <v>257</v>
      </c>
      <c r="L96" s="26">
        <f t="shared" si="18"/>
        <v>189</v>
      </c>
      <c r="M96" s="26">
        <f t="shared" si="18"/>
        <v>149</v>
      </c>
    </row>
    <row r="97" spans="2:13" x14ac:dyDescent="0.2">
      <c r="C97" s="43"/>
      <c r="E97" s="6"/>
    </row>
    <row r="98" spans="2:13" x14ac:dyDescent="0.2">
      <c r="C98" s="43"/>
      <c r="D98" s="126" t="s">
        <v>484</v>
      </c>
      <c r="E98" s="12">
        <f>SUM(E99:E100)</f>
        <v>119</v>
      </c>
      <c r="F98" s="26">
        <f t="shared" ref="F98:M98" si="19">SUM(F99:F100)</f>
        <v>107</v>
      </c>
      <c r="G98" s="26">
        <f t="shared" si="19"/>
        <v>348</v>
      </c>
      <c r="H98" s="26">
        <f t="shared" si="19"/>
        <v>312</v>
      </c>
      <c r="I98" s="26">
        <f t="shared" si="19"/>
        <v>130</v>
      </c>
      <c r="J98" s="26">
        <f t="shared" si="19"/>
        <v>297</v>
      </c>
      <c r="K98" s="26">
        <f t="shared" si="19"/>
        <v>419</v>
      </c>
      <c r="L98" s="26">
        <f t="shared" si="19"/>
        <v>553</v>
      </c>
      <c r="M98" s="26">
        <f t="shared" si="19"/>
        <v>434</v>
      </c>
    </row>
    <row r="99" spans="2:13" x14ac:dyDescent="0.2">
      <c r="C99" s="43"/>
      <c r="D99" s="127" t="s">
        <v>479</v>
      </c>
      <c r="E99" s="48">
        <v>94</v>
      </c>
      <c r="F99" s="28">
        <v>100</v>
      </c>
      <c r="G99" s="28">
        <v>208</v>
      </c>
      <c r="H99" s="28">
        <v>229</v>
      </c>
      <c r="I99" s="28">
        <v>120</v>
      </c>
      <c r="J99" s="28">
        <v>195</v>
      </c>
      <c r="K99" s="28">
        <v>190</v>
      </c>
      <c r="L99" s="28">
        <v>392</v>
      </c>
      <c r="M99" s="28">
        <v>306</v>
      </c>
    </row>
    <row r="100" spans="2:13" x14ac:dyDescent="0.2">
      <c r="C100" s="43"/>
      <c r="D100" s="127" t="s">
        <v>481</v>
      </c>
      <c r="E100" s="48">
        <v>25</v>
      </c>
      <c r="F100" s="28">
        <v>7</v>
      </c>
      <c r="G100" s="28">
        <v>140</v>
      </c>
      <c r="H100" s="28">
        <v>83</v>
      </c>
      <c r="I100" s="28">
        <v>10</v>
      </c>
      <c r="J100" s="28">
        <v>102</v>
      </c>
      <c r="K100" s="28">
        <v>229</v>
      </c>
      <c r="L100" s="28">
        <v>161</v>
      </c>
      <c r="M100" s="28">
        <v>128</v>
      </c>
    </row>
    <row r="101" spans="2:13" x14ac:dyDescent="0.2">
      <c r="C101" s="43"/>
      <c r="D101" s="127"/>
      <c r="E101" s="6"/>
    </row>
    <row r="102" spans="2:13" x14ac:dyDescent="0.2">
      <c r="C102" s="43"/>
      <c r="D102" s="128" t="s">
        <v>485</v>
      </c>
      <c r="E102" s="12">
        <f>SUM(E103:E104)</f>
        <v>361</v>
      </c>
      <c r="F102" s="26">
        <f t="shared" ref="F102:M102" si="20">SUM(F103:F104)</f>
        <v>239</v>
      </c>
      <c r="G102" s="26">
        <f t="shared" si="20"/>
        <v>628</v>
      </c>
      <c r="H102" s="26">
        <f t="shared" si="20"/>
        <v>843</v>
      </c>
      <c r="I102" s="26">
        <f t="shared" si="20"/>
        <v>372</v>
      </c>
      <c r="J102" s="26">
        <f t="shared" si="20"/>
        <v>457</v>
      </c>
      <c r="K102" s="26">
        <f t="shared" si="20"/>
        <v>564</v>
      </c>
      <c r="L102" s="26">
        <f t="shared" si="20"/>
        <v>1096</v>
      </c>
      <c r="M102" s="26">
        <f t="shared" si="20"/>
        <v>750</v>
      </c>
    </row>
    <row r="103" spans="2:13" x14ac:dyDescent="0.2">
      <c r="C103" s="43"/>
      <c r="D103" s="127" t="s">
        <v>479</v>
      </c>
      <c r="E103" s="48">
        <v>360</v>
      </c>
      <c r="F103" s="28">
        <v>237</v>
      </c>
      <c r="G103" s="28">
        <v>602</v>
      </c>
      <c r="H103" s="28">
        <v>839</v>
      </c>
      <c r="I103" s="28">
        <v>371</v>
      </c>
      <c r="J103" s="28">
        <v>451</v>
      </c>
      <c r="K103" s="28">
        <v>551</v>
      </c>
      <c r="L103" s="28">
        <v>1073</v>
      </c>
      <c r="M103" s="28">
        <v>744</v>
      </c>
    </row>
    <row r="104" spans="2:13" x14ac:dyDescent="0.2">
      <c r="C104" s="43"/>
      <c r="D104" s="127" t="s">
        <v>481</v>
      </c>
      <c r="E104" s="48">
        <v>1</v>
      </c>
      <c r="F104" s="28">
        <v>2</v>
      </c>
      <c r="G104" s="28">
        <v>26</v>
      </c>
      <c r="H104" s="28">
        <v>4</v>
      </c>
      <c r="I104" s="27">
        <v>1</v>
      </c>
      <c r="J104" s="28">
        <v>6</v>
      </c>
      <c r="K104" s="28">
        <v>13</v>
      </c>
      <c r="L104" s="28">
        <v>23</v>
      </c>
      <c r="M104" s="28">
        <v>6</v>
      </c>
    </row>
    <row r="105" spans="2:13" x14ac:dyDescent="0.2">
      <c r="C105" s="43"/>
      <c r="D105" s="74"/>
      <c r="E105" s="6"/>
    </row>
    <row r="106" spans="2:13" x14ac:dyDescent="0.2">
      <c r="C106" s="43"/>
      <c r="D106" s="128" t="s">
        <v>486</v>
      </c>
      <c r="E106" s="32" t="s">
        <v>41</v>
      </c>
      <c r="F106" s="27" t="s">
        <v>41</v>
      </c>
      <c r="G106" s="27">
        <f>SUM(G107:G108)</f>
        <v>3</v>
      </c>
      <c r="H106" s="27">
        <f>SUM(H107:H108)</f>
        <v>2</v>
      </c>
      <c r="I106" s="26">
        <f>SUM(I107:I108)</f>
        <v>2</v>
      </c>
      <c r="J106" s="27" t="s">
        <v>41</v>
      </c>
      <c r="K106" s="26">
        <f>SUM(K107:K108)</f>
        <v>15</v>
      </c>
      <c r="L106" s="26">
        <f>SUM(L107:L108)</f>
        <v>7</v>
      </c>
      <c r="M106" s="26">
        <f>SUM(M107:M108)</f>
        <v>15</v>
      </c>
    </row>
    <row r="107" spans="2:13" x14ac:dyDescent="0.2">
      <c r="C107" s="43"/>
      <c r="D107" s="127" t="s">
        <v>479</v>
      </c>
      <c r="E107" s="32" t="s">
        <v>41</v>
      </c>
      <c r="F107" s="27" t="s">
        <v>41</v>
      </c>
      <c r="G107" s="27" t="s">
        <v>41</v>
      </c>
      <c r="H107" s="27" t="s">
        <v>510</v>
      </c>
      <c r="I107" s="28">
        <v>2</v>
      </c>
      <c r="J107" s="27" t="s">
        <v>41</v>
      </c>
      <c r="K107" s="27" t="s">
        <v>41</v>
      </c>
      <c r="L107" s="28">
        <v>2</v>
      </c>
      <c r="M107" s="27" t="s">
        <v>41</v>
      </c>
    </row>
    <row r="108" spans="2:13" x14ac:dyDescent="0.2">
      <c r="C108" s="43"/>
      <c r="D108" s="127" t="s">
        <v>481</v>
      </c>
      <c r="E108" s="32" t="s">
        <v>41</v>
      </c>
      <c r="F108" s="27" t="s">
        <v>41</v>
      </c>
      <c r="G108" s="27">
        <v>3</v>
      </c>
      <c r="H108" s="27">
        <v>2</v>
      </c>
      <c r="I108" s="27" t="s">
        <v>41</v>
      </c>
      <c r="J108" s="27" t="s">
        <v>41</v>
      </c>
      <c r="K108" s="27">
        <v>15</v>
      </c>
      <c r="L108" s="27">
        <v>5</v>
      </c>
      <c r="M108" s="27">
        <v>15</v>
      </c>
    </row>
    <row r="109" spans="2:13" x14ac:dyDescent="0.2">
      <c r="C109" s="43"/>
      <c r="D109" s="74"/>
      <c r="E109" s="6"/>
    </row>
    <row r="110" spans="2:13" x14ac:dyDescent="0.2">
      <c r="C110" s="129" t="s">
        <v>487</v>
      </c>
      <c r="D110" s="130" t="s">
        <v>488</v>
      </c>
      <c r="E110" s="12">
        <f>SUM(E114+E118)</f>
        <v>31</v>
      </c>
      <c r="F110" s="26">
        <f t="shared" ref="F110:M112" si="21">SUM(F114+F118)</f>
        <v>6</v>
      </c>
      <c r="G110" s="26">
        <f t="shared" si="21"/>
        <v>18</v>
      </c>
      <c r="H110" s="26">
        <f t="shared" si="21"/>
        <v>15</v>
      </c>
      <c r="I110" s="26">
        <f t="shared" si="21"/>
        <v>35</v>
      </c>
      <c r="J110" s="26">
        <f t="shared" si="21"/>
        <v>10</v>
      </c>
      <c r="K110" s="26">
        <f t="shared" si="21"/>
        <v>22</v>
      </c>
      <c r="L110" s="26">
        <f t="shared" si="21"/>
        <v>58</v>
      </c>
      <c r="M110" s="26">
        <f t="shared" si="21"/>
        <v>26</v>
      </c>
    </row>
    <row r="111" spans="2:13" x14ac:dyDescent="0.2">
      <c r="B111" s="24" t="s">
        <v>489</v>
      </c>
      <c r="C111" s="43"/>
      <c r="D111" s="24" t="s">
        <v>479</v>
      </c>
      <c r="E111" s="12">
        <f>SUM(E115+E119)</f>
        <v>3</v>
      </c>
      <c r="F111" s="26">
        <f t="shared" si="21"/>
        <v>6</v>
      </c>
      <c r="G111" s="26">
        <f t="shared" si="21"/>
        <v>10</v>
      </c>
      <c r="H111" s="26">
        <f t="shared" si="21"/>
        <v>13</v>
      </c>
      <c r="I111" s="26">
        <f t="shared" si="21"/>
        <v>7</v>
      </c>
      <c r="J111" s="26">
        <f t="shared" si="21"/>
        <v>10</v>
      </c>
      <c r="K111" s="26">
        <f t="shared" si="21"/>
        <v>22</v>
      </c>
      <c r="L111" s="26">
        <f t="shared" si="21"/>
        <v>47</v>
      </c>
      <c r="M111" s="26">
        <f t="shared" si="21"/>
        <v>19</v>
      </c>
    </row>
    <row r="112" spans="2:13" x14ac:dyDescent="0.2">
      <c r="B112" s="24" t="s">
        <v>490</v>
      </c>
      <c r="C112" s="43"/>
      <c r="D112" s="24" t="s">
        <v>481</v>
      </c>
      <c r="E112" s="12">
        <f>SUM(E116+E120)</f>
        <v>28</v>
      </c>
      <c r="F112" s="27" t="s">
        <v>41</v>
      </c>
      <c r="G112" s="26">
        <f t="shared" si="21"/>
        <v>8</v>
      </c>
      <c r="H112" s="26">
        <f t="shared" si="21"/>
        <v>2</v>
      </c>
      <c r="I112" s="26">
        <f t="shared" si="21"/>
        <v>28</v>
      </c>
      <c r="J112" s="27" t="s">
        <v>41</v>
      </c>
      <c r="K112" s="27" t="s">
        <v>41</v>
      </c>
      <c r="L112" s="26">
        <f t="shared" si="21"/>
        <v>11</v>
      </c>
      <c r="M112" s="26">
        <f t="shared" si="21"/>
        <v>7</v>
      </c>
    </row>
    <row r="113" spans="2:13" x14ac:dyDescent="0.2">
      <c r="B113" s="24" t="s">
        <v>491</v>
      </c>
      <c r="C113" s="43"/>
      <c r="E113" s="6"/>
    </row>
    <row r="114" spans="2:13" x14ac:dyDescent="0.2">
      <c r="B114" s="24" t="s">
        <v>492</v>
      </c>
      <c r="C114" s="43"/>
      <c r="D114" s="128" t="s">
        <v>484</v>
      </c>
      <c r="E114" s="12">
        <f>SUM(E115:E116)</f>
        <v>12</v>
      </c>
      <c r="F114" s="27" t="s">
        <v>41</v>
      </c>
      <c r="G114" s="26">
        <f t="shared" ref="G114:M114" si="22">SUM(G115:G116)</f>
        <v>5</v>
      </c>
      <c r="H114" s="26">
        <f t="shared" si="22"/>
        <v>2</v>
      </c>
      <c r="I114" s="26">
        <f t="shared" si="22"/>
        <v>28</v>
      </c>
      <c r="J114" s="27" t="s">
        <v>41</v>
      </c>
      <c r="K114" s="26">
        <f t="shared" si="22"/>
        <v>3</v>
      </c>
      <c r="L114" s="26">
        <f t="shared" si="22"/>
        <v>12</v>
      </c>
      <c r="M114" s="26">
        <f t="shared" si="22"/>
        <v>5</v>
      </c>
    </row>
    <row r="115" spans="2:13" x14ac:dyDescent="0.2">
      <c r="C115" s="43"/>
      <c r="D115" s="127" t="s">
        <v>479</v>
      </c>
      <c r="E115" s="32" t="s">
        <v>41</v>
      </c>
      <c r="F115" s="27" t="s">
        <v>41</v>
      </c>
      <c r="G115" s="27">
        <v>1</v>
      </c>
      <c r="H115" s="27" t="s">
        <v>41</v>
      </c>
      <c r="I115" s="28">
        <v>2</v>
      </c>
      <c r="J115" s="27" t="s">
        <v>41</v>
      </c>
      <c r="K115" s="28">
        <v>3</v>
      </c>
      <c r="L115" s="28">
        <v>6</v>
      </c>
      <c r="M115" s="28">
        <v>2</v>
      </c>
    </row>
    <row r="116" spans="2:13" x14ac:dyDescent="0.2">
      <c r="C116" s="43"/>
      <c r="D116" s="127" t="s">
        <v>481</v>
      </c>
      <c r="E116" s="48">
        <v>12</v>
      </c>
      <c r="F116" s="27" t="s">
        <v>41</v>
      </c>
      <c r="G116" s="27">
        <v>4</v>
      </c>
      <c r="H116" s="28">
        <v>2</v>
      </c>
      <c r="I116" s="28">
        <v>26</v>
      </c>
      <c r="J116" s="27" t="s">
        <v>41</v>
      </c>
      <c r="K116" s="27" t="s">
        <v>41</v>
      </c>
      <c r="L116" s="28">
        <v>6</v>
      </c>
      <c r="M116" s="27">
        <v>3</v>
      </c>
    </row>
    <row r="117" spans="2:13" x14ac:dyDescent="0.2">
      <c r="C117" s="43"/>
      <c r="D117" s="74"/>
      <c r="E117" s="6"/>
    </row>
    <row r="118" spans="2:13" x14ac:dyDescent="0.2">
      <c r="C118" s="43"/>
      <c r="D118" s="128" t="s">
        <v>485</v>
      </c>
      <c r="E118" s="12">
        <f>SUM(E119:E120)</f>
        <v>19</v>
      </c>
      <c r="F118" s="26">
        <f t="shared" ref="F118:M118" si="23">SUM(F119:F120)</f>
        <v>6</v>
      </c>
      <c r="G118" s="26">
        <f t="shared" si="23"/>
        <v>13</v>
      </c>
      <c r="H118" s="26">
        <f t="shared" si="23"/>
        <v>13</v>
      </c>
      <c r="I118" s="26">
        <f t="shared" si="23"/>
        <v>7</v>
      </c>
      <c r="J118" s="26">
        <f t="shared" si="23"/>
        <v>10</v>
      </c>
      <c r="K118" s="26">
        <f t="shared" si="23"/>
        <v>19</v>
      </c>
      <c r="L118" s="26">
        <f t="shared" si="23"/>
        <v>46</v>
      </c>
      <c r="M118" s="26">
        <f t="shared" si="23"/>
        <v>21</v>
      </c>
    </row>
    <row r="119" spans="2:13" x14ac:dyDescent="0.2">
      <c r="C119" s="43"/>
      <c r="D119" s="127" t="s">
        <v>479</v>
      </c>
      <c r="E119" s="48">
        <v>3</v>
      </c>
      <c r="F119" s="28">
        <v>6</v>
      </c>
      <c r="G119" s="28">
        <v>9</v>
      </c>
      <c r="H119" s="28">
        <v>13</v>
      </c>
      <c r="I119" s="28">
        <v>5</v>
      </c>
      <c r="J119" s="28">
        <v>10</v>
      </c>
      <c r="K119" s="28">
        <v>19</v>
      </c>
      <c r="L119" s="28">
        <v>41</v>
      </c>
      <c r="M119" s="28">
        <v>17</v>
      </c>
    </row>
    <row r="120" spans="2:13" x14ac:dyDescent="0.2">
      <c r="C120" s="43"/>
      <c r="D120" s="127" t="s">
        <v>481</v>
      </c>
      <c r="E120" s="48">
        <v>16</v>
      </c>
      <c r="F120" s="27" t="s">
        <v>41</v>
      </c>
      <c r="G120" s="28">
        <v>4</v>
      </c>
      <c r="H120" s="27" t="s">
        <v>41</v>
      </c>
      <c r="I120" s="28">
        <v>2</v>
      </c>
      <c r="J120" s="27" t="s">
        <v>41</v>
      </c>
      <c r="K120" s="27" t="s">
        <v>41</v>
      </c>
      <c r="L120" s="28">
        <v>5</v>
      </c>
      <c r="M120" s="28">
        <v>4</v>
      </c>
    </row>
    <row r="121" spans="2:13" x14ac:dyDescent="0.2">
      <c r="C121" s="43"/>
      <c r="D121" s="74"/>
      <c r="E121" s="6"/>
    </row>
    <row r="122" spans="2:13" x14ac:dyDescent="0.2">
      <c r="C122" s="129" t="s">
        <v>493</v>
      </c>
      <c r="D122" s="125"/>
      <c r="E122" s="12">
        <f>SUM(E126+E130)</f>
        <v>2645</v>
      </c>
      <c r="F122" s="26">
        <f t="shared" ref="F122:M124" si="24">SUM(F126+F130)</f>
        <v>1203</v>
      </c>
      <c r="G122" s="26">
        <f t="shared" si="24"/>
        <v>5033</v>
      </c>
      <c r="H122" s="26">
        <f t="shared" si="24"/>
        <v>5152</v>
      </c>
      <c r="I122" s="26">
        <f t="shared" si="24"/>
        <v>2799</v>
      </c>
      <c r="J122" s="26">
        <f t="shared" si="24"/>
        <v>2640</v>
      </c>
      <c r="K122" s="26">
        <f t="shared" si="24"/>
        <v>6984</v>
      </c>
      <c r="L122" s="26">
        <f t="shared" si="24"/>
        <v>15858</v>
      </c>
      <c r="M122" s="26">
        <f t="shared" si="24"/>
        <v>6253</v>
      </c>
    </row>
    <row r="123" spans="2:13" x14ac:dyDescent="0.2">
      <c r="C123" s="43"/>
      <c r="D123" s="24" t="s">
        <v>479</v>
      </c>
      <c r="E123" s="12">
        <f>SUM(E127+E131)</f>
        <v>2633</v>
      </c>
      <c r="F123" s="26">
        <f t="shared" si="24"/>
        <v>1203</v>
      </c>
      <c r="G123" s="26">
        <f t="shared" si="24"/>
        <v>5029</v>
      </c>
      <c r="H123" s="26">
        <f t="shared" si="24"/>
        <v>5138</v>
      </c>
      <c r="I123" s="26">
        <f t="shared" si="24"/>
        <v>2795</v>
      </c>
      <c r="J123" s="26">
        <f t="shared" si="24"/>
        <v>2638</v>
      </c>
      <c r="K123" s="26">
        <f t="shared" si="24"/>
        <v>6981</v>
      </c>
      <c r="L123" s="26">
        <f t="shared" si="24"/>
        <v>15823</v>
      </c>
      <c r="M123" s="26">
        <f t="shared" si="24"/>
        <v>6237</v>
      </c>
    </row>
    <row r="124" spans="2:13" x14ac:dyDescent="0.2">
      <c r="C124" s="43"/>
      <c r="D124" s="24" t="s">
        <v>481</v>
      </c>
      <c r="E124" s="12">
        <f>SUM(E128+E132)</f>
        <v>12</v>
      </c>
      <c r="F124" s="27" t="s">
        <v>41</v>
      </c>
      <c r="G124" s="26">
        <f t="shared" si="24"/>
        <v>4</v>
      </c>
      <c r="H124" s="26">
        <f t="shared" si="24"/>
        <v>14</v>
      </c>
      <c r="I124" s="26">
        <f t="shared" si="24"/>
        <v>4</v>
      </c>
      <c r="J124" s="26">
        <f t="shared" si="24"/>
        <v>2</v>
      </c>
      <c r="K124" s="26">
        <f t="shared" si="24"/>
        <v>3</v>
      </c>
      <c r="L124" s="26">
        <f t="shared" si="24"/>
        <v>35</v>
      </c>
      <c r="M124" s="26">
        <f t="shared" si="24"/>
        <v>16</v>
      </c>
    </row>
    <row r="125" spans="2:13" x14ac:dyDescent="0.2">
      <c r="C125" s="43"/>
      <c r="E125" s="6"/>
    </row>
    <row r="126" spans="2:13" x14ac:dyDescent="0.2">
      <c r="C126" s="43"/>
      <c r="D126" s="128" t="s">
        <v>484</v>
      </c>
      <c r="E126" s="12">
        <f>SUM(E127:E128)</f>
        <v>859</v>
      </c>
      <c r="F126" s="26">
        <f t="shared" ref="F126:M126" si="25">SUM(F127:F128)</f>
        <v>375</v>
      </c>
      <c r="G126" s="26">
        <f t="shared" si="25"/>
        <v>1625</v>
      </c>
      <c r="H126" s="26">
        <f t="shared" si="25"/>
        <v>1670</v>
      </c>
      <c r="I126" s="26">
        <f t="shared" si="25"/>
        <v>881</v>
      </c>
      <c r="J126" s="26">
        <f t="shared" si="25"/>
        <v>861</v>
      </c>
      <c r="K126" s="26">
        <f t="shared" si="25"/>
        <v>2248</v>
      </c>
      <c r="L126" s="26">
        <f t="shared" si="25"/>
        <v>5357</v>
      </c>
      <c r="M126" s="26">
        <f t="shared" si="25"/>
        <v>1941</v>
      </c>
    </row>
    <row r="127" spans="2:13" x14ac:dyDescent="0.2">
      <c r="C127" s="43"/>
      <c r="D127" s="127" t="s">
        <v>479</v>
      </c>
      <c r="E127" s="48">
        <v>859</v>
      </c>
      <c r="F127" s="28">
        <v>375</v>
      </c>
      <c r="G127" s="28">
        <v>1625</v>
      </c>
      <c r="H127" s="28">
        <v>1670</v>
      </c>
      <c r="I127" s="28">
        <v>877</v>
      </c>
      <c r="J127" s="28">
        <v>861</v>
      </c>
      <c r="K127" s="28">
        <v>2248</v>
      </c>
      <c r="L127" s="28">
        <v>5357</v>
      </c>
      <c r="M127" s="28">
        <v>1940</v>
      </c>
    </row>
    <row r="128" spans="2:13" x14ac:dyDescent="0.2">
      <c r="C128" s="43"/>
      <c r="D128" s="127" t="s">
        <v>481</v>
      </c>
      <c r="E128" s="32" t="s">
        <v>41</v>
      </c>
      <c r="F128" s="27" t="s">
        <v>41</v>
      </c>
      <c r="G128" s="27" t="s">
        <v>41</v>
      </c>
      <c r="H128" s="27" t="s">
        <v>41</v>
      </c>
      <c r="I128" s="28">
        <v>4</v>
      </c>
      <c r="J128" s="27" t="s">
        <v>41</v>
      </c>
      <c r="K128" s="27" t="s">
        <v>41</v>
      </c>
      <c r="L128" s="27" t="s">
        <v>41</v>
      </c>
      <c r="M128" s="28">
        <v>1</v>
      </c>
    </row>
    <row r="129" spans="2:13" x14ac:dyDescent="0.2">
      <c r="C129" s="43"/>
      <c r="D129" s="74"/>
      <c r="E129" s="6"/>
    </row>
    <row r="130" spans="2:13" x14ac:dyDescent="0.2">
      <c r="C130" s="43"/>
      <c r="D130" s="128" t="s">
        <v>485</v>
      </c>
      <c r="E130" s="12">
        <f>SUM(E131:E132)</f>
        <v>1786</v>
      </c>
      <c r="F130" s="26">
        <f t="shared" ref="F130:M130" si="26">SUM(F131:F132)</f>
        <v>828</v>
      </c>
      <c r="G130" s="26">
        <f t="shared" si="26"/>
        <v>3408</v>
      </c>
      <c r="H130" s="26">
        <f t="shared" si="26"/>
        <v>3482</v>
      </c>
      <c r="I130" s="26">
        <f t="shared" si="26"/>
        <v>1918</v>
      </c>
      <c r="J130" s="26">
        <f t="shared" si="26"/>
        <v>1779</v>
      </c>
      <c r="K130" s="26">
        <f t="shared" si="26"/>
        <v>4736</v>
      </c>
      <c r="L130" s="26">
        <f t="shared" si="26"/>
        <v>10501</v>
      </c>
      <c r="M130" s="26">
        <f t="shared" si="26"/>
        <v>4312</v>
      </c>
    </row>
    <row r="131" spans="2:13" x14ac:dyDescent="0.2">
      <c r="C131" s="43"/>
      <c r="D131" s="127" t="s">
        <v>479</v>
      </c>
      <c r="E131" s="48">
        <v>1774</v>
      </c>
      <c r="F131" s="28">
        <v>828</v>
      </c>
      <c r="G131" s="28">
        <v>3404</v>
      </c>
      <c r="H131" s="28">
        <v>3468</v>
      </c>
      <c r="I131" s="27">
        <v>1918</v>
      </c>
      <c r="J131" s="28">
        <v>1777</v>
      </c>
      <c r="K131" s="28">
        <v>4733</v>
      </c>
      <c r="L131" s="28">
        <v>10466</v>
      </c>
      <c r="M131" s="28">
        <v>4297</v>
      </c>
    </row>
    <row r="132" spans="2:13" x14ac:dyDescent="0.2">
      <c r="C132" s="43"/>
      <c r="D132" s="127" t="s">
        <v>481</v>
      </c>
      <c r="E132" s="48">
        <v>12</v>
      </c>
      <c r="F132" s="27" t="s">
        <v>41</v>
      </c>
      <c r="G132" s="28">
        <v>4</v>
      </c>
      <c r="H132" s="28">
        <v>14</v>
      </c>
      <c r="I132" s="27" t="s">
        <v>41</v>
      </c>
      <c r="J132" s="28">
        <v>2</v>
      </c>
      <c r="K132" s="28">
        <v>3</v>
      </c>
      <c r="L132" s="28">
        <v>35</v>
      </c>
      <c r="M132" s="28">
        <v>15</v>
      </c>
    </row>
    <row r="133" spans="2:13" x14ac:dyDescent="0.2">
      <c r="C133" s="43"/>
      <c r="D133" s="74"/>
      <c r="E133" s="6"/>
    </row>
    <row r="134" spans="2:13" x14ac:dyDescent="0.2">
      <c r="B134" s="24"/>
      <c r="C134" s="129" t="s">
        <v>494</v>
      </c>
      <c r="D134" s="125"/>
      <c r="E134" s="12">
        <f>SUM(E135:E136)</f>
        <v>68</v>
      </c>
      <c r="F134" s="26">
        <f t="shared" ref="F134:M134" si="27">SUM(F135:F136)</f>
        <v>65</v>
      </c>
      <c r="G134" s="26">
        <f t="shared" si="27"/>
        <v>167</v>
      </c>
      <c r="H134" s="26">
        <f t="shared" si="27"/>
        <v>164</v>
      </c>
      <c r="I134" s="26">
        <f t="shared" si="27"/>
        <v>109</v>
      </c>
      <c r="J134" s="26">
        <f t="shared" si="27"/>
        <v>122</v>
      </c>
      <c r="K134" s="26">
        <f t="shared" si="27"/>
        <v>121</v>
      </c>
      <c r="L134" s="26">
        <f t="shared" si="27"/>
        <v>393</v>
      </c>
      <c r="M134" s="26">
        <f t="shared" si="27"/>
        <v>300</v>
      </c>
    </row>
    <row r="135" spans="2:13" x14ac:dyDescent="0.2">
      <c r="C135" s="43"/>
      <c r="D135" s="24" t="s">
        <v>479</v>
      </c>
      <c r="E135" s="48">
        <v>63</v>
      </c>
      <c r="F135" s="28">
        <v>63</v>
      </c>
      <c r="G135" s="28">
        <v>130</v>
      </c>
      <c r="H135" s="28">
        <v>126</v>
      </c>
      <c r="I135" s="28">
        <v>102</v>
      </c>
      <c r="J135" s="28">
        <v>100</v>
      </c>
      <c r="K135" s="28">
        <v>101</v>
      </c>
      <c r="L135" s="28">
        <v>329</v>
      </c>
      <c r="M135" s="28">
        <v>204</v>
      </c>
    </row>
    <row r="136" spans="2:13" x14ac:dyDescent="0.2">
      <c r="C136" s="43"/>
      <c r="D136" s="24" t="s">
        <v>481</v>
      </c>
      <c r="E136" s="48">
        <v>5</v>
      </c>
      <c r="F136" s="28">
        <v>2</v>
      </c>
      <c r="G136" s="28">
        <v>37</v>
      </c>
      <c r="H136" s="28">
        <v>38</v>
      </c>
      <c r="I136" s="28">
        <v>7</v>
      </c>
      <c r="J136" s="28">
        <v>22</v>
      </c>
      <c r="K136" s="28">
        <v>20</v>
      </c>
      <c r="L136" s="28">
        <v>64</v>
      </c>
      <c r="M136" s="28">
        <v>96</v>
      </c>
    </row>
    <row r="137" spans="2:13" x14ac:dyDescent="0.2">
      <c r="C137" s="43"/>
      <c r="E137" s="6"/>
    </row>
    <row r="138" spans="2:13" x14ac:dyDescent="0.2">
      <c r="B138" s="24"/>
      <c r="C138" s="129" t="s">
        <v>495</v>
      </c>
      <c r="D138" s="125"/>
      <c r="E138" s="12">
        <f>SUM(E139:E140)</f>
        <v>2</v>
      </c>
      <c r="F138" s="26">
        <f t="shared" ref="F138:M138" si="28">SUM(F139:F140)</f>
        <v>10</v>
      </c>
      <c r="G138" s="26">
        <f t="shared" si="28"/>
        <v>27</v>
      </c>
      <c r="H138" s="26">
        <f t="shared" si="28"/>
        <v>20</v>
      </c>
      <c r="I138" s="26">
        <f t="shared" si="28"/>
        <v>4</v>
      </c>
      <c r="J138" s="26">
        <f t="shared" si="28"/>
        <v>14</v>
      </c>
      <c r="K138" s="26">
        <f t="shared" si="28"/>
        <v>20</v>
      </c>
      <c r="L138" s="26">
        <f t="shared" si="28"/>
        <v>20</v>
      </c>
      <c r="M138" s="26">
        <f t="shared" si="28"/>
        <v>37</v>
      </c>
    </row>
    <row r="139" spans="2:13" x14ac:dyDescent="0.2">
      <c r="B139" s="24"/>
      <c r="C139" s="6"/>
      <c r="D139" s="24" t="s">
        <v>479</v>
      </c>
      <c r="E139" s="48">
        <v>2</v>
      </c>
      <c r="F139" s="28">
        <v>10</v>
      </c>
      <c r="G139" s="28">
        <v>27</v>
      </c>
      <c r="H139" s="28">
        <v>20</v>
      </c>
      <c r="I139" s="28">
        <v>4</v>
      </c>
      <c r="J139" s="28">
        <v>14</v>
      </c>
      <c r="K139" s="28">
        <v>20</v>
      </c>
      <c r="L139" s="28">
        <v>20</v>
      </c>
      <c r="M139" s="28">
        <v>36</v>
      </c>
    </row>
    <row r="140" spans="2:13" x14ac:dyDescent="0.2">
      <c r="B140" s="24"/>
      <c r="C140" s="6"/>
      <c r="D140" s="24" t="s">
        <v>481</v>
      </c>
      <c r="E140" s="32" t="s">
        <v>41</v>
      </c>
      <c r="F140" s="27" t="s">
        <v>41</v>
      </c>
      <c r="G140" s="27" t="s">
        <v>41</v>
      </c>
      <c r="H140" s="27" t="s">
        <v>41</v>
      </c>
      <c r="I140" s="27" t="s">
        <v>41</v>
      </c>
      <c r="J140" s="27" t="s">
        <v>41</v>
      </c>
      <c r="K140" s="27" t="s">
        <v>41</v>
      </c>
      <c r="L140" s="27" t="s">
        <v>41</v>
      </c>
      <c r="M140" s="28">
        <v>1</v>
      </c>
    </row>
    <row r="141" spans="2:13" x14ac:dyDescent="0.2">
      <c r="B141" s="46"/>
      <c r="C141" s="10"/>
      <c r="D141" s="7"/>
      <c r="E141" s="49"/>
      <c r="F141" s="50"/>
      <c r="G141" s="50"/>
      <c r="H141" s="50"/>
      <c r="I141" s="50"/>
      <c r="J141" s="50"/>
      <c r="K141" s="50"/>
      <c r="L141" s="50"/>
      <c r="M141" s="50"/>
    </row>
    <row r="142" spans="2:13" x14ac:dyDescent="0.2">
      <c r="E142" s="48"/>
      <c r="F142" s="28"/>
      <c r="G142" s="28"/>
      <c r="H142" s="28"/>
      <c r="I142" s="28"/>
      <c r="J142" s="28"/>
      <c r="K142" s="28"/>
      <c r="L142" s="28"/>
      <c r="M142" s="28"/>
    </row>
    <row r="143" spans="2:13" x14ac:dyDescent="0.2">
      <c r="B143" s="24" t="s">
        <v>496</v>
      </c>
      <c r="E143" s="48">
        <v>93</v>
      </c>
      <c r="F143" s="28">
        <v>18</v>
      </c>
      <c r="G143" s="28">
        <v>124</v>
      </c>
      <c r="H143" s="28">
        <v>148</v>
      </c>
      <c r="I143" s="28">
        <v>54</v>
      </c>
      <c r="J143" s="28">
        <v>78</v>
      </c>
      <c r="K143" s="28">
        <v>163</v>
      </c>
      <c r="L143" s="28">
        <v>406</v>
      </c>
      <c r="M143" s="28">
        <v>145</v>
      </c>
    </row>
    <row r="144" spans="2:13" ht="18" thickBot="1" x14ac:dyDescent="0.25">
      <c r="B144" s="4"/>
      <c r="C144" s="4"/>
      <c r="D144" s="4"/>
      <c r="E144" s="20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E145" s="24" t="s">
        <v>497</v>
      </c>
    </row>
    <row r="146" spans="1:13" x14ac:dyDescent="0.2">
      <c r="A146" s="24"/>
    </row>
    <row r="147" spans="1:13" x14ac:dyDescent="0.2">
      <c r="A147" s="24"/>
    </row>
    <row r="152" spans="1:13" x14ac:dyDescent="0.2">
      <c r="E152" s="120" t="s">
        <v>499</v>
      </c>
    </row>
    <row r="153" spans="1:13" ht="18" thickBot="1" x14ac:dyDescent="0.25">
      <c r="B153" s="4"/>
      <c r="C153" s="4"/>
      <c r="D153" s="4"/>
      <c r="E153" s="4"/>
      <c r="F153" s="5" t="s">
        <v>464</v>
      </c>
      <c r="G153" s="4"/>
      <c r="H153" s="4"/>
      <c r="I153" s="4"/>
      <c r="J153" s="4"/>
      <c r="K153" s="4"/>
      <c r="L153" s="5" t="s">
        <v>465</v>
      </c>
      <c r="M153" s="4"/>
    </row>
    <row r="154" spans="1:13" x14ac:dyDescent="0.2">
      <c r="E154" s="6"/>
      <c r="F154" s="6"/>
      <c r="G154" s="6"/>
      <c r="H154" s="6"/>
      <c r="I154" s="6"/>
      <c r="J154" s="6"/>
      <c r="K154" s="6"/>
      <c r="L154" s="6"/>
      <c r="M154" s="6"/>
    </row>
    <row r="155" spans="1:13" x14ac:dyDescent="0.2">
      <c r="C155" s="24" t="s">
        <v>467</v>
      </c>
      <c r="E155" s="8" t="s">
        <v>511</v>
      </c>
      <c r="F155" s="43" t="s">
        <v>512</v>
      </c>
      <c r="G155" s="43" t="s">
        <v>513</v>
      </c>
      <c r="H155" s="43" t="s">
        <v>514</v>
      </c>
      <c r="I155" s="43" t="s">
        <v>515</v>
      </c>
      <c r="J155" s="43" t="s">
        <v>516</v>
      </c>
      <c r="K155" s="43" t="s">
        <v>517</v>
      </c>
      <c r="L155" s="43" t="s">
        <v>518</v>
      </c>
      <c r="M155" s="43" t="s">
        <v>519</v>
      </c>
    </row>
    <row r="156" spans="1:13" x14ac:dyDescent="0.2">
      <c r="B156" s="7"/>
      <c r="C156" s="7"/>
      <c r="D156" s="7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x14ac:dyDescent="0.2">
      <c r="E157" s="6"/>
    </row>
    <row r="158" spans="1:13" x14ac:dyDescent="0.2">
      <c r="B158" s="24" t="s">
        <v>477</v>
      </c>
      <c r="C158" s="26"/>
      <c r="D158" s="121"/>
      <c r="E158" s="12">
        <v>5819</v>
      </c>
      <c r="F158" s="26">
        <v>2196</v>
      </c>
      <c r="G158" s="26">
        <v>1868</v>
      </c>
      <c r="H158" s="26">
        <v>300</v>
      </c>
      <c r="I158" s="26">
        <v>5465</v>
      </c>
      <c r="J158" s="26">
        <v>3139</v>
      </c>
      <c r="K158" s="26">
        <v>6763</v>
      </c>
      <c r="L158" s="26">
        <v>3695</v>
      </c>
      <c r="M158" s="26">
        <v>1906</v>
      </c>
    </row>
    <row r="159" spans="1:13" x14ac:dyDescent="0.2">
      <c r="B159" s="24" t="s">
        <v>478</v>
      </c>
      <c r="D159" s="24" t="s">
        <v>479</v>
      </c>
      <c r="E159" s="12">
        <v>5686</v>
      </c>
      <c r="F159" s="26">
        <v>2159</v>
      </c>
      <c r="G159" s="26">
        <v>1801</v>
      </c>
      <c r="H159" s="26">
        <v>300</v>
      </c>
      <c r="I159" s="26">
        <v>5333</v>
      </c>
      <c r="J159" s="26">
        <v>3079</v>
      </c>
      <c r="K159" s="26">
        <v>6397</v>
      </c>
      <c r="L159" s="26">
        <v>3555</v>
      </c>
      <c r="M159" s="26">
        <v>1887</v>
      </c>
    </row>
    <row r="160" spans="1:13" x14ac:dyDescent="0.2">
      <c r="C160" s="24" t="s">
        <v>480</v>
      </c>
      <c r="D160" s="24" t="s">
        <v>481</v>
      </c>
      <c r="E160" s="12">
        <v>133</v>
      </c>
      <c r="F160" s="26">
        <v>37</v>
      </c>
      <c r="G160" s="26">
        <v>67</v>
      </c>
      <c r="H160" s="27" t="s">
        <v>510</v>
      </c>
      <c r="I160" s="26">
        <v>132</v>
      </c>
      <c r="J160" s="26">
        <v>60</v>
      </c>
      <c r="K160" s="26">
        <v>366</v>
      </c>
      <c r="L160" s="26">
        <v>140</v>
      </c>
      <c r="M160" s="26">
        <v>19</v>
      </c>
    </row>
    <row r="161" spans="2:13" x14ac:dyDescent="0.2">
      <c r="C161" s="24"/>
      <c r="D161" s="24"/>
      <c r="E161" s="12"/>
      <c r="F161" s="26"/>
      <c r="G161" s="26"/>
      <c r="H161" s="27"/>
      <c r="I161" s="26"/>
      <c r="J161" s="26"/>
      <c r="K161" s="26"/>
      <c r="L161" s="26"/>
      <c r="M161" s="26"/>
    </row>
    <row r="162" spans="2:13" x14ac:dyDescent="0.2">
      <c r="B162" s="120" t="s">
        <v>482</v>
      </c>
      <c r="C162" s="122"/>
      <c r="D162" s="121"/>
      <c r="E162" s="16">
        <f>SUM(E163:E164)</f>
        <v>5728</v>
      </c>
      <c r="F162" s="122">
        <f t="shared" ref="F162:M162" si="29">SUM(F163:F164)</f>
        <v>2158</v>
      </c>
      <c r="G162" s="122">
        <f t="shared" si="29"/>
        <v>1813</v>
      </c>
      <c r="H162" s="122">
        <f t="shared" si="29"/>
        <v>300</v>
      </c>
      <c r="I162" s="122">
        <f t="shared" si="29"/>
        <v>5400</v>
      </c>
      <c r="J162" s="122">
        <f t="shared" si="29"/>
        <v>3112</v>
      </c>
      <c r="K162" s="122">
        <f t="shared" si="29"/>
        <v>6731</v>
      </c>
      <c r="L162" s="122">
        <f t="shared" si="29"/>
        <v>3641</v>
      </c>
      <c r="M162" s="122">
        <f t="shared" si="29"/>
        <v>1847</v>
      </c>
    </row>
    <row r="163" spans="2:13" x14ac:dyDescent="0.2">
      <c r="B163" s="24" t="s">
        <v>478</v>
      </c>
      <c r="D163" s="24" t="s">
        <v>479</v>
      </c>
      <c r="E163" s="12">
        <f>SUM(E168+E184+E196+E208+E212)</f>
        <v>5590</v>
      </c>
      <c r="F163" s="26">
        <f t="shared" ref="F163:M164" si="30">SUM(F168+F184+F196+F208+F212)</f>
        <v>2122</v>
      </c>
      <c r="G163" s="26">
        <f t="shared" si="30"/>
        <v>1742</v>
      </c>
      <c r="H163" s="26">
        <f t="shared" si="30"/>
        <v>300</v>
      </c>
      <c r="I163" s="26">
        <f t="shared" si="30"/>
        <v>5270</v>
      </c>
      <c r="J163" s="26">
        <f t="shared" si="30"/>
        <v>3053</v>
      </c>
      <c r="K163" s="26">
        <f t="shared" si="30"/>
        <v>6363</v>
      </c>
      <c r="L163" s="26">
        <f t="shared" si="30"/>
        <v>3504</v>
      </c>
      <c r="M163" s="26">
        <f t="shared" si="30"/>
        <v>1828</v>
      </c>
    </row>
    <row r="164" spans="2:13" x14ac:dyDescent="0.2">
      <c r="C164" s="24" t="s">
        <v>480</v>
      </c>
      <c r="D164" s="24" t="s">
        <v>481</v>
      </c>
      <c r="E164" s="12">
        <f>SUM(E169+E185+E197+E209+E213)</f>
        <v>138</v>
      </c>
      <c r="F164" s="26">
        <f t="shared" si="30"/>
        <v>36</v>
      </c>
      <c r="G164" s="26">
        <f t="shared" si="30"/>
        <v>71</v>
      </c>
      <c r="H164" s="27" t="s">
        <v>510</v>
      </c>
      <c r="I164" s="26">
        <f t="shared" si="30"/>
        <v>130</v>
      </c>
      <c r="J164" s="26">
        <f t="shared" si="30"/>
        <v>59</v>
      </c>
      <c r="K164" s="26">
        <f t="shared" si="30"/>
        <v>368</v>
      </c>
      <c r="L164" s="26">
        <f t="shared" si="30"/>
        <v>137</v>
      </c>
      <c r="M164" s="26">
        <f t="shared" si="30"/>
        <v>19</v>
      </c>
    </row>
    <row r="165" spans="2:13" x14ac:dyDescent="0.2">
      <c r="E165" s="6"/>
    </row>
    <row r="166" spans="2:13" x14ac:dyDescent="0.2">
      <c r="B166" s="123"/>
      <c r="C166" s="124"/>
      <c r="D166" s="125"/>
      <c r="E166" s="6"/>
    </row>
    <row r="167" spans="2:13" x14ac:dyDescent="0.2">
      <c r="C167" s="43" t="s">
        <v>483</v>
      </c>
      <c r="E167" s="12">
        <f>SUM(E171+E175+E179)</f>
        <v>861</v>
      </c>
      <c r="F167" s="26">
        <f t="shared" ref="F167:M169" si="31">SUM(F171+F175+F179)</f>
        <v>319</v>
      </c>
      <c r="G167" s="26">
        <f t="shared" si="31"/>
        <v>242</v>
      </c>
      <c r="H167" s="26">
        <f t="shared" si="31"/>
        <v>78</v>
      </c>
      <c r="I167" s="26">
        <f t="shared" si="31"/>
        <v>1024</v>
      </c>
      <c r="J167" s="26">
        <f t="shared" si="31"/>
        <v>726</v>
      </c>
      <c r="K167" s="26">
        <f t="shared" si="31"/>
        <v>1727</v>
      </c>
      <c r="L167" s="26">
        <f t="shared" si="31"/>
        <v>945</v>
      </c>
      <c r="M167" s="26">
        <f t="shared" si="31"/>
        <v>439</v>
      </c>
    </row>
    <row r="168" spans="2:13" x14ac:dyDescent="0.2">
      <c r="C168" s="43"/>
      <c r="D168" s="24" t="s">
        <v>479</v>
      </c>
      <c r="E168" s="12">
        <f>SUM(E172+E176+E180)</f>
        <v>748</v>
      </c>
      <c r="F168" s="26">
        <f t="shared" si="31"/>
        <v>283</v>
      </c>
      <c r="G168" s="26">
        <f t="shared" si="31"/>
        <v>237</v>
      </c>
      <c r="H168" s="26">
        <f t="shared" si="31"/>
        <v>78</v>
      </c>
      <c r="I168" s="26">
        <f t="shared" si="31"/>
        <v>946</v>
      </c>
      <c r="J168" s="26">
        <f t="shared" si="31"/>
        <v>675</v>
      </c>
      <c r="K168" s="26">
        <f t="shared" si="31"/>
        <v>1488</v>
      </c>
      <c r="L168" s="26">
        <f t="shared" si="31"/>
        <v>840</v>
      </c>
      <c r="M168" s="26">
        <f t="shared" si="31"/>
        <v>429</v>
      </c>
    </row>
    <row r="169" spans="2:13" x14ac:dyDescent="0.2">
      <c r="C169" s="43"/>
      <c r="D169" s="24" t="s">
        <v>481</v>
      </c>
      <c r="E169" s="12">
        <f>SUM(E173+E177+E181)</f>
        <v>113</v>
      </c>
      <c r="F169" s="26">
        <f t="shared" si="31"/>
        <v>36</v>
      </c>
      <c r="G169" s="26">
        <f t="shared" si="31"/>
        <v>5</v>
      </c>
      <c r="H169" s="27" t="s">
        <v>41</v>
      </c>
      <c r="I169" s="26">
        <f t="shared" si="31"/>
        <v>78</v>
      </c>
      <c r="J169" s="26">
        <f t="shared" si="31"/>
        <v>51</v>
      </c>
      <c r="K169" s="26">
        <f t="shared" si="31"/>
        <v>239</v>
      </c>
      <c r="L169" s="26">
        <f t="shared" si="31"/>
        <v>105</v>
      </c>
      <c r="M169" s="26">
        <f t="shared" si="31"/>
        <v>10</v>
      </c>
    </row>
    <row r="170" spans="2:13" x14ac:dyDescent="0.2">
      <c r="C170" s="43"/>
      <c r="E170" s="6"/>
    </row>
    <row r="171" spans="2:13" x14ac:dyDescent="0.2">
      <c r="C171" s="43"/>
      <c r="D171" s="126" t="s">
        <v>484</v>
      </c>
      <c r="E171" s="12">
        <f>SUM(E172:E173)</f>
        <v>275</v>
      </c>
      <c r="F171" s="26">
        <f t="shared" ref="F171:M171" si="32">SUM(F172:F173)</f>
        <v>130</v>
      </c>
      <c r="G171" s="26">
        <f t="shared" si="32"/>
        <v>93</v>
      </c>
      <c r="H171" s="26">
        <f t="shared" si="32"/>
        <v>35</v>
      </c>
      <c r="I171" s="26">
        <f t="shared" si="32"/>
        <v>231</v>
      </c>
      <c r="J171" s="26">
        <f t="shared" si="32"/>
        <v>196</v>
      </c>
      <c r="K171" s="26">
        <f t="shared" si="32"/>
        <v>503</v>
      </c>
      <c r="L171" s="26">
        <f t="shared" si="32"/>
        <v>203</v>
      </c>
      <c r="M171" s="26">
        <f t="shared" si="32"/>
        <v>160</v>
      </c>
    </row>
    <row r="172" spans="2:13" x14ac:dyDescent="0.2">
      <c r="C172" s="43"/>
      <c r="D172" s="127" t="s">
        <v>479</v>
      </c>
      <c r="E172" s="48">
        <v>171</v>
      </c>
      <c r="F172" s="28">
        <v>96</v>
      </c>
      <c r="G172" s="28">
        <v>90</v>
      </c>
      <c r="H172" s="28">
        <v>35</v>
      </c>
      <c r="I172" s="28">
        <v>173</v>
      </c>
      <c r="J172" s="28">
        <v>163</v>
      </c>
      <c r="K172" s="28">
        <v>316</v>
      </c>
      <c r="L172" s="28">
        <v>122</v>
      </c>
      <c r="M172" s="28">
        <v>151</v>
      </c>
    </row>
    <row r="173" spans="2:13" x14ac:dyDescent="0.2">
      <c r="C173" s="43"/>
      <c r="D173" s="127" t="s">
        <v>481</v>
      </c>
      <c r="E173" s="48">
        <v>104</v>
      </c>
      <c r="F173" s="28">
        <v>34</v>
      </c>
      <c r="G173" s="28">
        <v>3</v>
      </c>
      <c r="H173" s="27" t="s">
        <v>41</v>
      </c>
      <c r="I173" s="28">
        <v>58</v>
      </c>
      <c r="J173" s="28">
        <v>33</v>
      </c>
      <c r="K173" s="28">
        <v>187</v>
      </c>
      <c r="L173" s="28">
        <v>81</v>
      </c>
      <c r="M173" s="28">
        <v>9</v>
      </c>
    </row>
    <row r="174" spans="2:13" x14ac:dyDescent="0.2">
      <c r="C174" s="43"/>
      <c r="D174" s="127"/>
      <c r="E174" s="6"/>
    </row>
    <row r="175" spans="2:13" x14ac:dyDescent="0.2">
      <c r="C175" s="43"/>
      <c r="D175" s="128" t="s">
        <v>485</v>
      </c>
      <c r="E175" s="12">
        <f>SUM(E176:E177)</f>
        <v>586</v>
      </c>
      <c r="F175" s="26">
        <f t="shared" ref="F175:M175" si="33">SUM(F176:F177)</f>
        <v>183</v>
      </c>
      <c r="G175" s="26">
        <f t="shared" si="33"/>
        <v>149</v>
      </c>
      <c r="H175" s="26">
        <f t="shared" si="33"/>
        <v>43</v>
      </c>
      <c r="I175" s="26">
        <f t="shared" si="33"/>
        <v>774</v>
      </c>
      <c r="J175" s="26">
        <f t="shared" si="33"/>
        <v>522</v>
      </c>
      <c r="K175" s="26">
        <f t="shared" si="33"/>
        <v>1184</v>
      </c>
      <c r="L175" s="26">
        <f t="shared" si="33"/>
        <v>724</v>
      </c>
      <c r="M175" s="26">
        <f t="shared" si="33"/>
        <v>279</v>
      </c>
    </row>
    <row r="176" spans="2:13" x14ac:dyDescent="0.2">
      <c r="C176" s="43"/>
      <c r="D176" s="127" t="s">
        <v>479</v>
      </c>
      <c r="E176" s="48">
        <v>577</v>
      </c>
      <c r="F176" s="28">
        <v>181</v>
      </c>
      <c r="G176" s="28">
        <v>147</v>
      </c>
      <c r="H176" s="28">
        <v>43</v>
      </c>
      <c r="I176" s="28">
        <v>770</v>
      </c>
      <c r="J176" s="28">
        <v>512</v>
      </c>
      <c r="K176" s="28">
        <v>1167</v>
      </c>
      <c r="L176" s="28">
        <v>718</v>
      </c>
      <c r="M176" s="28">
        <v>278</v>
      </c>
    </row>
    <row r="177" spans="2:13" x14ac:dyDescent="0.2">
      <c r="C177" s="43"/>
      <c r="D177" s="127" t="s">
        <v>481</v>
      </c>
      <c r="E177" s="48">
        <v>9</v>
      </c>
      <c r="F177" s="28">
        <v>2</v>
      </c>
      <c r="G177" s="28">
        <v>2</v>
      </c>
      <c r="H177" s="27" t="s">
        <v>41</v>
      </c>
      <c r="I177" s="28">
        <v>4</v>
      </c>
      <c r="J177" s="28">
        <v>10</v>
      </c>
      <c r="K177" s="28">
        <v>17</v>
      </c>
      <c r="L177" s="28">
        <v>6</v>
      </c>
      <c r="M177" s="28">
        <v>1</v>
      </c>
    </row>
    <row r="178" spans="2:13" x14ac:dyDescent="0.2">
      <c r="C178" s="43"/>
      <c r="D178" s="74"/>
      <c r="E178" s="6"/>
    </row>
    <row r="179" spans="2:13" x14ac:dyDescent="0.2">
      <c r="C179" s="43"/>
      <c r="D179" s="128" t="s">
        <v>486</v>
      </c>
      <c r="E179" s="32" t="s">
        <v>41</v>
      </c>
      <c r="F179" s="26">
        <f>SUM(F180:F181)</f>
        <v>6</v>
      </c>
      <c r="G179" s="27" t="s">
        <v>41</v>
      </c>
      <c r="H179" s="27" t="s">
        <v>41</v>
      </c>
      <c r="I179" s="26">
        <f>SUM(I180:I181)</f>
        <v>19</v>
      </c>
      <c r="J179" s="26">
        <f>SUM(J180:J181)</f>
        <v>8</v>
      </c>
      <c r="K179" s="26">
        <f>SUM(K180:K181)</f>
        <v>40</v>
      </c>
      <c r="L179" s="26">
        <f>SUM(L180:L181)</f>
        <v>18</v>
      </c>
      <c r="M179" s="27" t="s">
        <v>41</v>
      </c>
    </row>
    <row r="180" spans="2:13" x14ac:dyDescent="0.2">
      <c r="C180" s="43"/>
      <c r="D180" s="127" t="s">
        <v>479</v>
      </c>
      <c r="E180" s="32" t="s">
        <v>41</v>
      </c>
      <c r="F180" s="28">
        <v>6</v>
      </c>
      <c r="G180" s="27" t="s">
        <v>41</v>
      </c>
      <c r="H180" s="27" t="s">
        <v>41</v>
      </c>
      <c r="I180" s="28">
        <v>3</v>
      </c>
      <c r="J180" s="27" t="s">
        <v>41</v>
      </c>
      <c r="K180" s="28">
        <v>5</v>
      </c>
      <c r="L180" s="27" t="s">
        <v>41</v>
      </c>
      <c r="M180" s="27" t="s">
        <v>41</v>
      </c>
    </row>
    <row r="181" spans="2:13" x14ac:dyDescent="0.2">
      <c r="C181" s="43"/>
      <c r="D181" s="127" t="s">
        <v>481</v>
      </c>
      <c r="E181" s="32" t="s">
        <v>41</v>
      </c>
      <c r="F181" s="27" t="s">
        <v>41</v>
      </c>
      <c r="G181" s="27" t="s">
        <v>41</v>
      </c>
      <c r="H181" s="27" t="s">
        <v>41</v>
      </c>
      <c r="I181" s="28">
        <v>16</v>
      </c>
      <c r="J181" s="28">
        <v>8</v>
      </c>
      <c r="K181" s="28">
        <v>35</v>
      </c>
      <c r="L181" s="28">
        <v>18</v>
      </c>
      <c r="M181" s="27" t="s">
        <v>41</v>
      </c>
    </row>
    <row r="182" spans="2:13" x14ac:dyDescent="0.2">
      <c r="C182" s="43"/>
      <c r="D182" s="74"/>
      <c r="E182" s="32"/>
    </row>
    <row r="183" spans="2:13" x14ac:dyDescent="0.2">
      <c r="C183" s="129" t="s">
        <v>487</v>
      </c>
      <c r="D183" s="130" t="s">
        <v>488</v>
      </c>
      <c r="E183" s="12">
        <f>SUM(E187+E191)</f>
        <v>13</v>
      </c>
      <c r="F183" s="26">
        <f t="shared" ref="F183:M185" si="34">SUM(F187+F191)</f>
        <v>6</v>
      </c>
      <c r="G183" s="26">
        <f t="shared" si="34"/>
        <v>55</v>
      </c>
      <c r="H183" s="26">
        <f t="shared" si="34"/>
        <v>5</v>
      </c>
      <c r="I183" s="26">
        <f t="shared" si="34"/>
        <v>14</v>
      </c>
      <c r="J183" s="26">
        <f t="shared" si="34"/>
        <v>14</v>
      </c>
      <c r="K183" s="26">
        <f t="shared" si="34"/>
        <v>53</v>
      </c>
      <c r="L183" s="26">
        <f t="shared" si="34"/>
        <v>20</v>
      </c>
      <c r="M183" s="26">
        <f t="shared" si="34"/>
        <v>7</v>
      </c>
    </row>
    <row r="184" spans="2:13" x14ac:dyDescent="0.2">
      <c r="B184" s="24" t="s">
        <v>489</v>
      </c>
      <c r="C184" s="43"/>
      <c r="D184" s="24" t="s">
        <v>479</v>
      </c>
      <c r="E184" s="12">
        <f>SUM(E188+E192)</f>
        <v>13</v>
      </c>
      <c r="F184" s="26">
        <f t="shared" si="34"/>
        <v>6</v>
      </c>
      <c r="G184" s="26">
        <f t="shared" si="34"/>
        <v>17</v>
      </c>
      <c r="H184" s="26">
        <f t="shared" si="34"/>
        <v>5</v>
      </c>
      <c r="I184" s="26">
        <f t="shared" si="34"/>
        <v>11</v>
      </c>
      <c r="J184" s="26">
        <f t="shared" si="34"/>
        <v>14</v>
      </c>
      <c r="K184" s="26">
        <f t="shared" si="34"/>
        <v>16</v>
      </c>
      <c r="L184" s="26">
        <f t="shared" si="34"/>
        <v>15</v>
      </c>
      <c r="M184" s="26">
        <f t="shared" si="34"/>
        <v>7</v>
      </c>
    </row>
    <row r="185" spans="2:13" x14ac:dyDescent="0.2">
      <c r="B185" s="24" t="s">
        <v>490</v>
      </c>
      <c r="C185" s="43"/>
      <c r="D185" s="24" t="s">
        <v>481</v>
      </c>
      <c r="E185" s="32" t="s">
        <v>41</v>
      </c>
      <c r="F185" s="27" t="s">
        <v>41</v>
      </c>
      <c r="G185" s="26">
        <f t="shared" si="34"/>
        <v>38</v>
      </c>
      <c r="H185" s="27" t="s">
        <v>41</v>
      </c>
      <c r="I185" s="26">
        <f t="shared" si="34"/>
        <v>3</v>
      </c>
      <c r="J185" s="27" t="s">
        <v>41</v>
      </c>
      <c r="K185" s="26">
        <f t="shared" si="34"/>
        <v>37</v>
      </c>
      <c r="L185" s="26">
        <f t="shared" si="34"/>
        <v>5</v>
      </c>
      <c r="M185" s="27" t="s">
        <v>41</v>
      </c>
    </row>
    <row r="186" spans="2:13" x14ac:dyDescent="0.2">
      <c r="B186" s="24" t="s">
        <v>491</v>
      </c>
      <c r="C186" s="43"/>
      <c r="E186" s="6"/>
    </row>
    <row r="187" spans="2:13" x14ac:dyDescent="0.2">
      <c r="B187" s="24" t="s">
        <v>492</v>
      </c>
      <c r="C187" s="43"/>
      <c r="D187" s="128" t="s">
        <v>484</v>
      </c>
      <c r="E187" s="12">
        <f>SUM(E188:E189)</f>
        <v>5</v>
      </c>
      <c r="F187" s="27" t="s">
        <v>41</v>
      </c>
      <c r="G187" s="26">
        <f t="shared" ref="G187:M187" si="35">SUM(G188:G189)</f>
        <v>37</v>
      </c>
      <c r="H187" s="26">
        <f t="shared" si="35"/>
        <v>1</v>
      </c>
      <c r="I187" s="27" t="s">
        <v>41</v>
      </c>
      <c r="J187" s="26">
        <f t="shared" si="35"/>
        <v>5</v>
      </c>
      <c r="K187" s="26">
        <f t="shared" si="35"/>
        <v>19</v>
      </c>
      <c r="L187" s="26">
        <f t="shared" si="35"/>
        <v>2</v>
      </c>
      <c r="M187" s="26">
        <f t="shared" si="35"/>
        <v>1</v>
      </c>
    </row>
    <row r="188" spans="2:13" x14ac:dyDescent="0.2">
      <c r="C188" s="43"/>
      <c r="D188" s="127" t="s">
        <v>479</v>
      </c>
      <c r="E188" s="48">
        <v>5</v>
      </c>
      <c r="F188" s="27" t="s">
        <v>41</v>
      </c>
      <c r="G188" s="28">
        <v>1</v>
      </c>
      <c r="H188" s="28">
        <v>1</v>
      </c>
      <c r="I188" s="27" t="s">
        <v>41</v>
      </c>
      <c r="J188" s="28">
        <v>5</v>
      </c>
      <c r="K188" s="28">
        <v>2</v>
      </c>
      <c r="L188" s="28">
        <v>1</v>
      </c>
      <c r="M188" s="28">
        <v>1</v>
      </c>
    </row>
    <row r="189" spans="2:13" x14ac:dyDescent="0.2">
      <c r="C189" s="43"/>
      <c r="D189" s="127" t="s">
        <v>481</v>
      </c>
      <c r="E189" s="32" t="s">
        <v>41</v>
      </c>
      <c r="F189" s="27" t="s">
        <v>41</v>
      </c>
      <c r="G189" s="28">
        <v>36</v>
      </c>
      <c r="H189" s="27" t="s">
        <v>41</v>
      </c>
      <c r="I189" s="27" t="s">
        <v>41</v>
      </c>
      <c r="J189" s="27" t="s">
        <v>41</v>
      </c>
      <c r="K189" s="28">
        <v>17</v>
      </c>
      <c r="L189" s="27">
        <v>1</v>
      </c>
      <c r="M189" s="27" t="s">
        <v>41</v>
      </c>
    </row>
    <row r="190" spans="2:13" x14ac:dyDescent="0.2">
      <c r="C190" s="43"/>
      <c r="D190" s="74"/>
      <c r="E190" s="6"/>
    </row>
    <row r="191" spans="2:13" x14ac:dyDescent="0.2">
      <c r="C191" s="43"/>
      <c r="D191" s="128" t="s">
        <v>485</v>
      </c>
      <c r="E191" s="12">
        <f>SUM(E192:E193)</f>
        <v>8</v>
      </c>
      <c r="F191" s="26">
        <f t="shared" ref="F191:M191" si="36">SUM(F192:F193)</f>
        <v>6</v>
      </c>
      <c r="G191" s="26">
        <f t="shared" si="36"/>
        <v>18</v>
      </c>
      <c r="H191" s="26">
        <f t="shared" si="36"/>
        <v>4</v>
      </c>
      <c r="I191" s="26">
        <f t="shared" si="36"/>
        <v>14</v>
      </c>
      <c r="J191" s="26">
        <f t="shared" si="36"/>
        <v>9</v>
      </c>
      <c r="K191" s="26">
        <f t="shared" si="36"/>
        <v>34</v>
      </c>
      <c r="L191" s="26">
        <f t="shared" si="36"/>
        <v>18</v>
      </c>
      <c r="M191" s="26">
        <f t="shared" si="36"/>
        <v>6</v>
      </c>
    </row>
    <row r="192" spans="2:13" x14ac:dyDescent="0.2">
      <c r="C192" s="43"/>
      <c r="D192" s="127" t="s">
        <v>479</v>
      </c>
      <c r="E192" s="48">
        <v>8</v>
      </c>
      <c r="F192" s="28">
        <v>6</v>
      </c>
      <c r="G192" s="28">
        <v>16</v>
      </c>
      <c r="H192" s="28">
        <v>4</v>
      </c>
      <c r="I192" s="28">
        <v>11</v>
      </c>
      <c r="J192" s="28">
        <v>9</v>
      </c>
      <c r="K192" s="28">
        <v>14</v>
      </c>
      <c r="L192" s="28">
        <v>14</v>
      </c>
      <c r="M192" s="28">
        <v>6</v>
      </c>
    </row>
    <row r="193" spans="2:13" x14ac:dyDescent="0.2">
      <c r="C193" s="43"/>
      <c r="D193" s="127" t="s">
        <v>481</v>
      </c>
      <c r="E193" s="32" t="s">
        <v>41</v>
      </c>
      <c r="F193" s="27" t="s">
        <v>41</v>
      </c>
      <c r="G193" s="28">
        <v>2</v>
      </c>
      <c r="H193" s="27" t="s">
        <v>41</v>
      </c>
      <c r="I193" s="27">
        <v>3</v>
      </c>
      <c r="J193" s="27" t="s">
        <v>41</v>
      </c>
      <c r="K193" s="28">
        <v>20</v>
      </c>
      <c r="L193" s="28">
        <v>4</v>
      </c>
      <c r="M193" s="27" t="s">
        <v>41</v>
      </c>
    </row>
    <row r="194" spans="2:13" x14ac:dyDescent="0.2">
      <c r="C194" s="43"/>
      <c r="D194" s="74"/>
      <c r="E194" s="6"/>
    </row>
    <row r="195" spans="2:13" x14ac:dyDescent="0.2">
      <c r="C195" s="129" t="s">
        <v>493</v>
      </c>
      <c r="D195" s="125"/>
      <c r="E195" s="12">
        <f>SUM(E199+E203)</f>
        <v>4678</v>
      </c>
      <c r="F195" s="26">
        <f t="shared" ref="F195:M197" si="37">SUM(F199+F203)</f>
        <v>1782</v>
      </c>
      <c r="G195" s="26">
        <f t="shared" si="37"/>
        <v>1452</v>
      </c>
      <c r="H195" s="26">
        <f t="shared" si="37"/>
        <v>191</v>
      </c>
      <c r="I195" s="26">
        <f t="shared" si="37"/>
        <v>4148</v>
      </c>
      <c r="J195" s="26">
        <f t="shared" si="37"/>
        <v>2221</v>
      </c>
      <c r="K195" s="26">
        <f t="shared" si="37"/>
        <v>4659</v>
      </c>
      <c r="L195" s="26">
        <f t="shared" si="37"/>
        <v>2535</v>
      </c>
      <c r="M195" s="26">
        <f t="shared" si="37"/>
        <v>1306</v>
      </c>
    </row>
    <row r="196" spans="2:13" x14ac:dyDescent="0.2">
      <c r="C196" s="43"/>
      <c r="D196" s="24" t="s">
        <v>479</v>
      </c>
      <c r="E196" s="12">
        <f>SUM(E200+E204)</f>
        <v>4659</v>
      </c>
      <c r="F196" s="26">
        <f t="shared" si="37"/>
        <v>1782</v>
      </c>
      <c r="G196" s="26">
        <f t="shared" si="37"/>
        <v>1425</v>
      </c>
      <c r="H196" s="26">
        <f t="shared" si="37"/>
        <v>191</v>
      </c>
      <c r="I196" s="26">
        <f t="shared" si="37"/>
        <v>4114</v>
      </c>
      <c r="J196" s="26">
        <f t="shared" si="37"/>
        <v>2219</v>
      </c>
      <c r="K196" s="26">
        <f t="shared" si="37"/>
        <v>4634</v>
      </c>
      <c r="L196" s="26">
        <f t="shared" si="37"/>
        <v>2527</v>
      </c>
      <c r="M196" s="26">
        <f t="shared" si="37"/>
        <v>1298</v>
      </c>
    </row>
    <row r="197" spans="2:13" x14ac:dyDescent="0.2">
      <c r="C197" s="43"/>
      <c r="D197" s="24" t="s">
        <v>481</v>
      </c>
      <c r="E197" s="12">
        <f>SUM(E201+E205)</f>
        <v>19</v>
      </c>
      <c r="F197" s="27" t="s">
        <v>41</v>
      </c>
      <c r="G197" s="26">
        <f t="shared" si="37"/>
        <v>27</v>
      </c>
      <c r="H197" s="27" t="s">
        <v>41</v>
      </c>
      <c r="I197" s="26">
        <f t="shared" si="37"/>
        <v>34</v>
      </c>
      <c r="J197" s="26">
        <f t="shared" si="37"/>
        <v>2</v>
      </c>
      <c r="K197" s="26">
        <f t="shared" si="37"/>
        <v>25</v>
      </c>
      <c r="L197" s="26">
        <f t="shared" si="37"/>
        <v>8</v>
      </c>
      <c r="M197" s="26">
        <f t="shared" si="37"/>
        <v>8</v>
      </c>
    </row>
    <row r="198" spans="2:13" x14ac:dyDescent="0.2">
      <c r="C198" s="43"/>
      <c r="E198" s="6"/>
    </row>
    <row r="199" spans="2:13" x14ac:dyDescent="0.2">
      <c r="C199" s="43"/>
      <c r="D199" s="128" t="s">
        <v>484</v>
      </c>
      <c r="E199" s="12">
        <f>SUM(E200:E201)</f>
        <v>1424</v>
      </c>
      <c r="F199" s="26">
        <f t="shared" ref="F199:M199" si="38">SUM(F200:F201)</f>
        <v>550</v>
      </c>
      <c r="G199" s="26">
        <f t="shared" si="38"/>
        <v>494</v>
      </c>
      <c r="H199" s="26">
        <f t="shared" si="38"/>
        <v>67</v>
      </c>
      <c r="I199" s="26">
        <f t="shared" si="38"/>
        <v>1308</v>
      </c>
      <c r="J199" s="26">
        <f t="shared" si="38"/>
        <v>717</v>
      </c>
      <c r="K199" s="26">
        <f t="shared" si="38"/>
        <v>1571</v>
      </c>
      <c r="L199" s="26">
        <f t="shared" si="38"/>
        <v>757</v>
      </c>
      <c r="M199" s="26">
        <f t="shared" si="38"/>
        <v>389</v>
      </c>
    </row>
    <row r="200" spans="2:13" x14ac:dyDescent="0.2">
      <c r="C200" s="43"/>
      <c r="D200" s="127" t="s">
        <v>479</v>
      </c>
      <c r="E200" s="48">
        <v>1424</v>
      </c>
      <c r="F200" s="28">
        <v>550</v>
      </c>
      <c r="G200" s="28">
        <v>489</v>
      </c>
      <c r="H200" s="28">
        <v>67</v>
      </c>
      <c r="I200" s="28">
        <v>1308</v>
      </c>
      <c r="J200" s="28">
        <v>717</v>
      </c>
      <c r="K200" s="28">
        <v>1571</v>
      </c>
      <c r="L200" s="28">
        <v>756</v>
      </c>
      <c r="M200" s="28">
        <v>389</v>
      </c>
    </row>
    <row r="201" spans="2:13" x14ac:dyDescent="0.2">
      <c r="C201" s="43"/>
      <c r="D201" s="127" t="s">
        <v>481</v>
      </c>
      <c r="E201" s="32" t="s">
        <v>41</v>
      </c>
      <c r="F201" s="27" t="s">
        <v>41</v>
      </c>
      <c r="G201" s="28">
        <v>5</v>
      </c>
      <c r="H201" s="27" t="s">
        <v>41</v>
      </c>
      <c r="I201" s="27" t="s">
        <v>41</v>
      </c>
      <c r="J201" s="27" t="s">
        <v>41</v>
      </c>
      <c r="K201" s="27" t="s">
        <v>41</v>
      </c>
      <c r="L201" s="28">
        <v>1</v>
      </c>
      <c r="M201" s="27" t="s">
        <v>41</v>
      </c>
    </row>
    <row r="202" spans="2:13" x14ac:dyDescent="0.2">
      <c r="C202" s="43"/>
      <c r="D202" s="74"/>
      <c r="E202" s="6"/>
    </row>
    <row r="203" spans="2:13" x14ac:dyDescent="0.2">
      <c r="C203" s="43"/>
      <c r="D203" s="128" t="s">
        <v>485</v>
      </c>
      <c r="E203" s="12">
        <f>SUM(E204:E205)</f>
        <v>3254</v>
      </c>
      <c r="F203" s="26">
        <f t="shared" ref="F203:M203" si="39">SUM(F204:F205)</f>
        <v>1232</v>
      </c>
      <c r="G203" s="26">
        <f t="shared" si="39"/>
        <v>958</v>
      </c>
      <c r="H203" s="26">
        <f t="shared" si="39"/>
        <v>124</v>
      </c>
      <c r="I203" s="26">
        <f t="shared" si="39"/>
        <v>2840</v>
      </c>
      <c r="J203" s="26">
        <f t="shared" si="39"/>
        <v>1504</v>
      </c>
      <c r="K203" s="26">
        <f t="shared" si="39"/>
        <v>3088</v>
      </c>
      <c r="L203" s="26">
        <f t="shared" si="39"/>
        <v>1778</v>
      </c>
      <c r="M203" s="26">
        <f t="shared" si="39"/>
        <v>917</v>
      </c>
    </row>
    <row r="204" spans="2:13" x14ac:dyDescent="0.2">
      <c r="C204" s="43"/>
      <c r="D204" s="127" t="s">
        <v>479</v>
      </c>
      <c r="E204" s="48">
        <v>3235</v>
      </c>
      <c r="F204" s="28">
        <v>1232</v>
      </c>
      <c r="G204" s="28">
        <v>936</v>
      </c>
      <c r="H204" s="28">
        <v>124</v>
      </c>
      <c r="I204" s="28">
        <v>2806</v>
      </c>
      <c r="J204" s="28">
        <v>1502</v>
      </c>
      <c r="K204" s="28">
        <v>3063</v>
      </c>
      <c r="L204" s="28">
        <v>1771</v>
      </c>
      <c r="M204" s="28">
        <v>909</v>
      </c>
    </row>
    <row r="205" spans="2:13" x14ac:dyDescent="0.2">
      <c r="C205" s="43"/>
      <c r="D205" s="127" t="s">
        <v>481</v>
      </c>
      <c r="E205" s="48">
        <v>19</v>
      </c>
      <c r="F205" s="27" t="s">
        <v>41</v>
      </c>
      <c r="G205" s="28">
        <v>22</v>
      </c>
      <c r="H205" s="27" t="s">
        <v>41</v>
      </c>
      <c r="I205" s="28">
        <v>34</v>
      </c>
      <c r="J205" s="28">
        <v>2</v>
      </c>
      <c r="K205" s="28">
        <v>25</v>
      </c>
      <c r="L205" s="28">
        <v>7</v>
      </c>
      <c r="M205" s="28">
        <v>8</v>
      </c>
    </row>
    <row r="206" spans="2:13" x14ac:dyDescent="0.2">
      <c r="C206" s="43"/>
      <c r="D206" s="74"/>
      <c r="E206" s="6"/>
    </row>
    <row r="207" spans="2:13" x14ac:dyDescent="0.2">
      <c r="B207" s="24"/>
      <c r="C207" s="129" t="s">
        <v>494</v>
      </c>
      <c r="D207" s="125"/>
      <c r="E207" s="12">
        <f>SUM(E208:E209)</f>
        <v>141</v>
      </c>
      <c r="F207" s="26">
        <f t="shared" ref="F207:M207" si="40">SUM(F208:F209)</f>
        <v>40</v>
      </c>
      <c r="G207" s="26">
        <f t="shared" si="40"/>
        <v>50</v>
      </c>
      <c r="H207" s="26">
        <f t="shared" si="40"/>
        <v>26</v>
      </c>
      <c r="I207" s="26">
        <f t="shared" si="40"/>
        <v>163</v>
      </c>
      <c r="J207" s="26">
        <f t="shared" si="40"/>
        <v>108</v>
      </c>
      <c r="K207" s="26">
        <f t="shared" si="40"/>
        <v>270</v>
      </c>
      <c r="L207" s="26">
        <f t="shared" si="40"/>
        <v>128</v>
      </c>
      <c r="M207" s="26">
        <f t="shared" si="40"/>
        <v>84</v>
      </c>
    </row>
    <row r="208" spans="2:13" x14ac:dyDescent="0.2">
      <c r="C208" s="43"/>
      <c r="D208" s="24" t="s">
        <v>479</v>
      </c>
      <c r="E208" s="48">
        <v>135</v>
      </c>
      <c r="F208" s="28">
        <v>40</v>
      </c>
      <c r="G208" s="28">
        <v>49</v>
      </c>
      <c r="H208" s="28">
        <v>26</v>
      </c>
      <c r="I208" s="28">
        <v>148</v>
      </c>
      <c r="J208" s="28">
        <v>102</v>
      </c>
      <c r="K208" s="28">
        <v>203</v>
      </c>
      <c r="L208" s="28">
        <v>110</v>
      </c>
      <c r="M208" s="28">
        <v>83</v>
      </c>
    </row>
    <row r="209" spans="1:13" x14ac:dyDescent="0.2">
      <c r="C209" s="43"/>
      <c r="D209" s="24" t="s">
        <v>481</v>
      </c>
      <c r="E209" s="48">
        <v>6</v>
      </c>
      <c r="F209" s="27" t="s">
        <v>41</v>
      </c>
      <c r="G209" s="27">
        <v>1</v>
      </c>
      <c r="H209" s="27" t="s">
        <v>41</v>
      </c>
      <c r="I209" s="28">
        <v>15</v>
      </c>
      <c r="J209" s="28">
        <v>6</v>
      </c>
      <c r="K209" s="28">
        <v>67</v>
      </c>
      <c r="L209" s="28">
        <v>18</v>
      </c>
      <c r="M209" s="28">
        <v>1</v>
      </c>
    </row>
    <row r="210" spans="1:13" x14ac:dyDescent="0.2">
      <c r="C210" s="43"/>
      <c r="E210" s="6"/>
    </row>
    <row r="211" spans="1:13" x14ac:dyDescent="0.2">
      <c r="B211" s="24"/>
      <c r="C211" s="129" t="s">
        <v>495</v>
      </c>
      <c r="D211" s="125"/>
      <c r="E211" s="12">
        <f>SUM(E212:E213)</f>
        <v>35</v>
      </c>
      <c r="F211" s="26">
        <f t="shared" ref="F211:M211" si="41">SUM(F212:F213)</f>
        <v>11</v>
      </c>
      <c r="G211" s="26">
        <f t="shared" si="41"/>
        <v>14</v>
      </c>
      <c r="H211" s="27" t="s">
        <v>41</v>
      </c>
      <c r="I211" s="26">
        <f t="shared" si="41"/>
        <v>51</v>
      </c>
      <c r="J211" s="26">
        <f t="shared" si="41"/>
        <v>43</v>
      </c>
      <c r="K211" s="26">
        <f t="shared" si="41"/>
        <v>22</v>
      </c>
      <c r="L211" s="26">
        <f t="shared" si="41"/>
        <v>13</v>
      </c>
      <c r="M211" s="26">
        <f t="shared" si="41"/>
        <v>11</v>
      </c>
    </row>
    <row r="212" spans="1:13" x14ac:dyDescent="0.2">
      <c r="B212" s="24"/>
      <c r="C212" s="6"/>
      <c r="D212" s="24" t="s">
        <v>479</v>
      </c>
      <c r="E212" s="48">
        <v>35</v>
      </c>
      <c r="F212" s="28">
        <v>11</v>
      </c>
      <c r="G212" s="28">
        <v>14</v>
      </c>
      <c r="H212" s="27" t="s">
        <v>41</v>
      </c>
      <c r="I212" s="28">
        <v>51</v>
      </c>
      <c r="J212" s="28">
        <v>43</v>
      </c>
      <c r="K212" s="28">
        <v>22</v>
      </c>
      <c r="L212" s="28">
        <v>12</v>
      </c>
      <c r="M212" s="28">
        <v>11</v>
      </c>
    </row>
    <row r="213" spans="1:13" x14ac:dyDescent="0.2">
      <c r="B213" s="24"/>
      <c r="C213" s="6"/>
      <c r="D213" s="24" t="s">
        <v>481</v>
      </c>
      <c r="E213" s="32" t="s">
        <v>41</v>
      </c>
      <c r="F213" s="27" t="s">
        <v>41</v>
      </c>
      <c r="G213" s="27" t="s">
        <v>41</v>
      </c>
      <c r="H213" s="27" t="s">
        <v>41</v>
      </c>
      <c r="I213" s="27" t="s">
        <v>41</v>
      </c>
      <c r="J213" s="27" t="s">
        <v>41</v>
      </c>
      <c r="K213" s="27" t="s">
        <v>41</v>
      </c>
      <c r="L213" s="28">
        <v>1</v>
      </c>
      <c r="M213" s="27" t="s">
        <v>41</v>
      </c>
    </row>
    <row r="214" spans="1:13" x14ac:dyDescent="0.2">
      <c r="B214" s="46"/>
      <c r="C214" s="10"/>
      <c r="D214" s="7"/>
      <c r="E214" s="49"/>
      <c r="F214" s="50"/>
      <c r="G214" s="50"/>
      <c r="H214" s="50"/>
      <c r="I214" s="50"/>
      <c r="J214" s="50"/>
      <c r="K214" s="50"/>
      <c r="L214" s="50"/>
      <c r="M214" s="50"/>
    </row>
    <row r="215" spans="1:13" x14ac:dyDescent="0.2">
      <c r="E215" s="48"/>
      <c r="F215" s="28"/>
      <c r="G215" s="28"/>
      <c r="H215" s="28"/>
      <c r="I215" s="28"/>
      <c r="J215" s="28"/>
      <c r="K215" s="28"/>
      <c r="L215" s="28"/>
      <c r="M215" s="28"/>
    </row>
    <row r="216" spans="1:13" x14ac:dyDescent="0.2">
      <c r="B216" s="24" t="s">
        <v>496</v>
      </c>
      <c r="E216" s="48">
        <v>169</v>
      </c>
      <c r="F216" s="28">
        <v>65</v>
      </c>
      <c r="G216" s="28">
        <v>39</v>
      </c>
      <c r="H216" s="28">
        <v>4</v>
      </c>
      <c r="I216" s="28">
        <v>168</v>
      </c>
      <c r="J216" s="28">
        <v>50</v>
      </c>
      <c r="K216" s="28">
        <v>120</v>
      </c>
      <c r="L216" s="28">
        <v>61</v>
      </c>
      <c r="M216" s="28">
        <v>18</v>
      </c>
    </row>
    <row r="217" spans="1:13" ht="18" thickBot="1" x14ac:dyDescent="0.25">
      <c r="B217" s="4"/>
      <c r="C217" s="4"/>
      <c r="D217" s="4"/>
      <c r="E217" s="20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E218" s="24" t="s">
        <v>497</v>
      </c>
    </row>
    <row r="219" spans="1:13" x14ac:dyDescent="0.2">
      <c r="A219" s="24"/>
    </row>
    <row r="220" spans="1:13" x14ac:dyDescent="0.2">
      <c r="A220" s="24"/>
    </row>
    <row r="225" spans="2:13" x14ac:dyDescent="0.2">
      <c r="E225" s="120" t="s">
        <v>499</v>
      </c>
    </row>
    <row r="226" spans="2:13" ht="18" thickBot="1" x14ac:dyDescent="0.25">
      <c r="B226" s="4"/>
      <c r="C226" s="4"/>
      <c r="D226" s="4"/>
      <c r="E226" s="4"/>
      <c r="F226" s="5" t="s">
        <v>464</v>
      </c>
      <c r="G226" s="4"/>
      <c r="H226" s="4"/>
      <c r="I226" s="4"/>
      <c r="J226" s="4"/>
      <c r="K226" s="4"/>
      <c r="L226" s="5" t="s">
        <v>465</v>
      </c>
      <c r="M226" s="4"/>
    </row>
    <row r="227" spans="2:13" x14ac:dyDescent="0.2">
      <c r="E227" s="6"/>
      <c r="F227" s="6"/>
      <c r="G227" s="6"/>
      <c r="H227" s="6"/>
      <c r="I227" s="6"/>
      <c r="J227" s="6"/>
      <c r="K227" s="6"/>
      <c r="L227" s="6"/>
      <c r="M227" s="6"/>
    </row>
    <row r="228" spans="2:13" x14ac:dyDescent="0.2">
      <c r="C228" s="24" t="s">
        <v>467</v>
      </c>
      <c r="E228" s="8" t="s">
        <v>520</v>
      </c>
      <c r="F228" s="43" t="s">
        <v>521</v>
      </c>
      <c r="G228" s="43" t="s">
        <v>522</v>
      </c>
      <c r="H228" s="43" t="s">
        <v>523</v>
      </c>
      <c r="I228" s="43" t="s">
        <v>524</v>
      </c>
      <c r="J228" s="43" t="s">
        <v>525</v>
      </c>
      <c r="K228" s="43" t="s">
        <v>526</v>
      </c>
      <c r="L228" s="43" t="s">
        <v>527</v>
      </c>
      <c r="M228" s="43" t="s">
        <v>528</v>
      </c>
    </row>
    <row r="229" spans="2:13" x14ac:dyDescent="0.2">
      <c r="B229" s="7"/>
      <c r="C229" s="7"/>
      <c r="D229" s="7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2:13" x14ac:dyDescent="0.2">
      <c r="E230" s="6"/>
    </row>
    <row r="231" spans="2:13" x14ac:dyDescent="0.2">
      <c r="B231" s="24" t="s">
        <v>477</v>
      </c>
      <c r="C231" s="26"/>
      <c r="D231" s="121"/>
      <c r="E231" s="12">
        <v>2629</v>
      </c>
      <c r="F231" s="26">
        <v>2403</v>
      </c>
      <c r="G231" s="26">
        <v>2488</v>
      </c>
      <c r="H231" s="26">
        <v>2296</v>
      </c>
      <c r="I231" s="26">
        <v>1068</v>
      </c>
      <c r="J231" s="26">
        <v>893</v>
      </c>
      <c r="K231" s="26">
        <v>2034</v>
      </c>
      <c r="L231" s="26">
        <v>2892</v>
      </c>
      <c r="M231" s="26">
        <v>2851</v>
      </c>
    </row>
    <row r="232" spans="2:13" x14ac:dyDescent="0.2">
      <c r="B232" s="24" t="s">
        <v>478</v>
      </c>
      <c r="D232" s="24" t="s">
        <v>479</v>
      </c>
      <c r="E232" s="12">
        <v>2604</v>
      </c>
      <c r="F232" s="26">
        <v>2349</v>
      </c>
      <c r="G232" s="26">
        <v>2411</v>
      </c>
      <c r="H232" s="26">
        <v>2286</v>
      </c>
      <c r="I232" s="26">
        <v>1047</v>
      </c>
      <c r="J232" s="26">
        <v>884</v>
      </c>
      <c r="K232" s="26">
        <v>2031</v>
      </c>
      <c r="L232" s="26">
        <v>2871</v>
      </c>
      <c r="M232" s="26">
        <v>2789</v>
      </c>
    </row>
    <row r="233" spans="2:13" x14ac:dyDescent="0.2">
      <c r="C233" s="24" t="s">
        <v>480</v>
      </c>
      <c r="D233" s="24" t="s">
        <v>481</v>
      </c>
      <c r="E233" s="12">
        <v>25</v>
      </c>
      <c r="F233" s="26">
        <v>54</v>
      </c>
      <c r="G233" s="26">
        <v>77</v>
      </c>
      <c r="H233" s="26">
        <v>10</v>
      </c>
      <c r="I233" s="26">
        <v>21</v>
      </c>
      <c r="J233" s="26">
        <v>9</v>
      </c>
      <c r="K233" s="26">
        <v>3</v>
      </c>
      <c r="L233" s="26">
        <v>21</v>
      </c>
      <c r="M233" s="26">
        <v>62</v>
      </c>
    </row>
    <row r="234" spans="2:13" x14ac:dyDescent="0.2">
      <c r="C234" s="24"/>
      <c r="D234" s="24"/>
      <c r="E234" s="12"/>
      <c r="F234" s="26"/>
      <c r="G234" s="26"/>
      <c r="H234" s="26"/>
      <c r="I234" s="26"/>
      <c r="J234" s="26"/>
      <c r="K234" s="26"/>
      <c r="L234" s="26"/>
      <c r="M234" s="26"/>
    </row>
    <row r="235" spans="2:13" x14ac:dyDescent="0.2">
      <c r="B235" s="120" t="s">
        <v>482</v>
      </c>
      <c r="C235" s="122"/>
      <c r="D235" s="121"/>
      <c r="E235" s="16">
        <f>SUM(E236:E237)</f>
        <v>2596</v>
      </c>
      <c r="F235" s="122">
        <f t="shared" ref="F235:M235" si="42">SUM(F236:F237)</f>
        <v>2388</v>
      </c>
      <c r="G235" s="122">
        <f t="shared" si="42"/>
        <v>2488</v>
      </c>
      <c r="H235" s="122">
        <f t="shared" si="42"/>
        <v>2302</v>
      </c>
      <c r="I235" s="122">
        <f t="shared" si="42"/>
        <v>1073</v>
      </c>
      <c r="J235" s="122">
        <f t="shared" si="42"/>
        <v>880</v>
      </c>
      <c r="K235" s="122">
        <f t="shared" si="42"/>
        <v>1965</v>
      </c>
      <c r="L235" s="122">
        <f t="shared" si="42"/>
        <v>2865</v>
      </c>
      <c r="M235" s="122">
        <f t="shared" si="42"/>
        <v>2846</v>
      </c>
    </row>
    <row r="236" spans="2:13" x14ac:dyDescent="0.2">
      <c r="B236" s="24" t="s">
        <v>478</v>
      </c>
      <c r="D236" s="24" t="s">
        <v>479</v>
      </c>
      <c r="E236" s="12">
        <f>SUM(E241+E257+E269+E281+E285)</f>
        <v>2579</v>
      </c>
      <c r="F236" s="26">
        <f t="shared" ref="F236:M237" si="43">SUM(F241+F257+F269+F281+F285)</f>
        <v>2332</v>
      </c>
      <c r="G236" s="26">
        <f t="shared" si="43"/>
        <v>2418</v>
      </c>
      <c r="H236" s="26">
        <f t="shared" si="43"/>
        <v>2294</v>
      </c>
      <c r="I236" s="26">
        <f t="shared" si="43"/>
        <v>1053</v>
      </c>
      <c r="J236" s="26">
        <f t="shared" si="43"/>
        <v>870</v>
      </c>
      <c r="K236" s="26">
        <f t="shared" si="43"/>
        <v>1962</v>
      </c>
      <c r="L236" s="26">
        <f t="shared" si="43"/>
        <v>2844</v>
      </c>
      <c r="M236" s="26">
        <f t="shared" si="43"/>
        <v>2783</v>
      </c>
    </row>
    <row r="237" spans="2:13" x14ac:dyDescent="0.2">
      <c r="C237" s="24" t="s">
        <v>480</v>
      </c>
      <c r="D237" s="24" t="s">
        <v>481</v>
      </c>
      <c r="E237" s="12">
        <f>SUM(E242+E258+E270+E282+E286)</f>
        <v>17</v>
      </c>
      <c r="F237" s="26">
        <f t="shared" si="43"/>
        <v>56</v>
      </c>
      <c r="G237" s="26">
        <f t="shared" si="43"/>
        <v>70</v>
      </c>
      <c r="H237" s="26">
        <f t="shared" si="43"/>
        <v>8</v>
      </c>
      <c r="I237" s="26">
        <f t="shared" si="43"/>
        <v>20</v>
      </c>
      <c r="J237" s="26">
        <f t="shared" si="43"/>
        <v>10</v>
      </c>
      <c r="K237" s="26">
        <f t="shared" si="43"/>
        <v>3</v>
      </c>
      <c r="L237" s="26">
        <f t="shared" si="43"/>
        <v>21</v>
      </c>
      <c r="M237" s="26">
        <f t="shared" si="43"/>
        <v>63</v>
      </c>
    </row>
    <row r="238" spans="2:13" x14ac:dyDescent="0.2">
      <c r="E238" s="6"/>
    </row>
    <row r="239" spans="2:13" x14ac:dyDescent="0.2">
      <c r="B239" s="123"/>
      <c r="C239" s="124"/>
      <c r="D239" s="125"/>
      <c r="E239" s="6"/>
    </row>
    <row r="240" spans="2:13" x14ac:dyDescent="0.2">
      <c r="C240" s="43" t="s">
        <v>483</v>
      </c>
      <c r="E240" s="12">
        <f>SUM(E244+E248+E252)</f>
        <v>254</v>
      </c>
      <c r="F240" s="26">
        <f t="shared" ref="F240:M242" si="44">SUM(F244+F248+F252)</f>
        <v>354</v>
      </c>
      <c r="G240" s="26">
        <f t="shared" si="44"/>
        <v>297</v>
      </c>
      <c r="H240" s="26">
        <f t="shared" si="44"/>
        <v>360</v>
      </c>
      <c r="I240" s="26">
        <f t="shared" si="44"/>
        <v>222</v>
      </c>
      <c r="J240" s="26">
        <f t="shared" si="44"/>
        <v>199</v>
      </c>
      <c r="K240" s="26">
        <f t="shared" si="44"/>
        <v>421</v>
      </c>
      <c r="L240" s="26">
        <f t="shared" si="44"/>
        <v>913</v>
      </c>
      <c r="M240" s="26">
        <f t="shared" si="44"/>
        <v>567</v>
      </c>
    </row>
    <row r="241" spans="3:13" x14ac:dyDescent="0.2">
      <c r="C241" s="43"/>
      <c r="D241" s="24" t="s">
        <v>479</v>
      </c>
      <c r="E241" s="12">
        <f>SUM(E245+E249+E253)</f>
        <v>248</v>
      </c>
      <c r="F241" s="26">
        <f t="shared" si="44"/>
        <v>309</v>
      </c>
      <c r="G241" s="26">
        <f t="shared" si="44"/>
        <v>274</v>
      </c>
      <c r="H241" s="26">
        <f t="shared" si="44"/>
        <v>355</v>
      </c>
      <c r="I241" s="26">
        <f t="shared" si="44"/>
        <v>204</v>
      </c>
      <c r="J241" s="26">
        <f t="shared" si="44"/>
        <v>193</v>
      </c>
      <c r="K241" s="26">
        <f t="shared" si="44"/>
        <v>421</v>
      </c>
      <c r="L241" s="26">
        <f t="shared" si="44"/>
        <v>899</v>
      </c>
      <c r="M241" s="26">
        <f t="shared" si="44"/>
        <v>518</v>
      </c>
    </row>
    <row r="242" spans="3:13" x14ac:dyDescent="0.2">
      <c r="C242" s="43"/>
      <c r="D242" s="24" t="s">
        <v>481</v>
      </c>
      <c r="E242" s="12">
        <f>SUM(E246+E250+E254)</f>
        <v>6</v>
      </c>
      <c r="F242" s="26">
        <f t="shared" si="44"/>
        <v>45</v>
      </c>
      <c r="G242" s="26">
        <f t="shared" si="44"/>
        <v>23</v>
      </c>
      <c r="H242" s="26">
        <f t="shared" si="44"/>
        <v>5</v>
      </c>
      <c r="I242" s="26">
        <f t="shared" si="44"/>
        <v>18</v>
      </c>
      <c r="J242" s="26">
        <f t="shared" si="44"/>
        <v>6</v>
      </c>
      <c r="K242" s="27" t="s">
        <v>41</v>
      </c>
      <c r="L242" s="26">
        <f t="shared" si="44"/>
        <v>14</v>
      </c>
      <c r="M242" s="26">
        <f t="shared" si="44"/>
        <v>49</v>
      </c>
    </row>
    <row r="243" spans="3:13" x14ac:dyDescent="0.2">
      <c r="C243" s="43"/>
      <c r="E243" s="6"/>
    </row>
    <row r="244" spans="3:13" x14ac:dyDescent="0.2">
      <c r="C244" s="43"/>
      <c r="D244" s="126" t="s">
        <v>484</v>
      </c>
      <c r="E244" s="12">
        <f>SUM(E245:E246)</f>
        <v>82</v>
      </c>
      <c r="F244" s="26">
        <f t="shared" ref="F244:M244" si="45">SUM(F245:F246)</f>
        <v>126</v>
      </c>
      <c r="G244" s="26">
        <f t="shared" si="45"/>
        <v>103</v>
      </c>
      <c r="H244" s="26">
        <f t="shared" si="45"/>
        <v>93</v>
      </c>
      <c r="I244" s="26">
        <f t="shared" si="45"/>
        <v>93</v>
      </c>
      <c r="J244" s="26">
        <f t="shared" si="45"/>
        <v>77</v>
      </c>
      <c r="K244" s="26">
        <f t="shared" si="45"/>
        <v>159</v>
      </c>
      <c r="L244" s="26">
        <f t="shared" si="45"/>
        <v>172</v>
      </c>
      <c r="M244" s="26">
        <f t="shared" si="45"/>
        <v>146</v>
      </c>
    </row>
    <row r="245" spans="3:13" x14ac:dyDescent="0.2">
      <c r="C245" s="43"/>
      <c r="D245" s="127" t="s">
        <v>479</v>
      </c>
      <c r="E245" s="48">
        <v>77</v>
      </c>
      <c r="F245" s="28">
        <v>85</v>
      </c>
      <c r="G245" s="28">
        <v>82</v>
      </c>
      <c r="H245" s="28">
        <v>90</v>
      </c>
      <c r="I245" s="28">
        <v>76</v>
      </c>
      <c r="J245" s="28">
        <v>71</v>
      </c>
      <c r="K245" s="28">
        <v>159</v>
      </c>
      <c r="L245" s="28">
        <v>160</v>
      </c>
      <c r="M245" s="28">
        <v>102</v>
      </c>
    </row>
    <row r="246" spans="3:13" x14ac:dyDescent="0.2">
      <c r="C246" s="43"/>
      <c r="D246" s="127" t="s">
        <v>481</v>
      </c>
      <c r="E246" s="48">
        <v>5</v>
      </c>
      <c r="F246" s="28">
        <v>41</v>
      </c>
      <c r="G246" s="28">
        <v>21</v>
      </c>
      <c r="H246" s="28">
        <v>3</v>
      </c>
      <c r="I246" s="28">
        <v>17</v>
      </c>
      <c r="J246" s="28">
        <v>6</v>
      </c>
      <c r="K246" s="27" t="s">
        <v>41</v>
      </c>
      <c r="L246" s="28">
        <v>12</v>
      </c>
      <c r="M246" s="28">
        <v>44</v>
      </c>
    </row>
    <row r="247" spans="3:13" x14ac:dyDescent="0.2">
      <c r="C247" s="43"/>
      <c r="D247" s="127"/>
      <c r="E247" s="6"/>
    </row>
    <row r="248" spans="3:13" x14ac:dyDescent="0.2">
      <c r="C248" s="43"/>
      <c r="D248" s="128" t="s">
        <v>485</v>
      </c>
      <c r="E248" s="12">
        <f>SUM(E249:E250)</f>
        <v>171</v>
      </c>
      <c r="F248" s="26">
        <f>SUM(F249:F250)</f>
        <v>227</v>
      </c>
      <c r="G248" s="26">
        <f t="shared" ref="G248:M248" si="46">SUM(G249:G250)</f>
        <v>191</v>
      </c>
      <c r="H248" s="26">
        <f t="shared" si="46"/>
        <v>267</v>
      </c>
      <c r="I248" s="26">
        <f t="shared" si="46"/>
        <v>129</v>
      </c>
      <c r="J248" s="26">
        <f t="shared" si="46"/>
        <v>122</v>
      </c>
      <c r="K248" s="26">
        <f t="shared" si="46"/>
        <v>262</v>
      </c>
      <c r="L248" s="26">
        <f t="shared" si="46"/>
        <v>738</v>
      </c>
      <c r="M248" s="26">
        <f t="shared" si="46"/>
        <v>420</v>
      </c>
    </row>
    <row r="249" spans="3:13" x14ac:dyDescent="0.2">
      <c r="C249" s="43"/>
      <c r="D249" s="127" t="s">
        <v>479</v>
      </c>
      <c r="E249" s="48">
        <v>171</v>
      </c>
      <c r="F249" s="28">
        <v>224</v>
      </c>
      <c r="G249" s="28">
        <v>189</v>
      </c>
      <c r="H249" s="28">
        <v>265</v>
      </c>
      <c r="I249" s="28">
        <v>128</v>
      </c>
      <c r="J249" s="28">
        <v>122</v>
      </c>
      <c r="K249" s="28">
        <v>262</v>
      </c>
      <c r="L249" s="28">
        <v>736</v>
      </c>
      <c r="M249" s="28">
        <v>415</v>
      </c>
    </row>
    <row r="250" spans="3:13" x14ac:dyDescent="0.2">
      <c r="C250" s="43"/>
      <c r="D250" s="127" t="s">
        <v>481</v>
      </c>
      <c r="E250" s="32" t="s">
        <v>41</v>
      </c>
      <c r="F250" s="28">
        <v>3</v>
      </c>
      <c r="G250" s="27">
        <v>2</v>
      </c>
      <c r="H250" s="28">
        <v>2</v>
      </c>
      <c r="I250" s="28">
        <v>1</v>
      </c>
      <c r="J250" s="27" t="s">
        <v>41</v>
      </c>
      <c r="K250" s="27" t="s">
        <v>41</v>
      </c>
      <c r="L250" s="28">
        <v>2</v>
      </c>
      <c r="M250" s="28">
        <v>5</v>
      </c>
    </row>
    <row r="251" spans="3:13" x14ac:dyDescent="0.2">
      <c r="C251" s="43"/>
      <c r="D251" s="74"/>
      <c r="E251" s="6"/>
    </row>
    <row r="252" spans="3:13" x14ac:dyDescent="0.2">
      <c r="C252" s="43"/>
      <c r="D252" s="128" t="s">
        <v>486</v>
      </c>
      <c r="E252" s="12">
        <f>SUM(E253:E254)</f>
        <v>1</v>
      </c>
      <c r="F252" s="26">
        <f t="shared" ref="F252:M252" si="47">SUM(F253:F254)</f>
        <v>1</v>
      </c>
      <c r="G252" s="26">
        <f t="shared" si="47"/>
        <v>3</v>
      </c>
      <c r="H252" s="27" t="s">
        <v>41</v>
      </c>
      <c r="I252" s="27" t="s">
        <v>41</v>
      </c>
      <c r="J252" s="27" t="s">
        <v>41</v>
      </c>
      <c r="K252" s="27" t="s">
        <v>41</v>
      </c>
      <c r="L252" s="26">
        <f t="shared" si="47"/>
        <v>3</v>
      </c>
      <c r="M252" s="26">
        <f t="shared" si="47"/>
        <v>1</v>
      </c>
    </row>
    <row r="253" spans="3:13" x14ac:dyDescent="0.2">
      <c r="C253" s="43"/>
      <c r="D253" s="127" t="s">
        <v>479</v>
      </c>
      <c r="E253" s="32" t="s">
        <v>41</v>
      </c>
      <c r="F253" s="27" t="s">
        <v>41</v>
      </c>
      <c r="G253" s="28">
        <v>3</v>
      </c>
      <c r="H253" s="27" t="s">
        <v>41</v>
      </c>
      <c r="I253" s="27" t="s">
        <v>41</v>
      </c>
      <c r="J253" s="27" t="s">
        <v>41</v>
      </c>
      <c r="K253" s="27" t="s">
        <v>41</v>
      </c>
      <c r="L253" s="28">
        <v>3</v>
      </c>
      <c r="M253" s="28">
        <v>1</v>
      </c>
    </row>
    <row r="254" spans="3:13" x14ac:dyDescent="0.2">
      <c r="C254" s="43"/>
      <c r="D254" s="127" t="s">
        <v>481</v>
      </c>
      <c r="E254" s="48">
        <v>1</v>
      </c>
      <c r="F254" s="28">
        <v>1</v>
      </c>
      <c r="G254" s="27" t="s">
        <v>41</v>
      </c>
      <c r="H254" s="27" t="s">
        <v>41</v>
      </c>
      <c r="I254" s="27" t="s">
        <v>41</v>
      </c>
      <c r="J254" s="27" t="s">
        <v>41</v>
      </c>
      <c r="K254" s="27" t="s">
        <v>41</v>
      </c>
      <c r="L254" s="27" t="s">
        <v>41</v>
      </c>
      <c r="M254" s="27" t="s">
        <v>41</v>
      </c>
    </row>
    <row r="255" spans="3:13" x14ac:dyDescent="0.2">
      <c r="C255" s="43"/>
      <c r="D255" s="74"/>
      <c r="E255" s="6"/>
    </row>
    <row r="256" spans="3:13" x14ac:dyDescent="0.2">
      <c r="C256" s="129" t="s">
        <v>487</v>
      </c>
      <c r="D256" s="130" t="s">
        <v>488</v>
      </c>
      <c r="E256" s="12">
        <f>SUM(E260+E264)</f>
        <v>8</v>
      </c>
      <c r="F256" s="26">
        <f t="shared" ref="F256:M257" si="48">SUM(F260+F264)</f>
        <v>9</v>
      </c>
      <c r="G256" s="26">
        <f t="shared" si="48"/>
        <v>31</v>
      </c>
      <c r="H256" s="26">
        <f t="shared" si="48"/>
        <v>5</v>
      </c>
      <c r="I256" s="26">
        <f t="shared" si="48"/>
        <v>7</v>
      </c>
      <c r="J256" s="26">
        <f t="shared" si="48"/>
        <v>2</v>
      </c>
      <c r="K256" s="26">
        <f t="shared" si="48"/>
        <v>3</v>
      </c>
      <c r="L256" s="26">
        <f t="shared" si="48"/>
        <v>7</v>
      </c>
      <c r="M256" s="26">
        <f t="shared" si="48"/>
        <v>17</v>
      </c>
    </row>
    <row r="257" spans="2:13" x14ac:dyDescent="0.2">
      <c r="B257" s="24" t="s">
        <v>489</v>
      </c>
      <c r="C257" s="43"/>
      <c r="D257" s="24" t="s">
        <v>479</v>
      </c>
      <c r="E257" s="12">
        <f>SUM(E261+E265)</f>
        <v>8</v>
      </c>
      <c r="F257" s="26">
        <f t="shared" si="48"/>
        <v>9</v>
      </c>
      <c r="G257" s="27">
        <f t="shared" si="48"/>
        <v>1</v>
      </c>
      <c r="H257" s="26">
        <f t="shared" si="48"/>
        <v>5</v>
      </c>
      <c r="I257" s="26">
        <f t="shared" si="48"/>
        <v>7</v>
      </c>
      <c r="J257" s="26">
        <f t="shared" si="48"/>
        <v>2</v>
      </c>
      <c r="K257" s="26">
        <f t="shared" si="48"/>
        <v>3</v>
      </c>
      <c r="L257" s="26">
        <f t="shared" si="48"/>
        <v>7</v>
      </c>
      <c r="M257" s="26">
        <f t="shared" si="48"/>
        <v>17</v>
      </c>
    </row>
    <row r="258" spans="2:13" x14ac:dyDescent="0.2">
      <c r="B258" s="24" t="s">
        <v>490</v>
      </c>
      <c r="C258" s="43"/>
      <c r="D258" s="24" t="s">
        <v>481</v>
      </c>
      <c r="E258" s="32" t="s">
        <v>41</v>
      </c>
      <c r="F258" s="27" t="s">
        <v>41</v>
      </c>
      <c r="G258" s="26">
        <f>SUM(G262+G266)</f>
        <v>30</v>
      </c>
      <c r="H258" s="27" t="s">
        <v>41</v>
      </c>
      <c r="I258" s="27" t="s">
        <v>41</v>
      </c>
      <c r="J258" s="27" t="s">
        <v>41</v>
      </c>
      <c r="K258" s="27" t="s">
        <v>41</v>
      </c>
      <c r="L258" s="27" t="s">
        <v>41</v>
      </c>
      <c r="M258" s="27" t="s">
        <v>41</v>
      </c>
    </row>
    <row r="259" spans="2:13" x14ac:dyDescent="0.2">
      <c r="B259" s="24" t="s">
        <v>491</v>
      </c>
      <c r="C259" s="43"/>
      <c r="E259" s="6"/>
    </row>
    <row r="260" spans="2:13" x14ac:dyDescent="0.2">
      <c r="B260" s="24" t="s">
        <v>492</v>
      </c>
      <c r="C260" s="43"/>
      <c r="D260" s="128" t="s">
        <v>484</v>
      </c>
      <c r="E260" s="32" t="s">
        <v>41</v>
      </c>
      <c r="F260" s="26">
        <f>SUM(F261:F262)</f>
        <v>5</v>
      </c>
      <c r="G260" s="26">
        <f t="shared" ref="G260:M260" si="49">SUM(G261:G262)</f>
        <v>19</v>
      </c>
      <c r="H260" s="26">
        <f t="shared" si="49"/>
        <v>1</v>
      </c>
      <c r="I260" s="26">
        <f t="shared" si="49"/>
        <v>1</v>
      </c>
      <c r="J260" s="27" t="s">
        <v>41</v>
      </c>
      <c r="K260" s="27" t="s">
        <v>41</v>
      </c>
      <c r="L260" s="26">
        <f t="shared" si="49"/>
        <v>3</v>
      </c>
      <c r="M260" s="26">
        <f t="shared" si="49"/>
        <v>2</v>
      </c>
    </row>
    <row r="261" spans="2:13" x14ac:dyDescent="0.2">
      <c r="C261" s="43"/>
      <c r="D261" s="127" t="s">
        <v>479</v>
      </c>
      <c r="E261" s="32" t="s">
        <v>41</v>
      </c>
      <c r="F261" s="28">
        <v>5</v>
      </c>
      <c r="G261" s="27" t="s">
        <v>41</v>
      </c>
      <c r="H261" s="28">
        <v>1</v>
      </c>
      <c r="I261" s="28">
        <v>1</v>
      </c>
      <c r="J261" s="27" t="s">
        <v>41</v>
      </c>
      <c r="K261" s="27" t="s">
        <v>41</v>
      </c>
      <c r="L261" s="28">
        <v>3</v>
      </c>
      <c r="M261" s="28">
        <v>2</v>
      </c>
    </row>
    <row r="262" spans="2:13" x14ac:dyDescent="0.2">
      <c r="C262" s="43"/>
      <c r="D262" s="127" t="s">
        <v>481</v>
      </c>
      <c r="E262" s="32" t="s">
        <v>41</v>
      </c>
      <c r="F262" s="27" t="s">
        <v>41</v>
      </c>
      <c r="G262" s="28">
        <v>19</v>
      </c>
      <c r="H262" s="27" t="s">
        <v>41</v>
      </c>
      <c r="I262" s="27" t="s">
        <v>41</v>
      </c>
      <c r="J262" s="27" t="s">
        <v>41</v>
      </c>
      <c r="K262" s="27" t="s">
        <v>41</v>
      </c>
      <c r="L262" s="27" t="s">
        <v>41</v>
      </c>
      <c r="M262" s="27" t="s">
        <v>41</v>
      </c>
    </row>
    <row r="263" spans="2:13" x14ac:dyDescent="0.2">
      <c r="C263" s="43"/>
      <c r="D263" s="74"/>
      <c r="E263" s="6"/>
    </row>
    <row r="264" spans="2:13" x14ac:dyDescent="0.2">
      <c r="C264" s="43"/>
      <c r="D264" s="128" t="s">
        <v>485</v>
      </c>
      <c r="E264" s="12">
        <f>SUM(E265:E266)</f>
        <v>8</v>
      </c>
      <c r="F264" s="26">
        <f t="shared" ref="F264:M264" si="50">SUM(F265:F266)</f>
        <v>4</v>
      </c>
      <c r="G264" s="26">
        <f t="shared" si="50"/>
        <v>12</v>
      </c>
      <c r="H264" s="26">
        <f t="shared" si="50"/>
        <v>4</v>
      </c>
      <c r="I264" s="26">
        <f t="shared" si="50"/>
        <v>6</v>
      </c>
      <c r="J264" s="26">
        <f t="shared" si="50"/>
        <v>2</v>
      </c>
      <c r="K264" s="26">
        <f t="shared" si="50"/>
        <v>3</v>
      </c>
      <c r="L264" s="26">
        <f t="shared" si="50"/>
        <v>4</v>
      </c>
      <c r="M264" s="26">
        <f t="shared" si="50"/>
        <v>15</v>
      </c>
    </row>
    <row r="265" spans="2:13" x14ac:dyDescent="0.2">
      <c r="C265" s="43"/>
      <c r="D265" s="127" t="s">
        <v>479</v>
      </c>
      <c r="E265" s="48">
        <v>8</v>
      </c>
      <c r="F265" s="28">
        <v>4</v>
      </c>
      <c r="G265" s="27">
        <v>1</v>
      </c>
      <c r="H265" s="28">
        <v>4</v>
      </c>
      <c r="I265" s="28">
        <v>6</v>
      </c>
      <c r="J265" s="28">
        <v>2</v>
      </c>
      <c r="K265" s="28">
        <v>3</v>
      </c>
      <c r="L265" s="28">
        <v>4</v>
      </c>
      <c r="M265" s="28">
        <v>15</v>
      </c>
    </row>
    <row r="266" spans="2:13" x14ac:dyDescent="0.2">
      <c r="C266" s="43"/>
      <c r="D266" s="127" t="s">
        <v>481</v>
      </c>
      <c r="E266" s="32" t="s">
        <v>41</v>
      </c>
      <c r="F266" s="27" t="s">
        <v>41</v>
      </c>
      <c r="G266" s="28">
        <v>11</v>
      </c>
      <c r="H266" s="27" t="s">
        <v>41</v>
      </c>
      <c r="I266" s="27" t="s">
        <v>41</v>
      </c>
      <c r="J266" s="27" t="s">
        <v>41</v>
      </c>
      <c r="K266" s="27" t="s">
        <v>41</v>
      </c>
      <c r="L266" s="27" t="s">
        <v>41</v>
      </c>
      <c r="M266" s="27" t="s">
        <v>41</v>
      </c>
    </row>
    <row r="267" spans="2:13" x14ac:dyDescent="0.2">
      <c r="C267" s="43"/>
      <c r="D267" s="74"/>
      <c r="E267" s="6"/>
    </row>
    <row r="268" spans="2:13" x14ac:dyDescent="0.2">
      <c r="C268" s="129" t="s">
        <v>493</v>
      </c>
      <c r="D268" s="125"/>
      <c r="E268" s="12">
        <f>SUM(E272+E276)</f>
        <v>2207</v>
      </c>
      <c r="F268" s="26">
        <f t="shared" ref="F268:M270" si="51">SUM(F272+F276)</f>
        <v>1946</v>
      </c>
      <c r="G268" s="26">
        <f t="shared" si="51"/>
        <v>2081</v>
      </c>
      <c r="H268" s="26">
        <f t="shared" si="51"/>
        <v>1857</v>
      </c>
      <c r="I268" s="26">
        <f t="shared" si="51"/>
        <v>772</v>
      </c>
      <c r="J268" s="26">
        <f t="shared" si="51"/>
        <v>611</v>
      </c>
      <c r="K268" s="26">
        <f t="shared" si="51"/>
        <v>1400</v>
      </c>
      <c r="L268" s="26">
        <f t="shared" si="51"/>
        <v>1856</v>
      </c>
      <c r="M268" s="26">
        <f t="shared" si="51"/>
        <v>2116</v>
      </c>
    </row>
    <row r="269" spans="2:13" x14ac:dyDescent="0.2">
      <c r="C269" s="43"/>
      <c r="D269" s="24" t="s">
        <v>479</v>
      </c>
      <c r="E269" s="12">
        <f>SUM(E273+E277)</f>
        <v>2197</v>
      </c>
      <c r="F269" s="26">
        <f t="shared" si="51"/>
        <v>1941</v>
      </c>
      <c r="G269" s="26">
        <f t="shared" si="51"/>
        <v>2064</v>
      </c>
      <c r="H269" s="26">
        <f t="shared" si="51"/>
        <v>1854</v>
      </c>
      <c r="I269" s="26">
        <f t="shared" si="51"/>
        <v>770</v>
      </c>
      <c r="J269" s="26">
        <f t="shared" si="51"/>
        <v>607</v>
      </c>
      <c r="K269" s="26">
        <f t="shared" si="51"/>
        <v>1397</v>
      </c>
      <c r="L269" s="26">
        <f t="shared" si="51"/>
        <v>1856</v>
      </c>
      <c r="M269" s="26">
        <f t="shared" si="51"/>
        <v>2109</v>
      </c>
    </row>
    <row r="270" spans="2:13" x14ac:dyDescent="0.2">
      <c r="C270" s="43"/>
      <c r="D270" s="24" t="s">
        <v>481</v>
      </c>
      <c r="E270" s="12">
        <f>SUM(E274+E278)</f>
        <v>10</v>
      </c>
      <c r="F270" s="26">
        <f t="shared" si="51"/>
        <v>5</v>
      </c>
      <c r="G270" s="26">
        <f t="shared" si="51"/>
        <v>17</v>
      </c>
      <c r="H270" s="26">
        <f t="shared" si="51"/>
        <v>3</v>
      </c>
      <c r="I270" s="26">
        <f t="shared" si="51"/>
        <v>2</v>
      </c>
      <c r="J270" s="26">
        <f t="shared" si="51"/>
        <v>4</v>
      </c>
      <c r="K270" s="26">
        <f t="shared" si="51"/>
        <v>3</v>
      </c>
      <c r="L270" s="27" t="s">
        <v>41</v>
      </c>
      <c r="M270" s="26">
        <f t="shared" si="51"/>
        <v>7</v>
      </c>
    </row>
    <row r="271" spans="2:13" x14ac:dyDescent="0.2">
      <c r="C271" s="43"/>
      <c r="E271" s="6"/>
    </row>
    <row r="272" spans="2:13" x14ac:dyDescent="0.2">
      <c r="C272" s="43"/>
      <c r="D272" s="128" t="s">
        <v>484</v>
      </c>
      <c r="E272" s="12">
        <f>SUM(E273:E274)</f>
        <v>657</v>
      </c>
      <c r="F272" s="26">
        <f t="shared" ref="F272:M272" si="52">SUM(F273:F274)</f>
        <v>582</v>
      </c>
      <c r="G272" s="26">
        <f t="shared" si="52"/>
        <v>612</v>
      </c>
      <c r="H272" s="26">
        <f t="shared" si="52"/>
        <v>572</v>
      </c>
      <c r="I272" s="26">
        <f t="shared" si="52"/>
        <v>261</v>
      </c>
      <c r="J272" s="26">
        <f t="shared" si="52"/>
        <v>179</v>
      </c>
      <c r="K272" s="26">
        <f t="shared" si="52"/>
        <v>420</v>
      </c>
      <c r="L272" s="26">
        <f t="shared" si="52"/>
        <v>600</v>
      </c>
      <c r="M272" s="26">
        <f t="shared" si="52"/>
        <v>670</v>
      </c>
    </row>
    <row r="273" spans="2:13" x14ac:dyDescent="0.2">
      <c r="C273" s="43"/>
      <c r="D273" s="127" t="s">
        <v>479</v>
      </c>
      <c r="E273" s="48">
        <v>656</v>
      </c>
      <c r="F273" s="28">
        <v>582</v>
      </c>
      <c r="G273" s="28">
        <v>608</v>
      </c>
      <c r="H273" s="28">
        <v>572</v>
      </c>
      <c r="I273" s="28">
        <v>261</v>
      </c>
      <c r="J273" s="28">
        <v>179</v>
      </c>
      <c r="K273" s="28">
        <v>420</v>
      </c>
      <c r="L273" s="28">
        <v>600</v>
      </c>
      <c r="M273" s="28">
        <v>670</v>
      </c>
    </row>
    <row r="274" spans="2:13" x14ac:dyDescent="0.2">
      <c r="C274" s="43"/>
      <c r="D274" s="127" t="s">
        <v>481</v>
      </c>
      <c r="E274" s="48">
        <v>1</v>
      </c>
      <c r="F274" s="27" t="s">
        <v>41</v>
      </c>
      <c r="G274" s="28">
        <v>4</v>
      </c>
      <c r="H274" s="27" t="s">
        <v>41</v>
      </c>
      <c r="I274" s="27" t="s">
        <v>41</v>
      </c>
      <c r="J274" s="27" t="s">
        <v>41</v>
      </c>
      <c r="K274" s="27" t="s">
        <v>41</v>
      </c>
      <c r="L274" s="27" t="s">
        <v>41</v>
      </c>
      <c r="M274" s="27" t="s">
        <v>41</v>
      </c>
    </row>
    <row r="275" spans="2:13" x14ac:dyDescent="0.2">
      <c r="C275" s="43"/>
      <c r="D275" s="74"/>
      <c r="E275" s="6"/>
    </row>
    <row r="276" spans="2:13" x14ac:dyDescent="0.2">
      <c r="C276" s="43"/>
      <c r="D276" s="128" t="s">
        <v>485</v>
      </c>
      <c r="E276" s="12">
        <f>SUM(E277:E278)</f>
        <v>1550</v>
      </c>
      <c r="F276" s="26">
        <f t="shared" ref="F276:M276" si="53">SUM(F277:F278)</f>
        <v>1364</v>
      </c>
      <c r="G276" s="26">
        <f t="shared" si="53"/>
        <v>1469</v>
      </c>
      <c r="H276" s="26">
        <f t="shared" si="53"/>
        <v>1285</v>
      </c>
      <c r="I276" s="26">
        <f t="shared" si="53"/>
        <v>511</v>
      </c>
      <c r="J276" s="26">
        <f t="shared" si="53"/>
        <v>432</v>
      </c>
      <c r="K276" s="26">
        <f t="shared" si="53"/>
        <v>980</v>
      </c>
      <c r="L276" s="26">
        <f t="shared" si="53"/>
        <v>1256</v>
      </c>
      <c r="M276" s="26">
        <f t="shared" si="53"/>
        <v>1446</v>
      </c>
    </row>
    <row r="277" spans="2:13" x14ac:dyDescent="0.2">
      <c r="C277" s="43"/>
      <c r="D277" s="127" t="s">
        <v>479</v>
      </c>
      <c r="E277" s="48">
        <v>1541</v>
      </c>
      <c r="F277" s="28">
        <v>1359</v>
      </c>
      <c r="G277" s="28">
        <v>1456</v>
      </c>
      <c r="H277" s="28">
        <v>1282</v>
      </c>
      <c r="I277" s="28">
        <v>509</v>
      </c>
      <c r="J277" s="28">
        <v>428</v>
      </c>
      <c r="K277" s="28">
        <v>977</v>
      </c>
      <c r="L277" s="28">
        <v>1256</v>
      </c>
      <c r="M277" s="28">
        <v>1439</v>
      </c>
    </row>
    <row r="278" spans="2:13" x14ac:dyDescent="0.2">
      <c r="C278" s="43"/>
      <c r="D278" s="127" t="s">
        <v>481</v>
      </c>
      <c r="E278" s="48">
        <v>9</v>
      </c>
      <c r="F278" s="28">
        <v>5</v>
      </c>
      <c r="G278" s="28">
        <v>13</v>
      </c>
      <c r="H278" s="28">
        <v>3</v>
      </c>
      <c r="I278" s="28">
        <v>2</v>
      </c>
      <c r="J278" s="28">
        <v>4</v>
      </c>
      <c r="K278" s="27">
        <v>3</v>
      </c>
      <c r="L278" s="27" t="s">
        <v>41</v>
      </c>
      <c r="M278" s="28">
        <v>7</v>
      </c>
    </row>
    <row r="279" spans="2:13" x14ac:dyDescent="0.2">
      <c r="C279" s="43"/>
      <c r="D279" s="74"/>
      <c r="E279" s="6"/>
    </row>
    <row r="280" spans="2:13" x14ac:dyDescent="0.2">
      <c r="B280" s="24"/>
      <c r="C280" s="129" t="s">
        <v>494</v>
      </c>
      <c r="D280" s="125"/>
      <c r="E280" s="12">
        <f>SUM(E281:E282)</f>
        <v>74</v>
      </c>
      <c r="F280" s="26">
        <f t="shared" ref="F280:M280" si="54">SUM(F281:F282)</f>
        <v>74</v>
      </c>
      <c r="G280" s="26">
        <f t="shared" si="54"/>
        <v>63</v>
      </c>
      <c r="H280" s="26">
        <f t="shared" si="54"/>
        <v>57</v>
      </c>
      <c r="I280" s="26">
        <f t="shared" si="54"/>
        <v>58</v>
      </c>
      <c r="J280" s="26">
        <f t="shared" si="54"/>
        <v>46</v>
      </c>
      <c r="K280" s="26">
        <f t="shared" si="54"/>
        <v>95</v>
      </c>
      <c r="L280" s="26">
        <f t="shared" si="54"/>
        <v>73</v>
      </c>
      <c r="M280" s="26">
        <f t="shared" si="54"/>
        <v>127</v>
      </c>
    </row>
    <row r="281" spans="2:13" x14ac:dyDescent="0.2">
      <c r="C281" s="43"/>
      <c r="D281" s="24" t="s">
        <v>479</v>
      </c>
      <c r="E281" s="48">
        <v>73</v>
      </c>
      <c r="F281" s="28">
        <v>68</v>
      </c>
      <c r="G281" s="28">
        <v>63</v>
      </c>
      <c r="H281" s="28">
        <v>57</v>
      </c>
      <c r="I281" s="28">
        <v>58</v>
      </c>
      <c r="J281" s="28">
        <v>46</v>
      </c>
      <c r="K281" s="28">
        <v>95</v>
      </c>
      <c r="L281" s="28">
        <v>66</v>
      </c>
      <c r="M281" s="28">
        <v>120</v>
      </c>
    </row>
    <row r="282" spans="2:13" x14ac:dyDescent="0.2">
      <c r="C282" s="43"/>
      <c r="D282" s="24" t="s">
        <v>481</v>
      </c>
      <c r="E282" s="32">
        <v>1</v>
      </c>
      <c r="F282" s="28">
        <v>6</v>
      </c>
      <c r="G282" s="27" t="s">
        <v>41</v>
      </c>
      <c r="H282" s="27" t="s">
        <v>41</v>
      </c>
      <c r="I282" s="27" t="s">
        <v>41</v>
      </c>
      <c r="J282" s="27" t="s">
        <v>41</v>
      </c>
      <c r="K282" s="27" t="s">
        <v>41</v>
      </c>
      <c r="L282" s="28">
        <v>7</v>
      </c>
      <c r="M282" s="28">
        <v>7</v>
      </c>
    </row>
    <row r="283" spans="2:13" x14ac:dyDescent="0.2">
      <c r="C283" s="43"/>
      <c r="E283" s="6"/>
    </row>
    <row r="284" spans="2:13" x14ac:dyDescent="0.2">
      <c r="B284" s="24"/>
      <c r="C284" s="129" t="s">
        <v>495</v>
      </c>
      <c r="D284" s="125"/>
      <c r="E284" s="26">
        <f>SUM(E285:E286)</f>
        <v>53</v>
      </c>
      <c r="F284" s="26">
        <f t="shared" ref="F284:M284" si="55">SUM(F285:F286)</f>
        <v>5</v>
      </c>
      <c r="G284" s="26">
        <f t="shared" si="55"/>
        <v>16</v>
      </c>
      <c r="H284" s="26">
        <f t="shared" si="55"/>
        <v>23</v>
      </c>
      <c r="I284" s="26">
        <f t="shared" si="55"/>
        <v>14</v>
      </c>
      <c r="J284" s="26">
        <f t="shared" si="55"/>
        <v>22</v>
      </c>
      <c r="K284" s="26">
        <f t="shared" si="55"/>
        <v>46</v>
      </c>
      <c r="L284" s="26">
        <f t="shared" si="55"/>
        <v>16</v>
      </c>
      <c r="M284" s="26">
        <f t="shared" si="55"/>
        <v>19</v>
      </c>
    </row>
    <row r="285" spans="2:13" x14ac:dyDescent="0.2">
      <c r="B285" s="24"/>
      <c r="C285" s="6"/>
      <c r="D285" s="131" t="s">
        <v>479</v>
      </c>
      <c r="E285" s="27">
        <v>53</v>
      </c>
      <c r="F285" s="28">
        <v>5</v>
      </c>
      <c r="G285" s="28">
        <v>16</v>
      </c>
      <c r="H285" s="28">
        <v>23</v>
      </c>
      <c r="I285" s="28">
        <v>14</v>
      </c>
      <c r="J285" s="28">
        <v>22</v>
      </c>
      <c r="K285" s="28">
        <v>46</v>
      </c>
      <c r="L285" s="28">
        <v>16</v>
      </c>
      <c r="M285" s="28">
        <v>19</v>
      </c>
    </row>
    <row r="286" spans="2:13" x14ac:dyDescent="0.2">
      <c r="B286" s="24"/>
      <c r="C286" s="6"/>
      <c r="D286" s="131" t="s">
        <v>481</v>
      </c>
      <c r="E286" s="27" t="s">
        <v>41</v>
      </c>
      <c r="F286" s="27" t="s">
        <v>41</v>
      </c>
      <c r="G286" s="27" t="s">
        <v>41</v>
      </c>
      <c r="H286" s="27" t="s">
        <v>41</v>
      </c>
      <c r="I286" s="27" t="s">
        <v>41</v>
      </c>
      <c r="J286" s="27" t="s">
        <v>41</v>
      </c>
      <c r="K286" s="27" t="s">
        <v>41</v>
      </c>
      <c r="L286" s="27" t="s">
        <v>41</v>
      </c>
      <c r="M286" s="27" t="s">
        <v>41</v>
      </c>
    </row>
    <row r="287" spans="2:13" x14ac:dyDescent="0.2">
      <c r="B287" s="46"/>
      <c r="C287" s="10"/>
      <c r="D287" s="132"/>
      <c r="E287" s="50"/>
      <c r="F287" s="50"/>
      <c r="G287" s="50"/>
      <c r="H287" s="50"/>
      <c r="I287" s="50"/>
      <c r="J287" s="50"/>
      <c r="K287" s="50"/>
      <c r="L287" s="50"/>
      <c r="M287" s="50"/>
    </row>
    <row r="288" spans="2:13" x14ac:dyDescent="0.2">
      <c r="D288" s="133"/>
      <c r="E288" s="28"/>
      <c r="F288" s="28"/>
      <c r="G288" s="28"/>
      <c r="H288" s="28"/>
      <c r="I288" s="28"/>
      <c r="J288" s="28"/>
      <c r="K288" s="28"/>
      <c r="L288" s="28"/>
      <c r="M288" s="28"/>
    </row>
    <row r="289" spans="1:13" x14ac:dyDescent="0.2">
      <c r="B289" s="24" t="s">
        <v>496</v>
      </c>
      <c r="D289" s="133"/>
      <c r="E289" s="28">
        <v>66</v>
      </c>
      <c r="F289" s="28">
        <v>36</v>
      </c>
      <c r="G289" s="28">
        <v>50</v>
      </c>
      <c r="H289" s="28">
        <v>53</v>
      </c>
      <c r="I289" s="28">
        <v>12</v>
      </c>
      <c r="J289" s="28">
        <v>21</v>
      </c>
      <c r="K289" s="28">
        <v>22</v>
      </c>
      <c r="L289" s="28">
        <v>44</v>
      </c>
      <c r="M289" s="28">
        <v>54</v>
      </c>
    </row>
    <row r="290" spans="1:13" ht="18" thickBot="1" x14ac:dyDescent="0.25">
      <c r="B290" s="4"/>
      <c r="C290" s="4"/>
      <c r="D290" s="29"/>
      <c r="E290" s="4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E291" s="24" t="s">
        <v>497</v>
      </c>
    </row>
    <row r="292" spans="1:13" x14ac:dyDescent="0.2">
      <c r="A292" s="24"/>
    </row>
    <row r="293" spans="1:13" x14ac:dyDescent="0.2">
      <c r="A293" s="24"/>
    </row>
    <row r="298" spans="1:13" x14ac:dyDescent="0.2">
      <c r="E298" s="120" t="s">
        <v>499</v>
      </c>
    </row>
    <row r="299" spans="1:13" ht="18" thickBot="1" x14ac:dyDescent="0.25">
      <c r="B299" s="4"/>
      <c r="C299" s="4"/>
      <c r="D299" s="4"/>
      <c r="E299" s="4"/>
      <c r="F299" s="5" t="s">
        <v>464</v>
      </c>
      <c r="G299" s="4"/>
      <c r="H299" s="4"/>
      <c r="I299" s="4"/>
      <c r="J299" s="4"/>
      <c r="K299" s="5" t="s">
        <v>465</v>
      </c>
      <c r="L299" s="4"/>
    </row>
    <row r="300" spans="1:13" x14ac:dyDescent="0.2">
      <c r="E300" s="6"/>
      <c r="F300" s="6"/>
      <c r="G300" s="6"/>
      <c r="H300" s="6"/>
      <c r="I300" s="6"/>
      <c r="J300" s="6"/>
      <c r="K300" s="6"/>
      <c r="L300" s="6"/>
    </row>
    <row r="301" spans="1:13" x14ac:dyDescent="0.2">
      <c r="C301" s="24" t="s">
        <v>467</v>
      </c>
      <c r="E301" s="8" t="s">
        <v>529</v>
      </c>
      <c r="F301" s="43" t="s">
        <v>530</v>
      </c>
      <c r="G301" s="43" t="s">
        <v>531</v>
      </c>
      <c r="H301" s="43" t="s">
        <v>532</v>
      </c>
      <c r="I301" s="43" t="s">
        <v>533</v>
      </c>
      <c r="J301" s="43" t="s">
        <v>534</v>
      </c>
      <c r="K301" s="43" t="s">
        <v>535</v>
      </c>
      <c r="L301" s="43" t="s">
        <v>536</v>
      </c>
    </row>
    <row r="302" spans="1:13" x14ac:dyDescent="0.2">
      <c r="B302" s="7"/>
      <c r="C302" s="7"/>
      <c r="D302" s="7"/>
      <c r="E302" s="10"/>
      <c r="F302" s="10"/>
      <c r="G302" s="10"/>
      <c r="H302" s="10"/>
      <c r="I302" s="10"/>
      <c r="J302" s="10"/>
      <c r="K302" s="10"/>
      <c r="L302" s="10"/>
    </row>
    <row r="303" spans="1:13" x14ac:dyDescent="0.2">
      <c r="E303" s="6"/>
    </row>
    <row r="304" spans="1:13" x14ac:dyDescent="0.2">
      <c r="B304" s="24" t="s">
        <v>477</v>
      </c>
      <c r="C304" s="26"/>
      <c r="D304" s="121"/>
      <c r="E304" s="12">
        <v>3229</v>
      </c>
      <c r="F304" s="26">
        <v>6772</v>
      </c>
      <c r="G304" s="26">
        <v>1322</v>
      </c>
      <c r="H304" s="26">
        <v>1259</v>
      </c>
      <c r="I304" s="26">
        <v>5291</v>
      </c>
      <c r="J304" s="26">
        <v>1706</v>
      </c>
      <c r="K304" s="26">
        <v>1761</v>
      </c>
      <c r="L304" s="26">
        <v>4475</v>
      </c>
    </row>
    <row r="305" spans="2:13" x14ac:dyDescent="0.2">
      <c r="B305" s="24" t="s">
        <v>478</v>
      </c>
      <c r="D305" s="24" t="s">
        <v>479</v>
      </c>
      <c r="E305" s="12">
        <v>3168</v>
      </c>
      <c r="F305" s="26">
        <v>6562</v>
      </c>
      <c r="G305" s="26">
        <v>1273</v>
      </c>
      <c r="H305" s="26">
        <v>1241</v>
      </c>
      <c r="I305" s="26">
        <v>5128</v>
      </c>
      <c r="J305" s="26">
        <v>1696</v>
      </c>
      <c r="K305" s="26">
        <v>1741</v>
      </c>
      <c r="L305" s="26">
        <v>4400</v>
      </c>
    </row>
    <row r="306" spans="2:13" x14ac:dyDescent="0.2">
      <c r="C306" s="24" t="s">
        <v>480</v>
      </c>
      <c r="D306" s="24" t="s">
        <v>481</v>
      </c>
      <c r="E306" s="12">
        <v>61</v>
      </c>
      <c r="F306" s="26">
        <v>210</v>
      </c>
      <c r="G306" s="26">
        <v>49</v>
      </c>
      <c r="H306" s="26">
        <v>18</v>
      </c>
      <c r="I306" s="26">
        <v>163</v>
      </c>
      <c r="J306" s="26">
        <v>10</v>
      </c>
      <c r="K306" s="26">
        <v>20</v>
      </c>
      <c r="L306" s="26">
        <v>75</v>
      </c>
    </row>
    <row r="307" spans="2:13" x14ac:dyDescent="0.2">
      <c r="C307" s="24"/>
      <c r="D307" s="24"/>
      <c r="E307" s="12"/>
      <c r="F307" s="26"/>
      <c r="G307" s="26"/>
      <c r="H307" s="26"/>
      <c r="I307" s="26"/>
      <c r="J307" s="26"/>
      <c r="K307" s="26"/>
      <c r="L307" s="26"/>
    </row>
    <row r="308" spans="2:13" x14ac:dyDescent="0.2">
      <c r="B308" s="120" t="s">
        <v>482</v>
      </c>
      <c r="C308" s="122"/>
      <c r="D308" s="121"/>
      <c r="E308" s="16">
        <f>SUM(E309:E310)</f>
        <v>3193</v>
      </c>
      <c r="F308" s="122">
        <f t="shared" ref="F308:L308" si="56">SUM(F309:F310)</f>
        <v>6654</v>
      </c>
      <c r="G308" s="122">
        <f t="shared" si="56"/>
        <v>1289</v>
      </c>
      <c r="H308" s="122">
        <f t="shared" si="56"/>
        <v>1249</v>
      </c>
      <c r="I308" s="122">
        <f t="shared" si="56"/>
        <v>5316</v>
      </c>
      <c r="J308" s="122">
        <f t="shared" si="56"/>
        <v>1651</v>
      </c>
      <c r="K308" s="122">
        <f t="shared" si="56"/>
        <v>1747</v>
      </c>
      <c r="L308" s="122">
        <f t="shared" si="56"/>
        <v>4503</v>
      </c>
    </row>
    <row r="309" spans="2:13" x14ac:dyDescent="0.2">
      <c r="B309" s="24" t="s">
        <v>478</v>
      </c>
      <c r="D309" s="24" t="s">
        <v>479</v>
      </c>
      <c r="E309" s="12">
        <f>SUM(E314+E330+E342+E354+E358)</f>
        <v>3136</v>
      </c>
      <c r="F309" s="26">
        <f t="shared" ref="F309:L310" si="57">SUM(F314+F330+F342+F354+F358)</f>
        <v>6440</v>
      </c>
      <c r="G309" s="26">
        <f t="shared" si="57"/>
        <v>1247</v>
      </c>
      <c r="H309" s="26">
        <f t="shared" si="57"/>
        <v>1231</v>
      </c>
      <c r="I309" s="26">
        <f t="shared" si="57"/>
        <v>5146</v>
      </c>
      <c r="J309" s="26">
        <f t="shared" si="57"/>
        <v>1641</v>
      </c>
      <c r="K309" s="26">
        <f t="shared" si="57"/>
        <v>1727</v>
      </c>
      <c r="L309" s="26">
        <f t="shared" si="57"/>
        <v>4429</v>
      </c>
    </row>
    <row r="310" spans="2:13" x14ac:dyDescent="0.2">
      <c r="C310" s="24" t="s">
        <v>480</v>
      </c>
      <c r="D310" s="24" t="s">
        <v>481</v>
      </c>
      <c r="E310" s="12">
        <f>SUM(E315+E331+E343+E355+E359)</f>
        <v>57</v>
      </c>
      <c r="F310" s="26">
        <f t="shared" si="57"/>
        <v>214</v>
      </c>
      <c r="G310" s="26">
        <f t="shared" si="57"/>
        <v>42</v>
      </c>
      <c r="H310" s="26">
        <f t="shared" si="57"/>
        <v>18</v>
      </c>
      <c r="I310" s="26">
        <f t="shared" si="57"/>
        <v>170</v>
      </c>
      <c r="J310" s="26">
        <f t="shared" si="57"/>
        <v>10</v>
      </c>
      <c r="K310" s="26">
        <f t="shared" si="57"/>
        <v>20</v>
      </c>
      <c r="L310" s="26">
        <f t="shared" si="57"/>
        <v>74</v>
      </c>
    </row>
    <row r="311" spans="2:13" x14ac:dyDescent="0.2">
      <c r="E311" s="6"/>
    </row>
    <row r="312" spans="2:13" x14ac:dyDescent="0.2">
      <c r="B312" s="123"/>
      <c r="C312" s="124"/>
      <c r="D312" s="125"/>
      <c r="E312" s="6"/>
    </row>
    <row r="313" spans="2:13" x14ac:dyDescent="0.2">
      <c r="C313" s="43" t="s">
        <v>483</v>
      </c>
      <c r="E313" s="12">
        <f>SUM(E317+E321+E325)</f>
        <v>556</v>
      </c>
      <c r="F313" s="26">
        <f t="shared" ref="F313:L315" si="58">SUM(F317+F321+F325)</f>
        <v>754</v>
      </c>
      <c r="G313" s="26">
        <f t="shared" si="58"/>
        <v>299</v>
      </c>
      <c r="H313" s="26">
        <f t="shared" si="58"/>
        <v>238</v>
      </c>
      <c r="I313" s="26">
        <f t="shared" si="58"/>
        <v>1010</v>
      </c>
      <c r="J313" s="26">
        <f t="shared" si="58"/>
        <v>293</v>
      </c>
      <c r="K313" s="26">
        <f t="shared" si="58"/>
        <v>311</v>
      </c>
      <c r="L313" s="26">
        <f t="shared" si="58"/>
        <v>502</v>
      </c>
    </row>
    <row r="314" spans="2:13" x14ac:dyDescent="0.2">
      <c r="C314" s="43"/>
      <c r="D314" s="24" t="s">
        <v>479</v>
      </c>
      <c r="E314" s="12">
        <f>SUM(E318+E322+E326)</f>
        <v>527</v>
      </c>
      <c r="F314" s="26">
        <f t="shared" si="58"/>
        <v>731</v>
      </c>
      <c r="G314" s="26">
        <f t="shared" si="58"/>
        <v>260</v>
      </c>
      <c r="H314" s="26">
        <f t="shared" si="58"/>
        <v>223</v>
      </c>
      <c r="I314" s="26">
        <f t="shared" si="58"/>
        <v>854</v>
      </c>
      <c r="J314" s="26">
        <f t="shared" si="58"/>
        <v>289</v>
      </c>
      <c r="K314" s="26">
        <f t="shared" si="58"/>
        <v>305</v>
      </c>
      <c r="L314" s="26">
        <f t="shared" si="58"/>
        <v>473</v>
      </c>
    </row>
    <row r="315" spans="2:13" x14ac:dyDescent="0.2">
      <c r="C315" s="43"/>
      <c r="D315" s="24" t="s">
        <v>481</v>
      </c>
      <c r="E315" s="12">
        <f>SUM(E319+E323+E327)</f>
        <v>29</v>
      </c>
      <c r="F315" s="26">
        <f t="shared" si="58"/>
        <v>23</v>
      </c>
      <c r="G315" s="26">
        <f t="shared" si="58"/>
        <v>39</v>
      </c>
      <c r="H315" s="26">
        <f t="shared" si="58"/>
        <v>15</v>
      </c>
      <c r="I315" s="26">
        <f t="shared" si="58"/>
        <v>156</v>
      </c>
      <c r="J315" s="26">
        <f t="shared" si="58"/>
        <v>4</v>
      </c>
      <c r="K315" s="26">
        <f t="shared" si="58"/>
        <v>6</v>
      </c>
      <c r="L315" s="26">
        <f t="shared" si="58"/>
        <v>29</v>
      </c>
    </row>
    <row r="316" spans="2:13" x14ac:dyDescent="0.2">
      <c r="C316" s="43"/>
      <c r="E316" s="6"/>
    </row>
    <row r="317" spans="2:13" x14ac:dyDescent="0.2">
      <c r="C317" s="43"/>
      <c r="D317" s="126" t="s">
        <v>484</v>
      </c>
      <c r="E317" s="12">
        <f>SUM(E318:E319)</f>
        <v>177</v>
      </c>
      <c r="F317" s="26">
        <f t="shared" ref="F317:L317" si="59">SUM(F318:F319)</f>
        <v>177</v>
      </c>
      <c r="G317" s="26">
        <f t="shared" si="59"/>
        <v>141</v>
      </c>
      <c r="H317" s="26">
        <f t="shared" si="59"/>
        <v>82</v>
      </c>
      <c r="I317" s="26">
        <f t="shared" si="59"/>
        <v>422</v>
      </c>
      <c r="J317" s="26">
        <f t="shared" si="59"/>
        <v>94</v>
      </c>
      <c r="K317" s="26">
        <f t="shared" si="59"/>
        <v>97</v>
      </c>
      <c r="L317" s="26">
        <f t="shared" si="59"/>
        <v>157</v>
      </c>
    </row>
    <row r="318" spans="2:13" x14ac:dyDescent="0.2">
      <c r="C318" s="43"/>
      <c r="D318" s="127" t="s">
        <v>479</v>
      </c>
      <c r="E318" s="48">
        <v>152</v>
      </c>
      <c r="F318" s="28">
        <v>161</v>
      </c>
      <c r="G318" s="28">
        <v>106</v>
      </c>
      <c r="H318" s="28">
        <v>70</v>
      </c>
      <c r="I318" s="28">
        <v>290</v>
      </c>
      <c r="J318" s="28">
        <v>90</v>
      </c>
      <c r="K318" s="28">
        <v>91</v>
      </c>
      <c r="L318" s="28">
        <v>134</v>
      </c>
      <c r="M318" s="28"/>
    </row>
    <row r="319" spans="2:13" x14ac:dyDescent="0.2">
      <c r="C319" s="43"/>
      <c r="D319" s="127" t="s">
        <v>481</v>
      </c>
      <c r="E319" s="48">
        <v>25</v>
      </c>
      <c r="F319" s="28">
        <v>16</v>
      </c>
      <c r="G319" s="28">
        <v>35</v>
      </c>
      <c r="H319" s="28">
        <v>12</v>
      </c>
      <c r="I319" s="28">
        <v>132</v>
      </c>
      <c r="J319" s="28">
        <v>4</v>
      </c>
      <c r="K319" s="28">
        <v>6</v>
      </c>
      <c r="L319" s="28">
        <v>23</v>
      </c>
      <c r="M319" s="28"/>
    </row>
    <row r="320" spans="2:13" x14ac:dyDescent="0.2">
      <c r="C320" s="43"/>
      <c r="D320" s="127"/>
      <c r="E320" s="6"/>
    </row>
    <row r="321" spans="2:13" x14ac:dyDescent="0.2">
      <c r="C321" s="43"/>
      <c r="D321" s="128" t="s">
        <v>485</v>
      </c>
      <c r="E321" s="12">
        <f>SUM(E322:E323)</f>
        <v>379</v>
      </c>
      <c r="F321" s="26">
        <f t="shared" ref="F321:L321" si="60">SUM(F322:F323)</f>
        <v>576</v>
      </c>
      <c r="G321" s="26">
        <f t="shared" si="60"/>
        <v>156</v>
      </c>
      <c r="H321" s="26">
        <f t="shared" si="60"/>
        <v>155</v>
      </c>
      <c r="I321" s="26">
        <f t="shared" si="60"/>
        <v>575</v>
      </c>
      <c r="J321" s="26">
        <f t="shared" si="60"/>
        <v>199</v>
      </c>
      <c r="K321" s="26">
        <f t="shared" si="60"/>
        <v>214</v>
      </c>
      <c r="L321" s="26">
        <f t="shared" si="60"/>
        <v>345</v>
      </c>
    </row>
    <row r="322" spans="2:13" x14ac:dyDescent="0.2">
      <c r="C322" s="43"/>
      <c r="D322" s="127" t="s">
        <v>479</v>
      </c>
      <c r="E322" s="48">
        <v>375</v>
      </c>
      <c r="F322" s="28">
        <v>570</v>
      </c>
      <c r="G322" s="28">
        <v>154</v>
      </c>
      <c r="H322" s="28">
        <v>153</v>
      </c>
      <c r="I322" s="28">
        <v>564</v>
      </c>
      <c r="J322" s="28">
        <v>199</v>
      </c>
      <c r="K322" s="28">
        <v>214</v>
      </c>
      <c r="L322" s="28">
        <v>339</v>
      </c>
      <c r="M322" s="28"/>
    </row>
    <row r="323" spans="2:13" x14ac:dyDescent="0.2">
      <c r="C323" s="43"/>
      <c r="D323" s="127" t="s">
        <v>481</v>
      </c>
      <c r="E323" s="48">
        <v>4</v>
      </c>
      <c r="F323" s="28">
        <v>6</v>
      </c>
      <c r="G323" s="28">
        <v>2</v>
      </c>
      <c r="H323" s="28">
        <v>2</v>
      </c>
      <c r="I323" s="28">
        <v>11</v>
      </c>
      <c r="J323" s="27" t="s">
        <v>41</v>
      </c>
      <c r="K323" s="27" t="s">
        <v>41</v>
      </c>
      <c r="L323" s="28">
        <v>6</v>
      </c>
      <c r="M323" s="28"/>
    </row>
    <row r="324" spans="2:13" x14ac:dyDescent="0.2">
      <c r="C324" s="43"/>
      <c r="D324" s="74"/>
      <c r="E324" s="6"/>
    </row>
    <row r="325" spans="2:13" x14ac:dyDescent="0.2">
      <c r="C325" s="43"/>
      <c r="D325" s="128" t="s">
        <v>486</v>
      </c>
      <c r="E325" s="32" t="s">
        <v>41</v>
      </c>
      <c r="F325" s="26">
        <f>SUM(F326:F327)</f>
        <v>1</v>
      </c>
      <c r="G325" s="26">
        <f>SUM(G326:G327)</f>
        <v>2</v>
      </c>
      <c r="H325" s="26">
        <f>SUM(H326:H327)</f>
        <v>1</v>
      </c>
      <c r="I325" s="26">
        <f>SUM(I326:I327)</f>
        <v>13</v>
      </c>
      <c r="J325" s="27" t="s">
        <v>41</v>
      </c>
      <c r="K325" s="27" t="s">
        <v>41</v>
      </c>
      <c r="L325" s="27" t="s">
        <v>41</v>
      </c>
    </row>
    <row r="326" spans="2:13" x14ac:dyDescent="0.2">
      <c r="C326" s="43"/>
      <c r="D326" s="127" t="s">
        <v>479</v>
      </c>
      <c r="E326" s="32" t="s">
        <v>41</v>
      </c>
      <c r="F326" s="27" t="s">
        <v>41</v>
      </c>
      <c r="G326" s="27" t="s">
        <v>41</v>
      </c>
      <c r="H326" s="27" t="s">
        <v>41</v>
      </c>
      <c r="I326" s="27" t="s">
        <v>41</v>
      </c>
      <c r="J326" s="27" t="s">
        <v>41</v>
      </c>
      <c r="K326" s="27" t="s">
        <v>41</v>
      </c>
      <c r="L326" s="27" t="s">
        <v>41</v>
      </c>
      <c r="M326" s="28"/>
    </row>
    <row r="327" spans="2:13" x14ac:dyDescent="0.2">
      <c r="C327" s="43"/>
      <c r="D327" s="127" t="s">
        <v>481</v>
      </c>
      <c r="E327" s="32" t="s">
        <v>41</v>
      </c>
      <c r="F327" s="27">
        <v>1</v>
      </c>
      <c r="G327" s="27">
        <v>2</v>
      </c>
      <c r="H327" s="27">
        <v>1</v>
      </c>
      <c r="I327" s="27">
        <v>13</v>
      </c>
      <c r="J327" s="27" t="s">
        <v>41</v>
      </c>
      <c r="K327" s="27" t="s">
        <v>41</v>
      </c>
      <c r="L327" s="27" t="s">
        <v>41</v>
      </c>
      <c r="M327" s="28"/>
    </row>
    <row r="328" spans="2:13" x14ac:dyDescent="0.2">
      <c r="C328" s="43"/>
      <c r="D328" s="74"/>
      <c r="E328" s="6"/>
    </row>
    <row r="329" spans="2:13" x14ac:dyDescent="0.2">
      <c r="C329" s="129" t="s">
        <v>487</v>
      </c>
      <c r="D329" s="130" t="s">
        <v>488</v>
      </c>
      <c r="E329" s="12">
        <f>SUM(E333+E337)</f>
        <v>18</v>
      </c>
      <c r="F329" s="26">
        <f t="shared" ref="F329:L331" si="61">SUM(F333+F337)</f>
        <v>104</v>
      </c>
      <c r="G329" s="26">
        <f t="shared" si="61"/>
        <v>7</v>
      </c>
      <c r="H329" s="26">
        <f t="shared" si="61"/>
        <v>13</v>
      </c>
      <c r="I329" s="26">
        <f t="shared" si="61"/>
        <v>14</v>
      </c>
      <c r="J329" s="26">
        <f t="shared" si="61"/>
        <v>9</v>
      </c>
      <c r="K329" s="26">
        <f t="shared" si="61"/>
        <v>14</v>
      </c>
      <c r="L329" s="26">
        <f t="shared" si="61"/>
        <v>18</v>
      </c>
    </row>
    <row r="330" spans="2:13" x14ac:dyDescent="0.2">
      <c r="B330" s="24" t="s">
        <v>489</v>
      </c>
      <c r="C330" s="43"/>
      <c r="D330" s="24" t="s">
        <v>479</v>
      </c>
      <c r="E330" s="12">
        <f>SUM(E334+E338)</f>
        <v>18</v>
      </c>
      <c r="F330" s="26">
        <f t="shared" si="61"/>
        <v>36</v>
      </c>
      <c r="G330" s="26">
        <f t="shared" si="61"/>
        <v>7</v>
      </c>
      <c r="H330" s="26">
        <f t="shared" si="61"/>
        <v>13</v>
      </c>
      <c r="I330" s="26">
        <f t="shared" si="61"/>
        <v>14</v>
      </c>
      <c r="J330" s="26">
        <f t="shared" si="61"/>
        <v>5</v>
      </c>
      <c r="K330" s="26">
        <f t="shared" si="61"/>
        <v>6</v>
      </c>
      <c r="L330" s="26">
        <f t="shared" si="61"/>
        <v>8</v>
      </c>
    </row>
    <row r="331" spans="2:13" x14ac:dyDescent="0.2">
      <c r="B331" s="24" t="s">
        <v>490</v>
      </c>
      <c r="C331" s="43"/>
      <c r="D331" s="24" t="s">
        <v>481</v>
      </c>
      <c r="E331" s="32" t="s">
        <v>41</v>
      </c>
      <c r="F331" s="26">
        <f t="shared" si="61"/>
        <v>68</v>
      </c>
      <c r="G331" s="27" t="s">
        <v>41</v>
      </c>
      <c r="H331" s="27" t="s">
        <v>41</v>
      </c>
      <c r="I331" s="27" t="s">
        <v>41</v>
      </c>
      <c r="J331" s="26">
        <f t="shared" si="61"/>
        <v>4</v>
      </c>
      <c r="K331" s="26">
        <f t="shared" si="61"/>
        <v>8</v>
      </c>
      <c r="L331" s="26">
        <f t="shared" si="61"/>
        <v>10</v>
      </c>
    </row>
    <row r="332" spans="2:13" x14ac:dyDescent="0.2">
      <c r="B332" s="24" t="s">
        <v>491</v>
      </c>
      <c r="C332" s="43"/>
      <c r="E332" s="6"/>
      <c r="G332" s="27"/>
    </row>
    <row r="333" spans="2:13" x14ac:dyDescent="0.2">
      <c r="B333" s="24" t="s">
        <v>492</v>
      </c>
      <c r="C333" s="43"/>
      <c r="D333" s="128" t="s">
        <v>484</v>
      </c>
      <c r="E333" s="12">
        <f>SUM(E334:E335)</f>
        <v>1</v>
      </c>
      <c r="F333" s="26">
        <f t="shared" ref="F333:L333" si="62">SUM(F334:F335)</f>
        <v>64</v>
      </c>
      <c r="G333" s="27" t="s">
        <v>41</v>
      </c>
      <c r="H333" s="27" t="s">
        <v>41</v>
      </c>
      <c r="I333" s="26">
        <f t="shared" si="62"/>
        <v>4</v>
      </c>
      <c r="J333" s="26">
        <f t="shared" si="62"/>
        <v>1</v>
      </c>
      <c r="K333" s="26">
        <f t="shared" si="62"/>
        <v>2</v>
      </c>
      <c r="L333" s="26">
        <f t="shared" si="62"/>
        <v>7</v>
      </c>
    </row>
    <row r="334" spans="2:13" x14ac:dyDescent="0.2">
      <c r="C334" s="43"/>
      <c r="D334" s="127" t="s">
        <v>479</v>
      </c>
      <c r="E334" s="48">
        <v>1</v>
      </c>
      <c r="F334" s="28">
        <v>6</v>
      </c>
      <c r="G334" s="27" t="s">
        <v>41</v>
      </c>
      <c r="H334" s="27" t="s">
        <v>41</v>
      </c>
      <c r="I334" s="28">
        <v>4</v>
      </c>
      <c r="J334" s="28">
        <v>1</v>
      </c>
      <c r="K334" s="27" t="s">
        <v>41</v>
      </c>
      <c r="L334" s="27">
        <v>1</v>
      </c>
      <c r="M334" s="28"/>
    </row>
    <row r="335" spans="2:13" x14ac:dyDescent="0.2">
      <c r="C335" s="43"/>
      <c r="D335" s="127" t="s">
        <v>481</v>
      </c>
      <c r="E335" s="32" t="s">
        <v>41</v>
      </c>
      <c r="F335" s="28">
        <v>58</v>
      </c>
      <c r="G335" s="27" t="s">
        <v>41</v>
      </c>
      <c r="H335" s="27" t="s">
        <v>41</v>
      </c>
      <c r="I335" s="27" t="s">
        <v>41</v>
      </c>
      <c r="J335" s="27" t="s">
        <v>41</v>
      </c>
      <c r="K335" s="28">
        <v>2</v>
      </c>
      <c r="L335" s="28">
        <v>6</v>
      </c>
      <c r="M335" s="28"/>
    </row>
    <row r="336" spans="2:13" x14ac:dyDescent="0.2">
      <c r="C336" s="43"/>
      <c r="D336" s="74"/>
      <c r="E336" s="6"/>
    </row>
    <row r="337" spans="3:13" x14ac:dyDescent="0.2">
      <c r="C337" s="43"/>
      <c r="D337" s="128" t="s">
        <v>485</v>
      </c>
      <c r="E337" s="12">
        <f>SUM(E338:E339)</f>
        <v>17</v>
      </c>
      <c r="F337" s="26">
        <f t="shared" ref="F337:L337" si="63">SUM(F338:F339)</f>
        <v>40</v>
      </c>
      <c r="G337" s="26">
        <f t="shared" si="63"/>
        <v>7</v>
      </c>
      <c r="H337" s="26">
        <f t="shared" si="63"/>
        <v>13</v>
      </c>
      <c r="I337" s="26">
        <f t="shared" si="63"/>
        <v>10</v>
      </c>
      <c r="J337" s="26">
        <f t="shared" si="63"/>
        <v>8</v>
      </c>
      <c r="K337" s="26">
        <f t="shared" si="63"/>
        <v>12</v>
      </c>
      <c r="L337" s="26">
        <f t="shared" si="63"/>
        <v>11</v>
      </c>
    </row>
    <row r="338" spans="3:13" x14ac:dyDescent="0.2">
      <c r="C338" s="43"/>
      <c r="D338" s="127" t="s">
        <v>479</v>
      </c>
      <c r="E338" s="48">
        <v>17</v>
      </c>
      <c r="F338" s="28">
        <v>30</v>
      </c>
      <c r="G338" s="28">
        <v>7</v>
      </c>
      <c r="H338" s="28">
        <v>13</v>
      </c>
      <c r="I338" s="28">
        <v>10</v>
      </c>
      <c r="J338" s="28">
        <v>4</v>
      </c>
      <c r="K338" s="28">
        <v>6</v>
      </c>
      <c r="L338" s="28">
        <v>7</v>
      </c>
      <c r="M338" s="28"/>
    </row>
    <row r="339" spans="3:13" x14ac:dyDescent="0.2">
      <c r="C339" s="43"/>
      <c r="D339" s="127" t="s">
        <v>481</v>
      </c>
      <c r="E339" s="32" t="s">
        <v>41</v>
      </c>
      <c r="F339" s="28">
        <v>10</v>
      </c>
      <c r="G339" s="27" t="s">
        <v>41</v>
      </c>
      <c r="H339" s="27" t="s">
        <v>41</v>
      </c>
      <c r="I339" s="27" t="s">
        <v>41</v>
      </c>
      <c r="J339" s="27">
        <v>4</v>
      </c>
      <c r="K339" s="27">
        <v>6</v>
      </c>
      <c r="L339" s="28">
        <v>4</v>
      </c>
      <c r="M339" s="28"/>
    </row>
    <row r="340" spans="3:13" x14ac:dyDescent="0.2">
      <c r="C340" s="43"/>
      <c r="D340" s="74"/>
      <c r="E340" s="6"/>
      <c r="G340" s="27"/>
    </row>
    <row r="341" spans="3:13" x14ac:dyDescent="0.2">
      <c r="C341" s="129" t="s">
        <v>493</v>
      </c>
      <c r="D341" s="125"/>
      <c r="E341" s="12">
        <f>SUM(E345+E349)</f>
        <v>2510</v>
      </c>
      <c r="F341" s="26">
        <f t="shared" ref="F341:L343" si="64">SUM(F345+F349)</f>
        <v>5565</v>
      </c>
      <c r="G341" s="27">
        <f t="shared" si="64"/>
        <v>913</v>
      </c>
      <c r="H341" s="26">
        <f t="shared" si="64"/>
        <v>914</v>
      </c>
      <c r="I341" s="26">
        <f t="shared" si="64"/>
        <v>4103</v>
      </c>
      <c r="J341" s="26">
        <f t="shared" si="64"/>
        <v>1250</v>
      </c>
      <c r="K341" s="26">
        <f t="shared" si="64"/>
        <v>1326</v>
      </c>
      <c r="L341" s="26">
        <f t="shared" si="64"/>
        <v>3746</v>
      </c>
    </row>
    <row r="342" spans="3:13" x14ac:dyDescent="0.2">
      <c r="C342" s="43"/>
      <c r="D342" s="24" t="s">
        <v>479</v>
      </c>
      <c r="E342" s="12">
        <f>SUM(E346+E350)</f>
        <v>2502</v>
      </c>
      <c r="F342" s="26">
        <f t="shared" si="64"/>
        <v>5444</v>
      </c>
      <c r="G342" s="26">
        <f t="shared" si="64"/>
        <v>911</v>
      </c>
      <c r="H342" s="26">
        <f t="shared" si="64"/>
        <v>914</v>
      </c>
      <c r="I342" s="26">
        <f t="shared" si="64"/>
        <v>4100</v>
      </c>
      <c r="J342" s="26">
        <f t="shared" si="64"/>
        <v>1249</v>
      </c>
      <c r="K342" s="26">
        <f t="shared" si="64"/>
        <v>1320</v>
      </c>
      <c r="L342" s="26">
        <f t="shared" si="64"/>
        <v>3716</v>
      </c>
    </row>
    <row r="343" spans="3:13" x14ac:dyDescent="0.2">
      <c r="C343" s="43"/>
      <c r="D343" s="24" t="s">
        <v>481</v>
      </c>
      <c r="E343" s="12">
        <f>SUM(E347+E351)</f>
        <v>8</v>
      </c>
      <c r="F343" s="26">
        <f t="shared" si="64"/>
        <v>121</v>
      </c>
      <c r="G343" s="26">
        <f t="shared" si="64"/>
        <v>2</v>
      </c>
      <c r="H343" s="27" t="s">
        <v>41</v>
      </c>
      <c r="I343" s="26">
        <f t="shared" si="64"/>
        <v>3</v>
      </c>
      <c r="J343" s="26">
        <f t="shared" si="64"/>
        <v>1</v>
      </c>
      <c r="K343" s="26">
        <f t="shared" si="64"/>
        <v>6</v>
      </c>
      <c r="L343" s="26">
        <f t="shared" si="64"/>
        <v>30</v>
      </c>
    </row>
    <row r="344" spans="3:13" x14ac:dyDescent="0.2">
      <c r="C344" s="43"/>
      <c r="E344" s="6"/>
    </row>
    <row r="345" spans="3:13" x14ac:dyDescent="0.2">
      <c r="C345" s="43"/>
      <c r="D345" s="128" t="s">
        <v>484</v>
      </c>
      <c r="E345" s="12">
        <f>SUM(E346:E347)</f>
        <v>787</v>
      </c>
      <c r="F345" s="26">
        <f t="shared" ref="F345:L345" si="65">SUM(F346:F347)</f>
        <v>1664</v>
      </c>
      <c r="G345" s="26">
        <f t="shared" si="65"/>
        <v>249</v>
      </c>
      <c r="H345" s="26">
        <f t="shared" si="65"/>
        <v>238</v>
      </c>
      <c r="I345" s="26">
        <f t="shared" si="65"/>
        <v>1188</v>
      </c>
      <c r="J345" s="26">
        <f t="shared" si="65"/>
        <v>367</v>
      </c>
      <c r="K345" s="26">
        <f t="shared" si="65"/>
        <v>392</v>
      </c>
      <c r="L345" s="26">
        <f t="shared" si="65"/>
        <v>1061</v>
      </c>
    </row>
    <row r="346" spans="3:13" x14ac:dyDescent="0.2">
      <c r="C346" s="43"/>
      <c r="D346" s="127" t="s">
        <v>479</v>
      </c>
      <c r="E346" s="48">
        <v>785</v>
      </c>
      <c r="F346" s="28">
        <v>1653</v>
      </c>
      <c r="G346" s="28">
        <v>249</v>
      </c>
      <c r="H346" s="28">
        <v>238</v>
      </c>
      <c r="I346" s="28">
        <v>1188</v>
      </c>
      <c r="J346" s="28">
        <v>367</v>
      </c>
      <c r="K346" s="28">
        <v>392</v>
      </c>
      <c r="L346" s="28">
        <v>1058</v>
      </c>
      <c r="M346" s="28"/>
    </row>
    <row r="347" spans="3:13" x14ac:dyDescent="0.2">
      <c r="C347" s="43"/>
      <c r="D347" s="127" t="s">
        <v>481</v>
      </c>
      <c r="E347" s="48">
        <v>2</v>
      </c>
      <c r="F347" s="28">
        <v>11</v>
      </c>
      <c r="G347" s="27" t="s">
        <v>41</v>
      </c>
      <c r="H347" s="27" t="s">
        <v>41</v>
      </c>
      <c r="I347" s="27" t="s">
        <v>41</v>
      </c>
      <c r="J347" s="27" t="s">
        <v>41</v>
      </c>
      <c r="K347" s="27" t="s">
        <v>41</v>
      </c>
      <c r="L347" s="28">
        <v>3</v>
      </c>
      <c r="M347" s="28"/>
    </row>
    <row r="348" spans="3:13" x14ac:dyDescent="0.2">
      <c r="C348" s="43"/>
      <c r="D348" s="74"/>
      <c r="E348" s="6"/>
    </row>
    <row r="349" spans="3:13" x14ac:dyDescent="0.2">
      <c r="C349" s="43"/>
      <c r="D349" s="128" t="s">
        <v>485</v>
      </c>
      <c r="E349" s="12">
        <f>SUM(E350:E351)</f>
        <v>1723</v>
      </c>
      <c r="F349" s="26">
        <f t="shared" ref="F349:L349" si="66">SUM(F350:F351)</f>
        <v>3901</v>
      </c>
      <c r="G349" s="26">
        <f t="shared" si="66"/>
        <v>664</v>
      </c>
      <c r="H349" s="26">
        <f t="shared" si="66"/>
        <v>676</v>
      </c>
      <c r="I349" s="26">
        <f t="shared" si="66"/>
        <v>2915</v>
      </c>
      <c r="J349" s="26">
        <f t="shared" si="66"/>
        <v>883</v>
      </c>
      <c r="K349" s="26">
        <f t="shared" si="66"/>
        <v>934</v>
      </c>
      <c r="L349" s="26">
        <f t="shared" si="66"/>
        <v>2685</v>
      </c>
    </row>
    <row r="350" spans="3:13" x14ac:dyDescent="0.2">
      <c r="C350" s="43"/>
      <c r="D350" s="127" t="s">
        <v>479</v>
      </c>
      <c r="E350" s="48">
        <v>1717</v>
      </c>
      <c r="F350" s="28">
        <v>3791</v>
      </c>
      <c r="G350" s="28">
        <v>662</v>
      </c>
      <c r="H350" s="28">
        <v>676</v>
      </c>
      <c r="I350" s="28">
        <v>2912</v>
      </c>
      <c r="J350" s="28">
        <v>882</v>
      </c>
      <c r="K350" s="28">
        <v>928</v>
      </c>
      <c r="L350" s="28">
        <v>2658</v>
      </c>
      <c r="M350" s="28"/>
    </row>
    <row r="351" spans="3:13" x14ac:dyDescent="0.2">
      <c r="C351" s="43"/>
      <c r="D351" s="127" t="s">
        <v>481</v>
      </c>
      <c r="E351" s="48">
        <v>6</v>
      </c>
      <c r="F351" s="28">
        <v>110</v>
      </c>
      <c r="G351" s="28">
        <v>2</v>
      </c>
      <c r="H351" s="27" t="s">
        <v>41</v>
      </c>
      <c r="I351" s="28">
        <v>3</v>
      </c>
      <c r="J351" s="28">
        <v>1</v>
      </c>
      <c r="K351" s="28">
        <v>6</v>
      </c>
      <c r="L351" s="28">
        <v>27</v>
      </c>
      <c r="M351" s="28"/>
    </row>
    <row r="352" spans="3:13" x14ac:dyDescent="0.2">
      <c r="C352" s="43"/>
      <c r="D352" s="74"/>
      <c r="E352" s="6"/>
    </row>
    <row r="353" spans="1:13" x14ac:dyDescent="0.2">
      <c r="B353" s="24"/>
      <c r="C353" s="129" t="s">
        <v>494</v>
      </c>
      <c r="D353" s="125"/>
      <c r="E353" s="12">
        <f>SUM(E354:E355)</f>
        <v>104</v>
      </c>
      <c r="F353" s="26">
        <f t="shared" ref="F353:L353" si="67">SUM(F354:F355)</f>
        <v>182</v>
      </c>
      <c r="G353" s="26">
        <f t="shared" si="67"/>
        <v>46</v>
      </c>
      <c r="H353" s="26">
        <f t="shared" si="67"/>
        <v>76</v>
      </c>
      <c r="I353" s="26">
        <f t="shared" si="67"/>
        <v>138</v>
      </c>
      <c r="J353" s="26">
        <f t="shared" si="67"/>
        <v>66</v>
      </c>
      <c r="K353" s="26">
        <f t="shared" si="67"/>
        <v>65</v>
      </c>
      <c r="L353" s="26">
        <f t="shared" si="67"/>
        <v>187</v>
      </c>
    </row>
    <row r="354" spans="1:13" x14ac:dyDescent="0.2">
      <c r="C354" s="43"/>
      <c r="D354" s="24" t="s">
        <v>479</v>
      </c>
      <c r="E354" s="48">
        <v>84</v>
      </c>
      <c r="F354" s="28">
        <v>180</v>
      </c>
      <c r="G354" s="28">
        <v>45</v>
      </c>
      <c r="H354" s="28">
        <v>73</v>
      </c>
      <c r="I354" s="28">
        <v>127</v>
      </c>
      <c r="J354" s="28">
        <v>65</v>
      </c>
      <c r="K354" s="28">
        <v>65</v>
      </c>
      <c r="L354" s="28">
        <v>182</v>
      </c>
      <c r="M354" s="28"/>
    </row>
    <row r="355" spans="1:13" x14ac:dyDescent="0.2">
      <c r="C355" s="43"/>
      <c r="D355" s="24" t="s">
        <v>481</v>
      </c>
      <c r="E355" s="48">
        <v>20</v>
      </c>
      <c r="F355" s="28">
        <v>2</v>
      </c>
      <c r="G355" s="28">
        <v>1</v>
      </c>
      <c r="H355" s="28">
        <v>3</v>
      </c>
      <c r="I355" s="28">
        <v>11</v>
      </c>
      <c r="J355" s="28">
        <v>1</v>
      </c>
      <c r="K355" s="27" t="s">
        <v>41</v>
      </c>
      <c r="L355" s="28">
        <v>5</v>
      </c>
      <c r="M355" s="28"/>
    </row>
    <row r="356" spans="1:13" x14ac:dyDescent="0.2">
      <c r="C356" s="43"/>
      <c r="E356" s="6"/>
    </row>
    <row r="357" spans="1:13" x14ac:dyDescent="0.2">
      <c r="B357" s="24"/>
      <c r="C357" s="129" t="s">
        <v>495</v>
      </c>
      <c r="D357" s="125"/>
      <c r="E357" s="12">
        <f>SUM(E358:E359)</f>
        <v>5</v>
      </c>
      <c r="F357" s="26">
        <f t="shared" ref="F357:L357" si="68">SUM(F358:F359)</f>
        <v>49</v>
      </c>
      <c r="G357" s="26">
        <f t="shared" si="68"/>
        <v>24</v>
      </c>
      <c r="H357" s="26">
        <f t="shared" si="68"/>
        <v>8</v>
      </c>
      <c r="I357" s="26">
        <f t="shared" si="68"/>
        <v>51</v>
      </c>
      <c r="J357" s="26">
        <f t="shared" si="68"/>
        <v>33</v>
      </c>
      <c r="K357" s="26">
        <f t="shared" si="68"/>
        <v>31</v>
      </c>
      <c r="L357" s="26">
        <f t="shared" si="68"/>
        <v>50</v>
      </c>
    </row>
    <row r="358" spans="1:13" x14ac:dyDescent="0.2">
      <c r="B358" s="24"/>
      <c r="C358" s="6"/>
      <c r="D358" s="24" t="s">
        <v>479</v>
      </c>
      <c r="E358" s="32">
        <v>5</v>
      </c>
      <c r="F358" s="28">
        <v>49</v>
      </c>
      <c r="G358" s="28">
        <v>24</v>
      </c>
      <c r="H358" s="28">
        <v>8</v>
      </c>
      <c r="I358" s="28">
        <v>51</v>
      </c>
      <c r="J358" s="28">
        <v>33</v>
      </c>
      <c r="K358" s="28">
        <v>31</v>
      </c>
      <c r="L358" s="28">
        <v>50</v>
      </c>
      <c r="M358" s="28"/>
    </row>
    <row r="359" spans="1:13" x14ac:dyDescent="0.2">
      <c r="B359" s="24"/>
      <c r="C359" s="6"/>
      <c r="D359" s="24" t="s">
        <v>481</v>
      </c>
      <c r="E359" s="32" t="s">
        <v>41</v>
      </c>
      <c r="F359" s="27" t="s">
        <v>41</v>
      </c>
      <c r="G359" s="27" t="s">
        <v>41</v>
      </c>
      <c r="H359" s="27" t="s">
        <v>41</v>
      </c>
      <c r="I359" s="27" t="s">
        <v>41</v>
      </c>
      <c r="J359" s="27" t="s">
        <v>41</v>
      </c>
      <c r="K359" s="27" t="s">
        <v>41</v>
      </c>
      <c r="L359" s="27" t="s">
        <v>41</v>
      </c>
      <c r="M359" s="28"/>
    </row>
    <row r="360" spans="1:13" x14ac:dyDescent="0.2">
      <c r="B360" s="46"/>
      <c r="C360" s="10"/>
      <c r="D360" s="7"/>
      <c r="E360" s="49"/>
      <c r="F360" s="50"/>
      <c r="G360" s="50"/>
      <c r="H360" s="50"/>
      <c r="I360" s="50"/>
      <c r="J360" s="50"/>
      <c r="K360" s="50"/>
      <c r="L360" s="50"/>
      <c r="M360" s="28"/>
    </row>
    <row r="361" spans="1:13" x14ac:dyDescent="0.2">
      <c r="E361" s="48"/>
      <c r="F361" s="28"/>
      <c r="G361" s="28"/>
      <c r="H361" s="28"/>
      <c r="I361" s="28"/>
      <c r="J361" s="28"/>
      <c r="K361" s="28"/>
      <c r="L361" s="28"/>
      <c r="M361" s="28"/>
    </row>
    <row r="362" spans="1:13" x14ac:dyDescent="0.2">
      <c r="B362" s="24" t="s">
        <v>496</v>
      </c>
      <c r="E362" s="48">
        <v>56</v>
      </c>
      <c r="F362" s="28">
        <v>152</v>
      </c>
      <c r="G362" s="28">
        <v>23</v>
      </c>
      <c r="H362" s="28">
        <v>13</v>
      </c>
      <c r="I362" s="28">
        <v>127</v>
      </c>
      <c r="J362" s="28">
        <v>33</v>
      </c>
      <c r="K362" s="28">
        <v>29</v>
      </c>
      <c r="L362" s="28">
        <v>140</v>
      </c>
      <c r="M362" s="28"/>
    </row>
    <row r="363" spans="1:13" ht="18" thickBot="1" x14ac:dyDescent="0.25">
      <c r="B363" s="4"/>
      <c r="C363" s="4"/>
      <c r="D363" s="4"/>
      <c r="E363" s="20"/>
      <c r="F363" s="4"/>
      <c r="G363" s="4"/>
      <c r="H363" s="4"/>
      <c r="I363" s="4"/>
      <c r="J363" s="4"/>
      <c r="K363" s="4"/>
      <c r="L363" s="4"/>
    </row>
    <row r="364" spans="1:13" x14ac:dyDescent="0.2">
      <c r="E364" s="24" t="s">
        <v>497</v>
      </c>
    </row>
    <row r="365" spans="1:13" x14ac:dyDescent="0.2">
      <c r="A365" s="24"/>
    </row>
    <row r="366" spans="1:13" x14ac:dyDescent="0.2">
      <c r="A366" s="24"/>
    </row>
    <row r="371" spans="2:12" x14ac:dyDescent="0.2">
      <c r="E371" s="120" t="s">
        <v>499</v>
      </c>
    </row>
    <row r="372" spans="2:12" ht="18" thickBot="1" x14ac:dyDescent="0.25">
      <c r="B372" s="4"/>
      <c r="C372" s="4"/>
      <c r="D372" s="4"/>
      <c r="E372" s="4"/>
      <c r="F372" s="5" t="s">
        <v>464</v>
      </c>
      <c r="G372" s="4"/>
      <c r="H372" s="4"/>
      <c r="I372" s="4"/>
      <c r="J372" s="4"/>
      <c r="K372" s="5" t="s">
        <v>465</v>
      </c>
      <c r="L372" s="4"/>
    </row>
    <row r="373" spans="2:12" x14ac:dyDescent="0.2">
      <c r="E373" s="6"/>
      <c r="F373" s="6"/>
      <c r="G373" s="6"/>
      <c r="H373" s="6"/>
      <c r="I373" s="6"/>
      <c r="J373" s="6"/>
      <c r="K373" s="6"/>
      <c r="L373" s="6"/>
    </row>
    <row r="374" spans="2:12" x14ac:dyDescent="0.2">
      <c r="C374" s="24" t="s">
        <v>467</v>
      </c>
      <c r="E374" s="43" t="s">
        <v>537</v>
      </c>
      <c r="F374" s="43" t="s">
        <v>538</v>
      </c>
      <c r="G374" s="43" t="s">
        <v>539</v>
      </c>
      <c r="H374" s="43" t="s">
        <v>540</v>
      </c>
      <c r="I374" s="43" t="s">
        <v>541</v>
      </c>
      <c r="J374" s="43" t="s">
        <v>542</v>
      </c>
      <c r="K374" s="43" t="s">
        <v>543</v>
      </c>
      <c r="L374" s="8" t="s">
        <v>544</v>
      </c>
    </row>
    <row r="375" spans="2:12" x14ac:dyDescent="0.2">
      <c r="B375" s="7"/>
      <c r="C375" s="7"/>
      <c r="D375" s="7"/>
      <c r="E375" s="10"/>
      <c r="F375" s="10"/>
      <c r="G375" s="10"/>
      <c r="H375" s="10"/>
      <c r="I375" s="10"/>
      <c r="J375" s="10"/>
      <c r="K375" s="10"/>
      <c r="L375" s="10"/>
    </row>
    <row r="376" spans="2:12" x14ac:dyDescent="0.2">
      <c r="E376" s="6"/>
    </row>
    <row r="377" spans="2:12" x14ac:dyDescent="0.2">
      <c r="B377" s="24" t="s">
        <v>477</v>
      </c>
      <c r="C377" s="26"/>
      <c r="D377" s="121"/>
      <c r="E377" s="12">
        <v>6445</v>
      </c>
      <c r="F377" s="26">
        <v>1111</v>
      </c>
      <c r="G377" s="26">
        <v>1606</v>
      </c>
      <c r="H377" s="26">
        <v>1151</v>
      </c>
      <c r="I377" s="26">
        <v>745</v>
      </c>
      <c r="J377" s="26">
        <v>1294</v>
      </c>
      <c r="K377" s="26">
        <v>220</v>
      </c>
      <c r="L377" s="134">
        <v>35</v>
      </c>
    </row>
    <row r="378" spans="2:12" x14ac:dyDescent="0.2">
      <c r="B378" s="24" t="s">
        <v>478</v>
      </c>
      <c r="D378" s="24" t="s">
        <v>479</v>
      </c>
      <c r="E378" s="12">
        <v>6278</v>
      </c>
      <c r="F378" s="26">
        <v>1110</v>
      </c>
      <c r="G378" s="26">
        <v>1568</v>
      </c>
      <c r="H378" s="26">
        <v>1151</v>
      </c>
      <c r="I378" s="26">
        <v>724</v>
      </c>
      <c r="J378" s="26">
        <v>1285</v>
      </c>
      <c r="K378" s="26">
        <v>220</v>
      </c>
      <c r="L378" s="134">
        <v>30</v>
      </c>
    </row>
    <row r="379" spans="2:12" x14ac:dyDescent="0.2">
      <c r="C379" s="24" t="s">
        <v>480</v>
      </c>
      <c r="D379" s="24" t="s">
        <v>481</v>
      </c>
      <c r="E379" s="12">
        <v>167</v>
      </c>
      <c r="F379" s="26">
        <v>1</v>
      </c>
      <c r="G379" s="26">
        <v>38</v>
      </c>
      <c r="H379" s="27" t="s">
        <v>510</v>
      </c>
      <c r="I379" s="26">
        <v>21</v>
      </c>
      <c r="J379" s="26">
        <v>9</v>
      </c>
      <c r="K379" s="27" t="s">
        <v>510</v>
      </c>
      <c r="L379" s="134">
        <v>5</v>
      </c>
    </row>
    <row r="380" spans="2:12" x14ac:dyDescent="0.2">
      <c r="C380" s="24"/>
      <c r="D380" s="24"/>
      <c r="E380" s="12"/>
      <c r="F380" s="26"/>
      <c r="G380" s="26"/>
      <c r="H380" s="27"/>
      <c r="I380" s="26"/>
      <c r="J380" s="26"/>
      <c r="K380" s="27"/>
      <c r="L380" s="26"/>
    </row>
    <row r="381" spans="2:12" x14ac:dyDescent="0.2">
      <c r="B381" s="120" t="s">
        <v>482</v>
      </c>
      <c r="C381" s="122"/>
      <c r="D381" s="121"/>
      <c r="E381" s="16">
        <f>SUM(E382:E383)</f>
        <v>6377</v>
      </c>
      <c r="F381" s="122">
        <f t="shared" ref="F381:L381" si="69">SUM(F382:F383)</f>
        <v>1092</v>
      </c>
      <c r="G381" s="122">
        <f t="shared" si="69"/>
        <v>1563</v>
      </c>
      <c r="H381" s="122">
        <f t="shared" si="69"/>
        <v>1151</v>
      </c>
      <c r="I381" s="122">
        <f t="shared" si="69"/>
        <v>736</v>
      </c>
      <c r="J381" s="122">
        <f t="shared" si="69"/>
        <v>1279</v>
      </c>
      <c r="K381" s="122">
        <f t="shared" si="69"/>
        <v>221</v>
      </c>
      <c r="L381" s="122">
        <f t="shared" si="69"/>
        <v>35</v>
      </c>
    </row>
    <row r="382" spans="2:12" x14ac:dyDescent="0.2">
      <c r="B382" s="24" t="s">
        <v>478</v>
      </c>
      <c r="D382" s="24" t="s">
        <v>479</v>
      </c>
      <c r="E382" s="12">
        <f>SUM(E387+E403+E415+E427+E431)</f>
        <v>6209</v>
      </c>
      <c r="F382" s="26">
        <f t="shared" ref="F382:L383" si="70">SUM(F387+F403+F415+F427+F431)</f>
        <v>1091</v>
      </c>
      <c r="G382" s="26">
        <f t="shared" si="70"/>
        <v>1525</v>
      </c>
      <c r="H382" s="26">
        <f t="shared" si="70"/>
        <v>1151</v>
      </c>
      <c r="I382" s="26">
        <f t="shared" si="70"/>
        <v>717</v>
      </c>
      <c r="J382" s="26">
        <f t="shared" si="70"/>
        <v>1268</v>
      </c>
      <c r="K382" s="26">
        <f t="shared" si="70"/>
        <v>221</v>
      </c>
      <c r="L382" s="26">
        <f t="shared" si="70"/>
        <v>30</v>
      </c>
    </row>
    <row r="383" spans="2:12" x14ac:dyDescent="0.2">
      <c r="C383" s="24" t="s">
        <v>480</v>
      </c>
      <c r="D383" s="24" t="s">
        <v>481</v>
      </c>
      <c r="E383" s="12">
        <f>SUM(E388+E404+E416+E428+E432)</f>
        <v>168</v>
      </c>
      <c r="F383" s="26">
        <f t="shared" si="70"/>
        <v>1</v>
      </c>
      <c r="G383" s="26">
        <f t="shared" si="70"/>
        <v>38</v>
      </c>
      <c r="H383" s="27" t="s">
        <v>41</v>
      </c>
      <c r="I383" s="26">
        <f t="shared" si="70"/>
        <v>19</v>
      </c>
      <c r="J383" s="26">
        <f t="shared" si="70"/>
        <v>11</v>
      </c>
      <c r="K383" s="27" t="s">
        <v>41</v>
      </c>
      <c r="L383" s="26">
        <f t="shared" si="70"/>
        <v>5</v>
      </c>
    </row>
    <row r="384" spans="2:12" x14ac:dyDescent="0.2">
      <c r="C384" s="24"/>
      <c r="D384" s="24"/>
      <c r="E384" s="12"/>
      <c r="F384" s="26"/>
      <c r="G384" s="26"/>
      <c r="H384" s="26"/>
      <c r="I384" s="26"/>
      <c r="J384" s="26"/>
      <c r="K384" s="26"/>
      <c r="L384" s="26"/>
    </row>
    <row r="385" spans="2:13" x14ac:dyDescent="0.2">
      <c r="B385" s="123"/>
      <c r="C385" s="124"/>
      <c r="D385" s="125"/>
      <c r="E385" s="6"/>
    </row>
    <row r="386" spans="2:13" x14ac:dyDescent="0.2">
      <c r="C386" s="43" t="s">
        <v>483</v>
      </c>
      <c r="E386" s="12">
        <f>SUM(E390+E394+E398)</f>
        <v>708</v>
      </c>
      <c r="F386" s="26">
        <f t="shared" ref="F386:L388" si="71">SUM(F390+F394+F398)</f>
        <v>72</v>
      </c>
      <c r="G386" s="26">
        <f t="shared" si="71"/>
        <v>189</v>
      </c>
      <c r="H386" s="26">
        <f t="shared" si="71"/>
        <v>206</v>
      </c>
      <c r="I386" s="26">
        <f t="shared" si="71"/>
        <v>135</v>
      </c>
      <c r="J386" s="26">
        <f t="shared" si="71"/>
        <v>195</v>
      </c>
      <c r="K386" s="26">
        <f t="shared" si="71"/>
        <v>35</v>
      </c>
      <c r="L386" s="26">
        <f t="shared" si="71"/>
        <v>10</v>
      </c>
    </row>
    <row r="387" spans="2:13" x14ac:dyDescent="0.2">
      <c r="C387" s="43"/>
      <c r="D387" s="24" t="s">
        <v>479</v>
      </c>
      <c r="E387" s="12">
        <f>SUM(E391+E395+E399)</f>
        <v>656</v>
      </c>
      <c r="F387" s="26">
        <f t="shared" si="71"/>
        <v>72</v>
      </c>
      <c r="G387" s="26">
        <f t="shared" si="71"/>
        <v>163</v>
      </c>
      <c r="H387" s="26">
        <f t="shared" si="71"/>
        <v>206</v>
      </c>
      <c r="I387" s="26">
        <f t="shared" si="71"/>
        <v>120</v>
      </c>
      <c r="J387" s="26">
        <f t="shared" si="71"/>
        <v>189</v>
      </c>
      <c r="K387" s="26">
        <f t="shared" si="71"/>
        <v>35</v>
      </c>
      <c r="L387" s="26">
        <f t="shared" si="71"/>
        <v>6</v>
      </c>
    </row>
    <row r="388" spans="2:13" x14ac:dyDescent="0.2">
      <c r="C388" s="43"/>
      <c r="D388" s="24" t="s">
        <v>481</v>
      </c>
      <c r="E388" s="12">
        <f>SUM(E392+E396+E400)</f>
        <v>52</v>
      </c>
      <c r="F388" s="27" t="s">
        <v>41</v>
      </c>
      <c r="G388" s="26">
        <f t="shared" si="71"/>
        <v>26</v>
      </c>
      <c r="H388" s="27" t="s">
        <v>41</v>
      </c>
      <c r="I388" s="26">
        <f t="shared" si="71"/>
        <v>15</v>
      </c>
      <c r="J388" s="26">
        <f t="shared" si="71"/>
        <v>6</v>
      </c>
      <c r="K388" s="27" t="s">
        <v>41</v>
      </c>
      <c r="L388" s="26">
        <f t="shared" si="71"/>
        <v>4</v>
      </c>
    </row>
    <row r="389" spans="2:13" x14ac:dyDescent="0.2">
      <c r="C389" s="43"/>
      <c r="E389" s="6"/>
    </row>
    <row r="390" spans="2:13" x14ac:dyDescent="0.2">
      <c r="C390" s="43"/>
      <c r="D390" s="126" t="s">
        <v>484</v>
      </c>
      <c r="E390" s="12">
        <f>SUM(E391:E392)</f>
        <v>241</v>
      </c>
      <c r="F390" s="26">
        <f t="shared" ref="F390:L390" si="72">SUM(F391:F392)</f>
        <v>16</v>
      </c>
      <c r="G390" s="26">
        <f t="shared" si="72"/>
        <v>70</v>
      </c>
      <c r="H390" s="26">
        <f t="shared" si="72"/>
        <v>103</v>
      </c>
      <c r="I390" s="26">
        <f t="shared" si="72"/>
        <v>83</v>
      </c>
      <c r="J390" s="26">
        <f t="shared" si="72"/>
        <v>86</v>
      </c>
      <c r="K390" s="26">
        <f t="shared" si="72"/>
        <v>15</v>
      </c>
      <c r="L390" s="26">
        <f t="shared" si="72"/>
        <v>5</v>
      </c>
    </row>
    <row r="391" spans="2:13" x14ac:dyDescent="0.2">
      <c r="C391" s="43"/>
      <c r="D391" s="127" t="s">
        <v>479</v>
      </c>
      <c r="E391" s="48">
        <v>193</v>
      </c>
      <c r="F391" s="28">
        <v>16</v>
      </c>
      <c r="G391" s="28">
        <v>52</v>
      </c>
      <c r="H391" s="28">
        <v>103</v>
      </c>
      <c r="I391" s="28">
        <v>71</v>
      </c>
      <c r="J391" s="28">
        <v>80</v>
      </c>
      <c r="K391" s="28">
        <v>15</v>
      </c>
      <c r="L391" s="26">
        <v>2</v>
      </c>
      <c r="M391" s="28"/>
    </row>
    <row r="392" spans="2:13" x14ac:dyDescent="0.2">
      <c r="C392" s="43"/>
      <c r="D392" s="127" t="s">
        <v>481</v>
      </c>
      <c r="E392" s="48">
        <v>48</v>
      </c>
      <c r="F392" s="27" t="s">
        <v>41</v>
      </c>
      <c r="G392" s="28">
        <v>18</v>
      </c>
      <c r="H392" s="27" t="s">
        <v>41</v>
      </c>
      <c r="I392" s="28">
        <v>12</v>
      </c>
      <c r="J392" s="28">
        <v>6</v>
      </c>
      <c r="K392" s="27" t="s">
        <v>41</v>
      </c>
      <c r="L392" s="26">
        <v>3</v>
      </c>
      <c r="M392" s="28"/>
    </row>
    <row r="393" spans="2:13" x14ac:dyDescent="0.2">
      <c r="C393" s="43"/>
      <c r="D393" s="127"/>
      <c r="E393" s="6"/>
    </row>
    <row r="394" spans="2:13" x14ac:dyDescent="0.2">
      <c r="C394" s="43"/>
      <c r="D394" s="128" t="s">
        <v>485</v>
      </c>
      <c r="E394" s="12">
        <f t="shared" ref="E394:L394" si="73">SUM(E395:E396)</f>
        <v>462</v>
      </c>
      <c r="F394" s="26">
        <f t="shared" si="73"/>
        <v>56</v>
      </c>
      <c r="G394" s="26">
        <f t="shared" si="73"/>
        <v>115</v>
      </c>
      <c r="H394" s="26">
        <f t="shared" si="73"/>
        <v>103</v>
      </c>
      <c r="I394" s="26">
        <f t="shared" si="73"/>
        <v>51</v>
      </c>
      <c r="J394" s="26">
        <f t="shared" si="73"/>
        <v>109</v>
      </c>
      <c r="K394" s="26">
        <f t="shared" si="73"/>
        <v>20</v>
      </c>
      <c r="L394" s="26">
        <f t="shared" si="73"/>
        <v>4</v>
      </c>
    </row>
    <row r="395" spans="2:13" x14ac:dyDescent="0.2">
      <c r="C395" s="43"/>
      <c r="D395" s="127" t="s">
        <v>479</v>
      </c>
      <c r="E395" s="48">
        <v>458</v>
      </c>
      <c r="F395" s="28">
        <v>56</v>
      </c>
      <c r="G395" s="28">
        <v>110</v>
      </c>
      <c r="H395" s="28">
        <v>103</v>
      </c>
      <c r="I395" s="28">
        <v>49</v>
      </c>
      <c r="J395" s="28">
        <v>109</v>
      </c>
      <c r="K395" s="28">
        <v>20</v>
      </c>
      <c r="L395" s="26">
        <v>4</v>
      </c>
      <c r="M395" s="28"/>
    </row>
    <row r="396" spans="2:13" x14ac:dyDescent="0.2">
      <c r="C396" s="43"/>
      <c r="D396" s="127" t="s">
        <v>481</v>
      </c>
      <c r="E396" s="48">
        <v>4</v>
      </c>
      <c r="F396" s="27" t="s">
        <v>41</v>
      </c>
      <c r="G396" s="28">
        <v>5</v>
      </c>
      <c r="H396" s="27" t="s">
        <v>41</v>
      </c>
      <c r="I396" s="28">
        <v>2</v>
      </c>
      <c r="J396" s="27" t="s">
        <v>41</v>
      </c>
      <c r="K396" s="27" t="s">
        <v>41</v>
      </c>
      <c r="L396" s="27" t="s">
        <v>41</v>
      </c>
      <c r="M396" s="28"/>
    </row>
    <row r="397" spans="2:13" x14ac:dyDescent="0.2">
      <c r="C397" s="43"/>
      <c r="D397" s="74"/>
      <c r="E397" s="6"/>
    </row>
    <row r="398" spans="2:13" x14ac:dyDescent="0.2">
      <c r="C398" s="43"/>
      <c r="D398" s="128" t="s">
        <v>486</v>
      </c>
      <c r="E398" s="12">
        <f>SUM(E399:E400)</f>
        <v>5</v>
      </c>
      <c r="F398" s="27" t="s">
        <v>41</v>
      </c>
      <c r="G398" s="26">
        <f>SUM(G399:G400)</f>
        <v>4</v>
      </c>
      <c r="H398" s="27" t="s">
        <v>41</v>
      </c>
      <c r="I398" s="26">
        <f>SUM(I399:I400)</f>
        <v>1</v>
      </c>
      <c r="J398" s="27" t="s">
        <v>41</v>
      </c>
      <c r="K398" s="27" t="s">
        <v>41</v>
      </c>
      <c r="L398" s="26">
        <f>SUM(L399:L400)</f>
        <v>1</v>
      </c>
    </row>
    <row r="399" spans="2:13" x14ac:dyDescent="0.2">
      <c r="C399" s="43"/>
      <c r="D399" s="127" t="s">
        <v>479</v>
      </c>
      <c r="E399" s="48">
        <v>5</v>
      </c>
      <c r="F399" s="27" t="s">
        <v>41</v>
      </c>
      <c r="G399" s="28">
        <v>1</v>
      </c>
      <c r="H399" s="27" t="s">
        <v>41</v>
      </c>
      <c r="I399" s="27" t="s">
        <v>41</v>
      </c>
      <c r="J399" s="27" t="s">
        <v>41</v>
      </c>
      <c r="K399" s="27" t="s">
        <v>41</v>
      </c>
      <c r="L399" s="27" t="s">
        <v>41</v>
      </c>
      <c r="M399" s="28"/>
    </row>
    <row r="400" spans="2:13" x14ac:dyDescent="0.2">
      <c r="C400" s="43"/>
      <c r="D400" s="127" t="s">
        <v>481</v>
      </c>
      <c r="E400" s="32" t="s">
        <v>41</v>
      </c>
      <c r="F400" s="27" t="s">
        <v>41</v>
      </c>
      <c r="G400" s="28">
        <v>3</v>
      </c>
      <c r="H400" s="27" t="s">
        <v>41</v>
      </c>
      <c r="I400" s="27">
        <v>1</v>
      </c>
      <c r="J400" s="27" t="s">
        <v>41</v>
      </c>
      <c r="K400" s="27" t="s">
        <v>41</v>
      </c>
      <c r="L400" s="26">
        <v>1</v>
      </c>
      <c r="M400" s="28"/>
    </row>
    <row r="401" spans="2:13" x14ac:dyDescent="0.2">
      <c r="C401" s="43"/>
      <c r="D401" s="74"/>
      <c r="E401" s="6"/>
    </row>
    <row r="402" spans="2:13" x14ac:dyDescent="0.2">
      <c r="C402" s="129" t="s">
        <v>487</v>
      </c>
      <c r="D402" s="130" t="s">
        <v>488</v>
      </c>
      <c r="E402" s="12">
        <f>SUM(E406+E410)</f>
        <v>65</v>
      </c>
      <c r="F402" s="26">
        <f t="shared" ref="F402:K403" si="74">SUM(F406+F410)</f>
        <v>3</v>
      </c>
      <c r="G402" s="26">
        <f t="shared" si="74"/>
        <v>2</v>
      </c>
      <c r="H402" s="26">
        <f t="shared" si="74"/>
        <v>9</v>
      </c>
      <c r="I402" s="26">
        <f t="shared" si="74"/>
        <v>3</v>
      </c>
      <c r="J402" s="26">
        <f t="shared" si="74"/>
        <v>7</v>
      </c>
      <c r="K402" s="26">
        <f t="shared" si="74"/>
        <v>6</v>
      </c>
      <c r="L402" s="27" t="s">
        <v>41</v>
      </c>
    </row>
    <row r="403" spans="2:13" x14ac:dyDescent="0.2">
      <c r="B403" s="24" t="s">
        <v>489</v>
      </c>
      <c r="C403" s="43"/>
      <c r="D403" s="24" t="s">
        <v>479</v>
      </c>
      <c r="E403" s="12">
        <f>SUM(E407+E411)</f>
        <v>31</v>
      </c>
      <c r="F403" s="26">
        <f t="shared" si="74"/>
        <v>3</v>
      </c>
      <c r="G403" s="26">
        <f t="shared" si="74"/>
        <v>2</v>
      </c>
      <c r="H403" s="26">
        <f t="shared" si="74"/>
        <v>9</v>
      </c>
      <c r="I403" s="26">
        <f t="shared" si="74"/>
        <v>3</v>
      </c>
      <c r="J403" s="26">
        <f t="shared" si="74"/>
        <v>7</v>
      </c>
      <c r="K403" s="26">
        <f t="shared" si="74"/>
        <v>6</v>
      </c>
      <c r="L403" s="27" t="s">
        <v>41</v>
      </c>
    </row>
    <row r="404" spans="2:13" x14ac:dyDescent="0.2">
      <c r="B404" s="24" t="s">
        <v>490</v>
      </c>
      <c r="C404" s="43"/>
      <c r="D404" s="24" t="s">
        <v>481</v>
      </c>
      <c r="E404" s="12">
        <f>SUM(E408+E412)</f>
        <v>34</v>
      </c>
      <c r="F404" s="27" t="s">
        <v>41</v>
      </c>
      <c r="G404" s="27" t="s">
        <v>41</v>
      </c>
      <c r="H404" s="27" t="s">
        <v>41</v>
      </c>
      <c r="I404" s="27" t="s">
        <v>41</v>
      </c>
      <c r="J404" s="27" t="s">
        <v>41</v>
      </c>
      <c r="K404" s="27" t="s">
        <v>41</v>
      </c>
      <c r="L404" s="27" t="s">
        <v>41</v>
      </c>
    </row>
    <row r="405" spans="2:13" x14ac:dyDescent="0.2">
      <c r="B405" s="24" t="s">
        <v>491</v>
      </c>
      <c r="C405" s="43"/>
      <c r="E405" s="6"/>
    </row>
    <row r="406" spans="2:13" x14ac:dyDescent="0.2">
      <c r="B406" s="24" t="s">
        <v>492</v>
      </c>
      <c r="C406" s="43"/>
      <c r="D406" s="128" t="s">
        <v>484</v>
      </c>
      <c r="E406" s="12">
        <f>SUM(E407:E408)</f>
        <v>36</v>
      </c>
      <c r="F406" s="26">
        <f>SUM(F407:F408)</f>
        <v>1</v>
      </c>
      <c r="G406" s="27" t="s">
        <v>41</v>
      </c>
      <c r="H406" s="27" t="s">
        <v>41</v>
      </c>
      <c r="I406" s="27" t="s">
        <v>41</v>
      </c>
      <c r="J406" s="26">
        <f>SUM(J407:J408)</f>
        <v>1</v>
      </c>
      <c r="K406" s="26">
        <f>SUM(K407:K408)</f>
        <v>3</v>
      </c>
      <c r="L406" s="27" t="s">
        <v>41</v>
      </c>
    </row>
    <row r="407" spans="2:13" x14ac:dyDescent="0.2">
      <c r="C407" s="43"/>
      <c r="D407" s="127" t="s">
        <v>479</v>
      </c>
      <c r="E407" s="48">
        <v>3</v>
      </c>
      <c r="F407" s="27">
        <v>1</v>
      </c>
      <c r="G407" s="27" t="s">
        <v>41</v>
      </c>
      <c r="H407" s="27" t="s">
        <v>41</v>
      </c>
      <c r="I407" s="27" t="s">
        <v>41</v>
      </c>
      <c r="J407" s="28">
        <v>1</v>
      </c>
      <c r="K407" s="28">
        <v>3</v>
      </c>
      <c r="L407" s="27" t="s">
        <v>41</v>
      </c>
      <c r="M407" s="28"/>
    </row>
    <row r="408" spans="2:13" x14ac:dyDescent="0.2">
      <c r="C408" s="43"/>
      <c r="D408" s="127" t="s">
        <v>481</v>
      </c>
      <c r="E408" s="48">
        <v>33</v>
      </c>
      <c r="F408" s="27" t="s">
        <v>41</v>
      </c>
      <c r="G408" s="27" t="s">
        <v>41</v>
      </c>
      <c r="H408" s="27" t="s">
        <v>41</v>
      </c>
      <c r="I408" s="27" t="s">
        <v>41</v>
      </c>
      <c r="J408" s="27" t="s">
        <v>41</v>
      </c>
      <c r="K408" s="27" t="s">
        <v>41</v>
      </c>
      <c r="L408" s="27" t="s">
        <v>41</v>
      </c>
      <c r="M408" s="28"/>
    </row>
    <row r="409" spans="2:13" x14ac:dyDescent="0.2">
      <c r="C409" s="43"/>
      <c r="D409" s="74"/>
      <c r="E409" s="6"/>
    </row>
    <row r="410" spans="2:13" x14ac:dyDescent="0.2">
      <c r="C410" s="43"/>
      <c r="D410" s="128" t="s">
        <v>485</v>
      </c>
      <c r="E410" s="12">
        <f>SUM(E411:E412)</f>
        <v>29</v>
      </c>
      <c r="F410" s="26">
        <f t="shared" ref="F410:K410" si="75">SUM(F411:F412)</f>
        <v>2</v>
      </c>
      <c r="G410" s="26">
        <f t="shared" si="75"/>
        <v>2</v>
      </c>
      <c r="H410" s="26">
        <f t="shared" si="75"/>
        <v>9</v>
      </c>
      <c r="I410" s="26">
        <f t="shared" si="75"/>
        <v>3</v>
      </c>
      <c r="J410" s="26">
        <f t="shared" si="75"/>
        <v>6</v>
      </c>
      <c r="K410" s="26">
        <f t="shared" si="75"/>
        <v>3</v>
      </c>
      <c r="L410" s="27" t="s">
        <v>41</v>
      </c>
    </row>
    <row r="411" spans="2:13" x14ac:dyDescent="0.2">
      <c r="C411" s="43"/>
      <c r="D411" s="127" t="s">
        <v>479</v>
      </c>
      <c r="E411" s="48">
        <v>28</v>
      </c>
      <c r="F411" s="28">
        <v>2</v>
      </c>
      <c r="G411" s="28">
        <v>2</v>
      </c>
      <c r="H411" s="28">
        <v>9</v>
      </c>
      <c r="I411" s="28">
        <v>3</v>
      </c>
      <c r="J411" s="28">
        <v>6</v>
      </c>
      <c r="K411" s="28">
        <v>3</v>
      </c>
      <c r="L411" s="27" t="s">
        <v>41</v>
      </c>
      <c r="M411" s="28"/>
    </row>
    <row r="412" spans="2:13" x14ac:dyDescent="0.2">
      <c r="C412" s="43"/>
      <c r="D412" s="127" t="s">
        <v>481</v>
      </c>
      <c r="E412" s="48">
        <v>1</v>
      </c>
      <c r="F412" s="27" t="s">
        <v>41</v>
      </c>
      <c r="G412" s="27" t="s">
        <v>41</v>
      </c>
      <c r="H412" s="27" t="s">
        <v>41</v>
      </c>
      <c r="I412" s="27" t="s">
        <v>41</v>
      </c>
      <c r="J412" s="27" t="s">
        <v>41</v>
      </c>
      <c r="K412" s="27" t="s">
        <v>41</v>
      </c>
      <c r="L412" s="27" t="s">
        <v>41</v>
      </c>
      <c r="M412" s="28"/>
    </row>
    <row r="413" spans="2:13" x14ac:dyDescent="0.2">
      <c r="C413" s="43"/>
      <c r="D413" s="74"/>
      <c r="E413" s="6"/>
    </row>
    <row r="414" spans="2:13" x14ac:dyDescent="0.2">
      <c r="C414" s="129" t="s">
        <v>493</v>
      </c>
      <c r="D414" s="125"/>
      <c r="E414" s="12">
        <f>SUM(E418+E422)</f>
        <v>5366</v>
      </c>
      <c r="F414" s="26">
        <f t="shared" ref="F414:K415" si="76">SUM(F418+F422)</f>
        <v>974</v>
      </c>
      <c r="G414" s="26">
        <f t="shared" si="76"/>
        <v>1285</v>
      </c>
      <c r="H414" s="26">
        <f t="shared" si="76"/>
        <v>850</v>
      </c>
      <c r="I414" s="26">
        <f t="shared" si="76"/>
        <v>554</v>
      </c>
      <c r="J414" s="26">
        <f t="shared" si="76"/>
        <v>996</v>
      </c>
      <c r="K414" s="26">
        <f t="shared" si="76"/>
        <v>167</v>
      </c>
      <c r="L414" s="26">
        <f>SUM(L418+L422)</f>
        <v>4</v>
      </c>
    </row>
    <row r="415" spans="2:13" x14ac:dyDescent="0.2">
      <c r="C415" s="43"/>
      <c r="D415" s="24" t="s">
        <v>479</v>
      </c>
      <c r="E415" s="12">
        <f>SUM(E419+E423)</f>
        <v>5305</v>
      </c>
      <c r="F415" s="26">
        <f t="shared" si="76"/>
        <v>973</v>
      </c>
      <c r="G415" s="26">
        <f t="shared" si="76"/>
        <v>1274</v>
      </c>
      <c r="H415" s="26">
        <f t="shared" si="76"/>
        <v>850</v>
      </c>
      <c r="I415" s="26">
        <f t="shared" si="76"/>
        <v>551</v>
      </c>
      <c r="J415" s="26">
        <f t="shared" si="76"/>
        <v>993</v>
      </c>
      <c r="K415" s="26">
        <f t="shared" si="76"/>
        <v>167</v>
      </c>
      <c r="L415" s="26">
        <f>SUM(L419+L423)</f>
        <v>4</v>
      </c>
    </row>
    <row r="416" spans="2:13" x14ac:dyDescent="0.2">
      <c r="C416" s="43"/>
      <c r="D416" s="24" t="s">
        <v>481</v>
      </c>
      <c r="E416" s="12">
        <f>SUM(E420+E424)</f>
        <v>61</v>
      </c>
      <c r="F416" s="26">
        <f>SUM(F420+F424)</f>
        <v>1</v>
      </c>
      <c r="G416" s="26">
        <f>SUM(G420+G424)</f>
        <v>11</v>
      </c>
      <c r="H416" s="27" t="s">
        <v>41</v>
      </c>
      <c r="I416" s="26">
        <f>SUM(I420+I424)</f>
        <v>3</v>
      </c>
      <c r="J416" s="26">
        <f>SUM(J420+J424)</f>
        <v>3</v>
      </c>
      <c r="K416" s="27" t="s">
        <v>41</v>
      </c>
      <c r="L416" s="27" t="s">
        <v>41</v>
      </c>
    </row>
    <row r="417" spans="2:13" x14ac:dyDescent="0.2">
      <c r="C417" s="43"/>
      <c r="E417" s="6"/>
    </row>
    <row r="418" spans="2:13" x14ac:dyDescent="0.2">
      <c r="C418" s="43"/>
      <c r="D418" s="128" t="s">
        <v>484</v>
      </c>
      <c r="E418" s="12">
        <f>SUM(E419:E420)</f>
        <v>1571</v>
      </c>
      <c r="F418" s="26">
        <f t="shared" ref="F418:L418" si="77">SUM(F419:F420)</f>
        <v>279</v>
      </c>
      <c r="G418" s="26">
        <f t="shared" si="77"/>
        <v>345</v>
      </c>
      <c r="H418" s="26">
        <f t="shared" si="77"/>
        <v>238</v>
      </c>
      <c r="I418" s="26">
        <f t="shared" si="77"/>
        <v>161</v>
      </c>
      <c r="J418" s="26">
        <f t="shared" si="77"/>
        <v>303</v>
      </c>
      <c r="K418" s="26">
        <f t="shared" si="77"/>
        <v>73</v>
      </c>
      <c r="L418" s="26">
        <f t="shared" si="77"/>
        <v>1</v>
      </c>
    </row>
    <row r="419" spans="2:13" x14ac:dyDescent="0.2">
      <c r="C419" s="43"/>
      <c r="D419" s="127" t="s">
        <v>479</v>
      </c>
      <c r="E419" s="48">
        <v>1561</v>
      </c>
      <c r="F419" s="28">
        <v>279</v>
      </c>
      <c r="G419" s="28">
        <v>345</v>
      </c>
      <c r="H419" s="28">
        <v>238</v>
      </c>
      <c r="I419" s="28">
        <v>161</v>
      </c>
      <c r="J419" s="28">
        <v>302</v>
      </c>
      <c r="K419" s="28">
        <v>73</v>
      </c>
      <c r="L419" s="26">
        <v>1</v>
      </c>
      <c r="M419" s="28"/>
    </row>
    <row r="420" spans="2:13" x14ac:dyDescent="0.2">
      <c r="C420" s="43"/>
      <c r="D420" s="127" t="s">
        <v>481</v>
      </c>
      <c r="E420" s="48">
        <v>10</v>
      </c>
      <c r="F420" s="27" t="s">
        <v>41</v>
      </c>
      <c r="G420" s="27" t="s">
        <v>41</v>
      </c>
      <c r="H420" s="27" t="s">
        <v>41</v>
      </c>
      <c r="I420" s="27" t="s">
        <v>41</v>
      </c>
      <c r="J420" s="28">
        <v>1</v>
      </c>
      <c r="K420" s="27" t="s">
        <v>41</v>
      </c>
      <c r="L420" s="27" t="s">
        <v>41</v>
      </c>
      <c r="M420" s="28"/>
    </row>
    <row r="421" spans="2:13" x14ac:dyDescent="0.2">
      <c r="C421" s="43"/>
      <c r="D421" s="74"/>
      <c r="E421" s="6"/>
    </row>
    <row r="422" spans="2:13" x14ac:dyDescent="0.2">
      <c r="C422" s="43"/>
      <c r="D422" s="128" t="s">
        <v>485</v>
      </c>
      <c r="E422" s="12">
        <f>SUM(E423:E424)</f>
        <v>3795</v>
      </c>
      <c r="F422" s="26">
        <f t="shared" ref="F422:L422" si="78">SUM(F423:F424)</f>
        <v>695</v>
      </c>
      <c r="G422" s="26">
        <f t="shared" si="78"/>
        <v>940</v>
      </c>
      <c r="H422" s="26">
        <f t="shared" si="78"/>
        <v>612</v>
      </c>
      <c r="I422" s="26">
        <f t="shared" si="78"/>
        <v>393</v>
      </c>
      <c r="J422" s="26">
        <f t="shared" si="78"/>
        <v>693</v>
      </c>
      <c r="K422" s="26">
        <f t="shared" si="78"/>
        <v>94</v>
      </c>
      <c r="L422" s="26">
        <f t="shared" si="78"/>
        <v>3</v>
      </c>
    </row>
    <row r="423" spans="2:13" x14ac:dyDescent="0.2">
      <c r="C423" s="43"/>
      <c r="D423" s="127" t="s">
        <v>479</v>
      </c>
      <c r="E423" s="48">
        <v>3744</v>
      </c>
      <c r="F423" s="28">
        <v>694</v>
      </c>
      <c r="G423" s="28">
        <v>929</v>
      </c>
      <c r="H423" s="28">
        <v>612</v>
      </c>
      <c r="I423" s="28">
        <v>390</v>
      </c>
      <c r="J423" s="28">
        <v>691</v>
      </c>
      <c r="K423" s="28">
        <v>94</v>
      </c>
      <c r="L423" s="26">
        <v>3</v>
      </c>
      <c r="M423" s="28"/>
    </row>
    <row r="424" spans="2:13" x14ac:dyDescent="0.2">
      <c r="C424" s="43"/>
      <c r="D424" s="127" t="s">
        <v>481</v>
      </c>
      <c r="E424" s="32">
        <v>51</v>
      </c>
      <c r="F424" s="28">
        <v>1</v>
      </c>
      <c r="G424" s="28">
        <v>11</v>
      </c>
      <c r="H424" s="27" t="s">
        <v>41</v>
      </c>
      <c r="I424" s="28">
        <v>3</v>
      </c>
      <c r="J424" s="28">
        <v>2</v>
      </c>
      <c r="K424" s="27" t="s">
        <v>41</v>
      </c>
      <c r="L424" s="27" t="s">
        <v>41</v>
      </c>
      <c r="M424" s="28"/>
    </row>
    <row r="425" spans="2:13" x14ac:dyDescent="0.2">
      <c r="C425" s="43"/>
      <c r="D425" s="74"/>
      <c r="E425" s="6"/>
    </row>
    <row r="426" spans="2:13" x14ac:dyDescent="0.2">
      <c r="B426" s="24"/>
      <c r="C426" s="129" t="s">
        <v>494</v>
      </c>
      <c r="D426" s="125"/>
      <c r="E426" s="12">
        <f>SUM(E427:E428)</f>
        <v>192</v>
      </c>
      <c r="F426" s="26">
        <f t="shared" ref="F426:L426" si="79">SUM(F427:F428)</f>
        <v>33</v>
      </c>
      <c r="G426" s="26">
        <f t="shared" si="79"/>
        <v>71</v>
      </c>
      <c r="H426" s="26">
        <f t="shared" si="79"/>
        <v>56</v>
      </c>
      <c r="I426" s="26">
        <f t="shared" si="79"/>
        <v>35</v>
      </c>
      <c r="J426" s="26">
        <f t="shared" si="79"/>
        <v>49</v>
      </c>
      <c r="K426" s="26">
        <f t="shared" si="79"/>
        <v>9</v>
      </c>
      <c r="L426" s="26">
        <f t="shared" si="79"/>
        <v>4</v>
      </c>
    </row>
    <row r="427" spans="2:13" x14ac:dyDescent="0.2">
      <c r="C427" s="43"/>
      <c r="D427" s="24" t="s">
        <v>479</v>
      </c>
      <c r="E427" s="48">
        <v>171</v>
      </c>
      <c r="F427" s="28">
        <v>33</v>
      </c>
      <c r="G427" s="28">
        <v>70</v>
      </c>
      <c r="H427" s="28">
        <v>56</v>
      </c>
      <c r="I427" s="28">
        <v>34</v>
      </c>
      <c r="J427" s="28">
        <v>47</v>
      </c>
      <c r="K427" s="28">
        <v>9</v>
      </c>
      <c r="L427" s="26">
        <v>3</v>
      </c>
      <c r="M427" s="28"/>
    </row>
    <row r="428" spans="2:13" x14ac:dyDescent="0.2">
      <c r="C428" s="43"/>
      <c r="D428" s="24" t="s">
        <v>481</v>
      </c>
      <c r="E428" s="48">
        <v>21</v>
      </c>
      <c r="F428" s="27" t="s">
        <v>41</v>
      </c>
      <c r="G428" s="28">
        <v>1</v>
      </c>
      <c r="H428" s="27" t="s">
        <v>41</v>
      </c>
      <c r="I428" s="28">
        <v>1</v>
      </c>
      <c r="J428" s="28">
        <v>2</v>
      </c>
      <c r="K428" s="27" t="s">
        <v>41</v>
      </c>
      <c r="L428" s="26">
        <v>1</v>
      </c>
      <c r="M428" s="28"/>
    </row>
    <row r="429" spans="2:13" x14ac:dyDescent="0.2">
      <c r="C429" s="43"/>
      <c r="E429" s="6"/>
    </row>
    <row r="430" spans="2:13" x14ac:dyDescent="0.2">
      <c r="B430" s="24"/>
      <c r="C430" s="129" t="s">
        <v>495</v>
      </c>
      <c r="D430" s="125"/>
      <c r="E430" s="12">
        <f>SUM(E431:E432)</f>
        <v>46</v>
      </c>
      <c r="F430" s="26">
        <f t="shared" ref="F430:L430" si="80">SUM(F431:F432)</f>
        <v>10</v>
      </c>
      <c r="G430" s="26">
        <f t="shared" si="80"/>
        <v>16</v>
      </c>
      <c r="H430" s="26">
        <f t="shared" si="80"/>
        <v>30</v>
      </c>
      <c r="I430" s="26">
        <f t="shared" si="80"/>
        <v>9</v>
      </c>
      <c r="J430" s="26">
        <f t="shared" si="80"/>
        <v>32</v>
      </c>
      <c r="K430" s="26">
        <f t="shared" si="80"/>
        <v>4</v>
      </c>
      <c r="L430" s="26">
        <f t="shared" si="80"/>
        <v>17</v>
      </c>
    </row>
    <row r="431" spans="2:13" x14ac:dyDescent="0.2">
      <c r="B431" s="24"/>
      <c r="C431" s="6"/>
      <c r="D431" s="24" t="s">
        <v>479</v>
      </c>
      <c r="E431" s="48">
        <v>46</v>
      </c>
      <c r="F431" s="28">
        <v>10</v>
      </c>
      <c r="G431" s="28">
        <v>16</v>
      </c>
      <c r="H431" s="28">
        <v>30</v>
      </c>
      <c r="I431" s="28">
        <v>9</v>
      </c>
      <c r="J431" s="28">
        <v>32</v>
      </c>
      <c r="K431" s="28">
        <v>4</v>
      </c>
      <c r="L431" s="26">
        <v>17</v>
      </c>
      <c r="M431" s="28"/>
    </row>
    <row r="432" spans="2:13" x14ac:dyDescent="0.2">
      <c r="B432" s="24"/>
      <c r="C432" s="6"/>
      <c r="D432" s="24" t="s">
        <v>481</v>
      </c>
      <c r="E432" s="32" t="s">
        <v>41</v>
      </c>
      <c r="F432" s="27" t="s">
        <v>41</v>
      </c>
      <c r="G432" s="27" t="s">
        <v>41</v>
      </c>
      <c r="H432" s="27" t="s">
        <v>41</v>
      </c>
      <c r="I432" s="27" t="s">
        <v>41</v>
      </c>
      <c r="J432" s="27" t="s">
        <v>41</v>
      </c>
      <c r="K432" s="27" t="s">
        <v>41</v>
      </c>
      <c r="L432" s="27" t="s">
        <v>41</v>
      </c>
      <c r="M432" s="28"/>
    </row>
    <row r="433" spans="1:13" x14ac:dyDescent="0.2">
      <c r="B433" s="46"/>
      <c r="C433" s="10"/>
      <c r="D433" s="7"/>
      <c r="E433" s="49"/>
      <c r="F433" s="50"/>
      <c r="G433" s="50"/>
      <c r="H433" s="50"/>
      <c r="I433" s="50"/>
      <c r="J433" s="50"/>
      <c r="K433" s="50"/>
      <c r="L433" s="50"/>
      <c r="M433" s="28"/>
    </row>
    <row r="434" spans="1:13" x14ac:dyDescent="0.2">
      <c r="E434" s="48"/>
      <c r="F434" s="28"/>
      <c r="G434" s="28"/>
      <c r="H434" s="28"/>
      <c r="I434" s="28"/>
      <c r="J434" s="28"/>
      <c r="K434" s="28"/>
      <c r="L434" s="28"/>
      <c r="M434" s="28"/>
    </row>
    <row r="435" spans="1:13" x14ac:dyDescent="0.2">
      <c r="B435" s="24" t="s">
        <v>496</v>
      </c>
      <c r="E435" s="48">
        <v>120</v>
      </c>
      <c r="F435" s="28">
        <v>18</v>
      </c>
      <c r="G435" s="28">
        <v>31</v>
      </c>
      <c r="H435" s="28">
        <v>27</v>
      </c>
      <c r="I435" s="28">
        <v>8</v>
      </c>
      <c r="J435" s="28">
        <v>15</v>
      </c>
      <c r="K435" s="28">
        <v>3</v>
      </c>
      <c r="L435" s="26">
        <v>7</v>
      </c>
      <c r="M435" s="28"/>
    </row>
    <row r="436" spans="1:13" ht="18" thickBot="1" x14ac:dyDescent="0.25">
      <c r="B436" s="4"/>
      <c r="C436" s="4"/>
      <c r="D436" s="4"/>
      <c r="E436" s="20"/>
      <c r="F436" s="4"/>
      <c r="G436" s="4"/>
      <c r="H436" s="4"/>
      <c r="I436" s="4"/>
      <c r="J436" s="4"/>
      <c r="K436" s="4"/>
      <c r="L436" s="4"/>
    </row>
    <row r="437" spans="1:13" x14ac:dyDescent="0.2">
      <c r="E437" s="24" t="s">
        <v>497</v>
      </c>
    </row>
    <row r="438" spans="1:13" x14ac:dyDescent="0.2">
      <c r="A438" s="24"/>
    </row>
  </sheetData>
  <phoneticPr fontId="2"/>
  <pageMargins left="0.32" right="0.51" top="0.56999999999999995" bottom="0.56000000000000005" header="0.51200000000000001" footer="0.51200000000000001"/>
  <pageSetup paperSize="12" scale="75" orientation="portrait" horizontalDpi="4294967292" r:id="rId1"/>
  <headerFooter alignWithMargins="0"/>
  <rowBreaks count="5" manualBreakCount="5">
    <brk id="73" max="12" man="1"/>
    <brk id="146" max="12" man="1"/>
    <brk id="219" max="12" man="1"/>
    <brk id="292" max="12" man="1"/>
    <brk id="365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8"/>
  <sheetViews>
    <sheetView showGridLines="0" zoomScale="75" zoomScaleNormal="75" workbookViewId="0">
      <selection activeCell="E1" sqref="E1"/>
    </sheetView>
  </sheetViews>
  <sheetFormatPr defaultColWidth="13.375" defaultRowHeight="17.25" x14ac:dyDescent="0.2"/>
  <cols>
    <col min="1" max="1" width="13.375" style="2" customWidth="1"/>
    <col min="2" max="2" width="12.125" style="2" customWidth="1"/>
    <col min="3" max="3" width="13.375" style="2"/>
    <col min="4" max="4" width="14.625" style="2" customWidth="1"/>
    <col min="5" max="5" width="13.375" style="2" customWidth="1"/>
    <col min="6" max="6" width="14.625" style="2" customWidth="1"/>
    <col min="7" max="7" width="13.375" style="2" customWidth="1"/>
    <col min="8" max="9" width="13.375" style="2"/>
    <col min="10" max="10" width="12.125" style="2" customWidth="1"/>
    <col min="11" max="11" width="9.625" style="2" customWidth="1"/>
    <col min="12" max="256" width="13.375" style="2"/>
    <col min="257" max="257" width="13.375" style="2" customWidth="1"/>
    <col min="258" max="258" width="12.125" style="2" customWidth="1"/>
    <col min="259" max="259" width="13.375" style="2"/>
    <col min="260" max="260" width="14.625" style="2" customWidth="1"/>
    <col min="261" max="261" width="13.375" style="2" customWidth="1"/>
    <col min="262" max="262" width="14.625" style="2" customWidth="1"/>
    <col min="263" max="263" width="13.375" style="2" customWidth="1"/>
    <col min="264" max="265" width="13.375" style="2"/>
    <col min="266" max="266" width="12.125" style="2" customWidth="1"/>
    <col min="267" max="267" width="9.625" style="2" customWidth="1"/>
    <col min="268" max="512" width="13.375" style="2"/>
    <col min="513" max="513" width="13.375" style="2" customWidth="1"/>
    <col min="514" max="514" width="12.125" style="2" customWidth="1"/>
    <col min="515" max="515" width="13.375" style="2"/>
    <col min="516" max="516" width="14.625" style="2" customWidth="1"/>
    <col min="517" max="517" width="13.375" style="2" customWidth="1"/>
    <col min="518" max="518" width="14.625" style="2" customWidth="1"/>
    <col min="519" max="519" width="13.375" style="2" customWidth="1"/>
    <col min="520" max="521" width="13.375" style="2"/>
    <col min="522" max="522" width="12.125" style="2" customWidth="1"/>
    <col min="523" max="523" width="9.625" style="2" customWidth="1"/>
    <col min="524" max="768" width="13.375" style="2"/>
    <col min="769" max="769" width="13.375" style="2" customWidth="1"/>
    <col min="770" max="770" width="12.125" style="2" customWidth="1"/>
    <col min="771" max="771" width="13.375" style="2"/>
    <col min="772" max="772" width="14.625" style="2" customWidth="1"/>
    <col min="773" max="773" width="13.375" style="2" customWidth="1"/>
    <col min="774" max="774" width="14.625" style="2" customWidth="1"/>
    <col min="775" max="775" width="13.375" style="2" customWidth="1"/>
    <col min="776" max="777" width="13.375" style="2"/>
    <col min="778" max="778" width="12.125" style="2" customWidth="1"/>
    <col min="779" max="779" width="9.625" style="2" customWidth="1"/>
    <col min="780" max="1024" width="13.375" style="2"/>
    <col min="1025" max="1025" width="13.375" style="2" customWidth="1"/>
    <col min="1026" max="1026" width="12.125" style="2" customWidth="1"/>
    <col min="1027" max="1027" width="13.375" style="2"/>
    <col min="1028" max="1028" width="14.625" style="2" customWidth="1"/>
    <col min="1029" max="1029" width="13.375" style="2" customWidth="1"/>
    <col min="1030" max="1030" width="14.625" style="2" customWidth="1"/>
    <col min="1031" max="1031" width="13.375" style="2" customWidth="1"/>
    <col min="1032" max="1033" width="13.375" style="2"/>
    <col min="1034" max="1034" width="12.125" style="2" customWidth="1"/>
    <col min="1035" max="1035" width="9.625" style="2" customWidth="1"/>
    <col min="1036" max="1280" width="13.375" style="2"/>
    <col min="1281" max="1281" width="13.375" style="2" customWidth="1"/>
    <col min="1282" max="1282" width="12.125" style="2" customWidth="1"/>
    <col min="1283" max="1283" width="13.375" style="2"/>
    <col min="1284" max="1284" width="14.625" style="2" customWidth="1"/>
    <col min="1285" max="1285" width="13.375" style="2" customWidth="1"/>
    <col min="1286" max="1286" width="14.625" style="2" customWidth="1"/>
    <col min="1287" max="1287" width="13.375" style="2" customWidth="1"/>
    <col min="1288" max="1289" width="13.375" style="2"/>
    <col min="1290" max="1290" width="12.125" style="2" customWidth="1"/>
    <col min="1291" max="1291" width="9.625" style="2" customWidth="1"/>
    <col min="1292" max="1536" width="13.375" style="2"/>
    <col min="1537" max="1537" width="13.375" style="2" customWidth="1"/>
    <col min="1538" max="1538" width="12.125" style="2" customWidth="1"/>
    <col min="1539" max="1539" width="13.375" style="2"/>
    <col min="1540" max="1540" width="14.625" style="2" customWidth="1"/>
    <col min="1541" max="1541" width="13.375" style="2" customWidth="1"/>
    <col min="1542" max="1542" width="14.625" style="2" customWidth="1"/>
    <col min="1543" max="1543" width="13.375" style="2" customWidth="1"/>
    <col min="1544" max="1545" width="13.375" style="2"/>
    <col min="1546" max="1546" width="12.125" style="2" customWidth="1"/>
    <col min="1547" max="1547" width="9.625" style="2" customWidth="1"/>
    <col min="1548" max="1792" width="13.375" style="2"/>
    <col min="1793" max="1793" width="13.375" style="2" customWidth="1"/>
    <col min="1794" max="1794" width="12.125" style="2" customWidth="1"/>
    <col min="1795" max="1795" width="13.375" style="2"/>
    <col min="1796" max="1796" width="14.625" style="2" customWidth="1"/>
    <col min="1797" max="1797" width="13.375" style="2" customWidth="1"/>
    <col min="1798" max="1798" width="14.625" style="2" customWidth="1"/>
    <col min="1799" max="1799" width="13.375" style="2" customWidth="1"/>
    <col min="1800" max="1801" width="13.375" style="2"/>
    <col min="1802" max="1802" width="12.125" style="2" customWidth="1"/>
    <col min="1803" max="1803" width="9.625" style="2" customWidth="1"/>
    <col min="1804" max="2048" width="13.375" style="2"/>
    <col min="2049" max="2049" width="13.375" style="2" customWidth="1"/>
    <col min="2050" max="2050" width="12.125" style="2" customWidth="1"/>
    <col min="2051" max="2051" width="13.375" style="2"/>
    <col min="2052" max="2052" width="14.625" style="2" customWidth="1"/>
    <col min="2053" max="2053" width="13.375" style="2" customWidth="1"/>
    <col min="2054" max="2054" width="14.625" style="2" customWidth="1"/>
    <col min="2055" max="2055" width="13.375" style="2" customWidth="1"/>
    <col min="2056" max="2057" width="13.375" style="2"/>
    <col min="2058" max="2058" width="12.125" style="2" customWidth="1"/>
    <col min="2059" max="2059" width="9.625" style="2" customWidth="1"/>
    <col min="2060" max="2304" width="13.375" style="2"/>
    <col min="2305" max="2305" width="13.375" style="2" customWidth="1"/>
    <col min="2306" max="2306" width="12.125" style="2" customWidth="1"/>
    <col min="2307" max="2307" width="13.375" style="2"/>
    <col min="2308" max="2308" width="14.625" style="2" customWidth="1"/>
    <col min="2309" max="2309" width="13.375" style="2" customWidth="1"/>
    <col min="2310" max="2310" width="14.625" style="2" customWidth="1"/>
    <col min="2311" max="2311" width="13.375" style="2" customWidth="1"/>
    <col min="2312" max="2313" width="13.375" style="2"/>
    <col min="2314" max="2314" width="12.125" style="2" customWidth="1"/>
    <col min="2315" max="2315" width="9.625" style="2" customWidth="1"/>
    <col min="2316" max="2560" width="13.375" style="2"/>
    <col min="2561" max="2561" width="13.375" style="2" customWidth="1"/>
    <col min="2562" max="2562" width="12.125" style="2" customWidth="1"/>
    <col min="2563" max="2563" width="13.375" style="2"/>
    <col min="2564" max="2564" width="14.625" style="2" customWidth="1"/>
    <col min="2565" max="2565" width="13.375" style="2" customWidth="1"/>
    <col min="2566" max="2566" width="14.625" style="2" customWidth="1"/>
    <col min="2567" max="2567" width="13.375" style="2" customWidth="1"/>
    <col min="2568" max="2569" width="13.375" style="2"/>
    <col min="2570" max="2570" width="12.125" style="2" customWidth="1"/>
    <col min="2571" max="2571" width="9.625" style="2" customWidth="1"/>
    <col min="2572" max="2816" width="13.375" style="2"/>
    <col min="2817" max="2817" width="13.375" style="2" customWidth="1"/>
    <col min="2818" max="2818" width="12.125" style="2" customWidth="1"/>
    <col min="2819" max="2819" width="13.375" style="2"/>
    <col min="2820" max="2820" width="14.625" style="2" customWidth="1"/>
    <col min="2821" max="2821" width="13.375" style="2" customWidth="1"/>
    <col min="2822" max="2822" width="14.625" style="2" customWidth="1"/>
    <col min="2823" max="2823" width="13.375" style="2" customWidth="1"/>
    <col min="2824" max="2825" width="13.375" style="2"/>
    <col min="2826" max="2826" width="12.125" style="2" customWidth="1"/>
    <col min="2827" max="2827" width="9.625" style="2" customWidth="1"/>
    <col min="2828" max="3072" width="13.375" style="2"/>
    <col min="3073" max="3073" width="13.375" style="2" customWidth="1"/>
    <col min="3074" max="3074" width="12.125" style="2" customWidth="1"/>
    <col min="3075" max="3075" width="13.375" style="2"/>
    <col min="3076" max="3076" width="14.625" style="2" customWidth="1"/>
    <col min="3077" max="3077" width="13.375" style="2" customWidth="1"/>
    <col min="3078" max="3078" width="14.625" style="2" customWidth="1"/>
    <col min="3079" max="3079" width="13.375" style="2" customWidth="1"/>
    <col min="3080" max="3081" width="13.375" style="2"/>
    <col min="3082" max="3082" width="12.125" style="2" customWidth="1"/>
    <col min="3083" max="3083" width="9.625" style="2" customWidth="1"/>
    <col min="3084" max="3328" width="13.375" style="2"/>
    <col min="3329" max="3329" width="13.375" style="2" customWidth="1"/>
    <col min="3330" max="3330" width="12.125" style="2" customWidth="1"/>
    <col min="3331" max="3331" width="13.375" style="2"/>
    <col min="3332" max="3332" width="14.625" style="2" customWidth="1"/>
    <col min="3333" max="3333" width="13.375" style="2" customWidth="1"/>
    <col min="3334" max="3334" width="14.625" style="2" customWidth="1"/>
    <col min="3335" max="3335" width="13.375" style="2" customWidth="1"/>
    <col min="3336" max="3337" width="13.375" style="2"/>
    <col min="3338" max="3338" width="12.125" style="2" customWidth="1"/>
    <col min="3339" max="3339" width="9.625" style="2" customWidth="1"/>
    <col min="3340" max="3584" width="13.375" style="2"/>
    <col min="3585" max="3585" width="13.375" style="2" customWidth="1"/>
    <col min="3586" max="3586" width="12.125" style="2" customWidth="1"/>
    <col min="3587" max="3587" width="13.375" style="2"/>
    <col min="3588" max="3588" width="14.625" style="2" customWidth="1"/>
    <col min="3589" max="3589" width="13.375" style="2" customWidth="1"/>
    <col min="3590" max="3590" width="14.625" style="2" customWidth="1"/>
    <col min="3591" max="3591" width="13.375" style="2" customWidth="1"/>
    <col min="3592" max="3593" width="13.375" style="2"/>
    <col min="3594" max="3594" width="12.125" style="2" customWidth="1"/>
    <col min="3595" max="3595" width="9.625" style="2" customWidth="1"/>
    <col min="3596" max="3840" width="13.375" style="2"/>
    <col min="3841" max="3841" width="13.375" style="2" customWidth="1"/>
    <col min="3842" max="3842" width="12.125" style="2" customWidth="1"/>
    <col min="3843" max="3843" width="13.375" style="2"/>
    <col min="3844" max="3844" width="14.625" style="2" customWidth="1"/>
    <col min="3845" max="3845" width="13.375" style="2" customWidth="1"/>
    <col min="3846" max="3846" width="14.625" style="2" customWidth="1"/>
    <col min="3847" max="3847" width="13.375" style="2" customWidth="1"/>
    <col min="3848" max="3849" width="13.375" style="2"/>
    <col min="3850" max="3850" width="12.125" style="2" customWidth="1"/>
    <col min="3851" max="3851" width="9.625" style="2" customWidth="1"/>
    <col min="3852" max="4096" width="13.375" style="2"/>
    <col min="4097" max="4097" width="13.375" style="2" customWidth="1"/>
    <col min="4098" max="4098" width="12.125" style="2" customWidth="1"/>
    <col min="4099" max="4099" width="13.375" style="2"/>
    <col min="4100" max="4100" width="14.625" style="2" customWidth="1"/>
    <col min="4101" max="4101" width="13.375" style="2" customWidth="1"/>
    <col min="4102" max="4102" width="14.625" style="2" customWidth="1"/>
    <col min="4103" max="4103" width="13.375" style="2" customWidth="1"/>
    <col min="4104" max="4105" width="13.375" style="2"/>
    <col min="4106" max="4106" width="12.125" style="2" customWidth="1"/>
    <col min="4107" max="4107" width="9.625" style="2" customWidth="1"/>
    <col min="4108" max="4352" width="13.375" style="2"/>
    <col min="4353" max="4353" width="13.375" style="2" customWidth="1"/>
    <col min="4354" max="4354" width="12.125" style="2" customWidth="1"/>
    <col min="4355" max="4355" width="13.375" style="2"/>
    <col min="4356" max="4356" width="14.625" style="2" customWidth="1"/>
    <col min="4357" max="4357" width="13.375" style="2" customWidth="1"/>
    <col min="4358" max="4358" width="14.625" style="2" customWidth="1"/>
    <col min="4359" max="4359" width="13.375" style="2" customWidth="1"/>
    <col min="4360" max="4361" width="13.375" style="2"/>
    <col min="4362" max="4362" width="12.125" style="2" customWidth="1"/>
    <col min="4363" max="4363" width="9.625" style="2" customWidth="1"/>
    <col min="4364" max="4608" width="13.375" style="2"/>
    <col min="4609" max="4609" width="13.375" style="2" customWidth="1"/>
    <col min="4610" max="4610" width="12.125" style="2" customWidth="1"/>
    <col min="4611" max="4611" width="13.375" style="2"/>
    <col min="4612" max="4612" width="14.625" style="2" customWidth="1"/>
    <col min="4613" max="4613" width="13.375" style="2" customWidth="1"/>
    <col min="4614" max="4614" width="14.625" style="2" customWidth="1"/>
    <col min="4615" max="4615" width="13.375" style="2" customWidth="1"/>
    <col min="4616" max="4617" width="13.375" style="2"/>
    <col min="4618" max="4618" width="12.125" style="2" customWidth="1"/>
    <col min="4619" max="4619" width="9.625" style="2" customWidth="1"/>
    <col min="4620" max="4864" width="13.375" style="2"/>
    <col min="4865" max="4865" width="13.375" style="2" customWidth="1"/>
    <col min="4866" max="4866" width="12.125" style="2" customWidth="1"/>
    <col min="4867" max="4867" width="13.375" style="2"/>
    <col min="4868" max="4868" width="14.625" style="2" customWidth="1"/>
    <col min="4869" max="4869" width="13.375" style="2" customWidth="1"/>
    <col min="4870" max="4870" width="14.625" style="2" customWidth="1"/>
    <col min="4871" max="4871" width="13.375" style="2" customWidth="1"/>
    <col min="4872" max="4873" width="13.375" style="2"/>
    <col min="4874" max="4874" width="12.125" style="2" customWidth="1"/>
    <col min="4875" max="4875" width="9.625" style="2" customWidth="1"/>
    <col min="4876" max="5120" width="13.375" style="2"/>
    <col min="5121" max="5121" width="13.375" style="2" customWidth="1"/>
    <col min="5122" max="5122" width="12.125" style="2" customWidth="1"/>
    <col min="5123" max="5123" width="13.375" style="2"/>
    <col min="5124" max="5124" width="14.625" style="2" customWidth="1"/>
    <col min="5125" max="5125" width="13.375" style="2" customWidth="1"/>
    <col min="5126" max="5126" width="14.625" style="2" customWidth="1"/>
    <col min="5127" max="5127" width="13.375" style="2" customWidth="1"/>
    <col min="5128" max="5129" width="13.375" style="2"/>
    <col min="5130" max="5130" width="12.125" style="2" customWidth="1"/>
    <col min="5131" max="5131" width="9.625" style="2" customWidth="1"/>
    <col min="5132" max="5376" width="13.375" style="2"/>
    <col min="5377" max="5377" width="13.375" style="2" customWidth="1"/>
    <col min="5378" max="5378" width="12.125" style="2" customWidth="1"/>
    <col min="5379" max="5379" width="13.375" style="2"/>
    <col min="5380" max="5380" width="14.625" style="2" customWidth="1"/>
    <col min="5381" max="5381" width="13.375" style="2" customWidth="1"/>
    <col min="5382" max="5382" width="14.625" style="2" customWidth="1"/>
    <col min="5383" max="5383" width="13.375" style="2" customWidth="1"/>
    <col min="5384" max="5385" width="13.375" style="2"/>
    <col min="5386" max="5386" width="12.125" style="2" customWidth="1"/>
    <col min="5387" max="5387" width="9.625" style="2" customWidth="1"/>
    <col min="5388" max="5632" width="13.375" style="2"/>
    <col min="5633" max="5633" width="13.375" style="2" customWidth="1"/>
    <col min="5634" max="5634" width="12.125" style="2" customWidth="1"/>
    <col min="5635" max="5635" width="13.375" style="2"/>
    <col min="5636" max="5636" width="14.625" style="2" customWidth="1"/>
    <col min="5637" max="5637" width="13.375" style="2" customWidth="1"/>
    <col min="5638" max="5638" width="14.625" style="2" customWidth="1"/>
    <col min="5639" max="5639" width="13.375" style="2" customWidth="1"/>
    <col min="5640" max="5641" width="13.375" style="2"/>
    <col min="5642" max="5642" width="12.125" style="2" customWidth="1"/>
    <col min="5643" max="5643" width="9.625" style="2" customWidth="1"/>
    <col min="5644" max="5888" width="13.375" style="2"/>
    <col min="5889" max="5889" width="13.375" style="2" customWidth="1"/>
    <col min="5890" max="5890" width="12.125" style="2" customWidth="1"/>
    <col min="5891" max="5891" width="13.375" style="2"/>
    <col min="5892" max="5892" width="14.625" style="2" customWidth="1"/>
    <col min="5893" max="5893" width="13.375" style="2" customWidth="1"/>
    <col min="5894" max="5894" width="14.625" style="2" customWidth="1"/>
    <col min="5895" max="5895" width="13.375" style="2" customWidth="1"/>
    <col min="5896" max="5897" width="13.375" style="2"/>
    <col min="5898" max="5898" width="12.125" style="2" customWidth="1"/>
    <col min="5899" max="5899" width="9.625" style="2" customWidth="1"/>
    <col min="5900" max="6144" width="13.375" style="2"/>
    <col min="6145" max="6145" width="13.375" style="2" customWidth="1"/>
    <col min="6146" max="6146" width="12.125" style="2" customWidth="1"/>
    <col min="6147" max="6147" width="13.375" style="2"/>
    <col min="6148" max="6148" width="14.625" style="2" customWidth="1"/>
    <col min="6149" max="6149" width="13.375" style="2" customWidth="1"/>
    <col min="6150" max="6150" width="14.625" style="2" customWidth="1"/>
    <col min="6151" max="6151" width="13.375" style="2" customWidth="1"/>
    <col min="6152" max="6153" width="13.375" style="2"/>
    <col min="6154" max="6154" width="12.125" style="2" customWidth="1"/>
    <col min="6155" max="6155" width="9.625" style="2" customWidth="1"/>
    <col min="6156" max="6400" width="13.375" style="2"/>
    <col min="6401" max="6401" width="13.375" style="2" customWidth="1"/>
    <col min="6402" max="6402" width="12.125" style="2" customWidth="1"/>
    <col min="6403" max="6403" width="13.375" style="2"/>
    <col min="6404" max="6404" width="14.625" style="2" customWidth="1"/>
    <col min="6405" max="6405" width="13.375" style="2" customWidth="1"/>
    <col min="6406" max="6406" width="14.625" style="2" customWidth="1"/>
    <col min="6407" max="6407" width="13.375" style="2" customWidth="1"/>
    <col min="6408" max="6409" width="13.375" style="2"/>
    <col min="6410" max="6410" width="12.125" style="2" customWidth="1"/>
    <col min="6411" max="6411" width="9.625" style="2" customWidth="1"/>
    <col min="6412" max="6656" width="13.375" style="2"/>
    <col min="6657" max="6657" width="13.375" style="2" customWidth="1"/>
    <col min="6658" max="6658" width="12.125" style="2" customWidth="1"/>
    <col min="6659" max="6659" width="13.375" style="2"/>
    <col min="6660" max="6660" width="14.625" style="2" customWidth="1"/>
    <col min="6661" max="6661" width="13.375" style="2" customWidth="1"/>
    <col min="6662" max="6662" width="14.625" style="2" customWidth="1"/>
    <col min="6663" max="6663" width="13.375" style="2" customWidth="1"/>
    <col min="6664" max="6665" width="13.375" style="2"/>
    <col min="6666" max="6666" width="12.125" style="2" customWidth="1"/>
    <col min="6667" max="6667" width="9.625" style="2" customWidth="1"/>
    <col min="6668" max="6912" width="13.375" style="2"/>
    <col min="6913" max="6913" width="13.375" style="2" customWidth="1"/>
    <col min="6914" max="6914" width="12.125" style="2" customWidth="1"/>
    <col min="6915" max="6915" width="13.375" style="2"/>
    <col min="6916" max="6916" width="14.625" style="2" customWidth="1"/>
    <col min="6917" max="6917" width="13.375" style="2" customWidth="1"/>
    <col min="6918" max="6918" width="14.625" style="2" customWidth="1"/>
    <col min="6919" max="6919" width="13.375" style="2" customWidth="1"/>
    <col min="6920" max="6921" width="13.375" style="2"/>
    <col min="6922" max="6922" width="12.125" style="2" customWidth="1"/>
    <col min="6923" max="6923" width="9.625" style="2" customWidth="1"/>
    <col min="6924" max="7168" width="13.375" style="2"/>
    <col min="7169" max="7169" width="13.375" style="2" customWidth="1"/>
    <col min="7170" max="7170" width="12.125" style="2" customWidth="1"/>
    <col min="7171" max="7171" width="13.375" style="2"/>
    <col min="7172" max="7172" width="14.625" style="2" customWidth="1"/>
    <col min="7173" max="7173" width="13.375" style="2" customWidth="1"/>
    <col min="7174" max="7174" width="14.625" style="2" customWidth="1"/>
    <col min="7175" max="7175" width="13.375" style="2" customWidth="1"/>
    <col min="7176" max="7177" width="13.375" style="2"/>
    <col min="7178" max="7178" width="12.125" style="2" customWidth="1"/>
    <col min="7179" max="7179" width="9.625" style="2" customWidth="1"/>
    <col min="7180" max="7424" width="13.375" style="2"/>
    <col min="7425" max="7425" width="13.375" style="2" customWidth="1"/>
    <col min="7426" max="7426" width="12.125" style="2" customWidth="1"/>
    <col min="7427" max="7427" width="13.375" style="2"/>
    <col min="7428" max="7428" width="14.625" style="2" customWidth="1"/>
    <col min="7429" max="7429" width="13.375" style="2" customWidth="1"/>
    <col min="7430" max="7430" width="14.625" style="2" customWidth="1"/>
    <col min="7431" max="7431" width="13.375" style="2" customWidth="1"/>
    <col min="7432" max="7433" width="13.375" style="2"/>
    <col min="7434" max="7434" width="12.125" style="2" customWidth="1"/>
    <col min="7435" max="7435" width="9.625" style="2" customWidth="1"/>
    <col min="7436" max="7680" width="13.375" style="2"/>
    <col min="7681" max="7681" width="13.375" style="2" customWidth="1"/>
    <col min="7682" max="7682" width="12.125" style="2" customWidth="1"/>
    <col min="7683" max="7683" width="13.375" style="2"/>
    <col min="7684" max="7684" width="14.625" style="2" customWidth="1"/>
    <col min="7685" max="7685" width="13.375" style="2" customWidth="1"/>
    <col min="7686" max="7686" width="14.625" style="2" customWidth="1"/>
    <col min="7687" max="7687" width="13.375" style="2" customWidth="1"/>
    <col min="7688" max="7689" width="13.375" style="2"/>
    <col min="7690" max="7690" width="12.125" style="2" customWidth="1"/>
    <col min="7691" max="7691" width="9.625" style="2" customWidth="1"/>
    <col min="7692" max="7936" width="13.375" style="2"/>
    <col min="7937" max="7937" width="13.375" style="2" customWidth="1"/>
    <col min="7938" max="7938" width="12.125" style="2" customWidth="1"/>
    <col min="7939" max="7939" width="13.375" style="2"/>
    <col min="7940" max="7940" width="14.625" style="2" customWidth="1"/>
    <col min="7941" max="7941" width="13.375" style="2" customWidth="1"/>
    <col min="7942" max="7942" width="14.625" style="2" customWidth="1"/>
    <col min="7943" max="7943" width="13.375" style="2" customWidth="1"/>
    <col min="7944" max="7945" width="13.375" style="2"/>
    <col min="7946" max="7946" width="12.125" style="2" customWidth="1"/>
    <col min="7947" max="7947" width="9.625" style="2" customWidth="1"/>
    <col min="7948" max="8192" width="13.375" style="2"/>
    <col min="8193" max="8193" width="13.375" style="2" customWidth="1"/>
    <col min="8194" max="8194" width="12.125" style="2" customWidth="1"/>
    <col min="8195" max="8195" width="13.375" style="2"/>
    <col min="8196" max="8196" width="14.625" style="2" customWidth="1"/>
    <col min="8197" max="8197" width="13.375" style="2" customWidth="1"/>
    <col min="8198" max="8198" width="14.625" style="2" customWidth="1"/>
    <col min="8199" max="8199" width="13.375" style="2" customWidth="1"/>
    <col min="8200" max="8201" width="13.375" style="2"/>
    <col min="8202" max="8202" width="12.125" style="2" customWidth="1"/>
    <col min="8203" max="8203" width="9.625" style="2" customWidth="1"/>
    <col min="8204" max="8448" width="13.375" style="2"/>
    <col min="8449" max="8449" width="13.375" style="2" customWidth="1"/>
    <col min="8450" max="8450" width="12.125" style="2" customWidth="1"/>
    <col min="8451" max="8451" width="13.375" style="2"/>
    <col min="8452" max="8452" width="14.625" style="2" customWidth="1"/>
    <col min="8453" max="8453" width="13.375" style="2" customWidth="1"/>
    <col min="8454" max="8454" width="14.625" style="2" customWidth="1"/>
    <col min="8455" max="8455" width="13.375" style="2" customWidth="1"/>
    <col min="8456" max="8457" width="13.375" style="2"/>
    <col min="8458" max="8458" width="12.125" style="2" customWidth="1"/>
    <col min="8459" max="8459" width="9.625" style="2" customWidth="1"/>
    <col min="8460" max="8704" width="13.375" style="2"/>
    <col min="8705" max="8705" width="13.375" style="2" customWidth="1"/>
    <col min="8706" max="8706" width="12.125" style="2" customWidth="1"/>
    <col min="8707" max="8707" width="13.375" style="2"/>
    <col min="8708" max="8708" width="14.625" style="2" customWidth="1"/>
    <col min="8709" max="8709" width="13.375" style="2" customWidth="1"/>
    <col min="8710" max="8710" width="14.625" style="2" customWidth="1"/>
    <col min="8711" max="8711" width="13.375" style="2" customWidth="1"/>
    <col min="8712" max="8713" width="13.375" style="2"/>
    <col min="8714" max="8714" width="12.125" style="2" customWidth="1"/>
    <col min="8715" max="8715" width="9.625" style="2" customWidth="1"/>
    <col min="8716" max="8960" width="13.375" style="2"/>
    <col min="8961" max="8961" width="13.375" style="2" customWidth="1"/>
    <col min="8962" max="8962" width="12.125" style="2" customWidth="1"/>
    <col min="8963" max="8963" width="13.375" style="2"/>
    <col min="8964" max="8964" width="14.625" style="2" customWidth="1"/>
    <col min="8965" max="8965" width="13.375" style="2" customWidth="1"/>
    <col min="8966" max="8966" width="14.625" style="2" customWidth="1"/>
    <col min="8967" max="8967" width="13.375" style="2" customWidth="1"/>
    <col min="8968" max="8969" width="13.375" style="2"/>
    <col min="8970" max="8970" width="12.125" style="2" customWidth="1"/>
    <col min="8971" max="8971" width="9.625" style="2" customWidth="1"/>
    <col min="8972" max="9216" width="13.375" style="2"/>
    <col min="9217" max="9217" width="13.375" style="2" customWidth="1"/>
    <col min="9218" max="9218" width="12.125" style="2" customWidth="1"/>
    <col min="9219" max="9219" width="13.375" style="2"/>
    <col min="9220" max="9220" width="14.625" style="2" customWidth="1"/>
    <col min="9221" max="9221" width="13.375" style="2" customWidth="1"/>
    <col min="9222" max="9222" width="14.625" style="2" customWidth="1"/>
    <col min="9223" max="9223" width="13.375" style="2" customWidth="1"/>
    <col min="9224" max="9225" width="13.375" style="2"/>
    <col min="9226" max="9226" width="12.125" style="2" customWidth="1"/>
    <col min="9227" max="9227" width="9.625" style="2" customWidth="1"/>
    <col min="9228" max="9472" width="13.375" style="2"/>
    <col min="9473" max="9473" width="13.375" style="2" customWidth="1"/>
    <col min="9474" max="9474" width="12.125" style="2" customWidth="1"/>
    <col min="9475" max="9475" width="13.375" style="2"/>
    <col min="9476" max="9476" width="14.625" style="2" customWidth="1"/>
    <col min="9477" max="9477" width="13.375" style="2" customWidth="1"/>
    <col min="9478" max="9478" width="14.625" style="2" customWidth="1"/>
    <col min="9479" max="9479" width="13.375" style="2" customWidth="1"/>
    <col min="9480" max="9481" width="13.375" style="2"/>
    <col min="9482" max="9482" width="12.125" style="2" customWidth="1"/>
    <col min="9483" max="9483" width="9.625" style="2" customWidth="1"/>
    <col min="9484" max="9728" width="13.375" style="2"/>
    <col min="9729" max="9729" width="13.375" style="2" customWidth="1"/>
    <col min="9730" max="9730" width="12.125" style="2" customWidth="1"/>
    <col min="9731" max="9731" width="13.375" style="2"/>
    <col min="9732" max="9732" width="14.625" style="2" customWidth="1"/>
    <col min="9733" max="9733" width="13.375" style="2" customWidth="1"/>
    <col min="9734" max="9734" width="14.625" style="2" customWidth="1"/>
    <col min="9735" max="9735" width="13.375" style="2" customWidth="1"/>
    <col min="9736" max="9737" width="13.375" style="2"/>
    <col min="9738" max="9738" width="12.125" style="2" customWidth="1"/>
    <col min="9739" max="9739" width="9.625" style="2" customWidth="1"/>
    <col min="9740" max="9984" width="13.375" style="2"/>
    <col min="9985" max="9985" width="13.375" style="2" customWidth="1"/>
    <col min="9986" max="9986" width="12.125" style="2" customWidth="1"/>
    <col min="9987" max="9987" width="13.375" style="2"/>
    <col min="9988" max="9988" width="14.625" style="2" customWidth="1"/>
    <col min="9989" max="9989" width="13.375" style="2" customWidth="1"/>
    <col min="9990" max="9990" width="14.625" style="2" customWidth="1"/>
    <col min="9991" max="9991" width="13.375" style="2" customWidth="1"/>
    <col min="9992" max="9993" width="13.375" style="2"/>
    <col min="9994" max="9994" width="12.125" style="2" customWidth="1"/>
    <col min="9995" max="9995" width="9.625" style="2" customWidth="1"/>
    <col min="9996" max="10240" width="13.375" style="2"/>
    <col min="10241" max="10241" width="13.375" style="2" customWidth="1"/>
    <col min="10242" max="10242" width="12.125" style="2" customWidth="1"/>
    <col min="10243" max="10243" width="13.375" style="2"/>
    <col min="10244" max="10244" width="14.625" style="2" customWidth="1"/>
    <col min="10245" max="10245" width="13.375" style="2" customWidth="1"/>
    <col min="10246" max="10246" width="14.625" style="2" customWidth="1"/>
    <col min="10247" max="10247" width="13.375" style="2" customWidth="1"/>
    <col min="10248" max="10249" width="13.375" style="2"/>
    <col min="10250" max="10250" width="12.125" style="2" customWidth="1"/>
    <col min="10251" max="10251" width="9.625" style="2" customWidth="1"/>
    <col min="10252" max="10496" width="13.375" style="2"/>
    <col min="10497" max="10497" width="13.375" style="2" customWidth="1"/>
    <col min="10498" max="10498" width="12.125" style="2" customWidth="1"/>
    <col min="10499" max="10499" width="13.375" style="2"/>
    <col min="10500" max="10500" width="14.625" style="2" customWidth="1"/>
    <col min="10501" max="10501" width="13.375" style="2" customWidth="1"/>
    <col min="10502" max="10502" width="14.625" style="2" customWidth="1"/>
    <col min="10503" max="10503" width="13.375" style="2" customWidth="1"/>
    <col min="10504" max="10505" width="13.375" style="2"/>
    <col min="10506" max="10506" width="12.125" style="2" customWidth="1"/>
    <col min="10507" max="10507" width="9.625" style="2" customWidth="1"/>
    <col min="10508" max="10752" width="13.375" style="2"/>
    <col min="10753" max="10753" width="13.375" style="2" customWidth="1"/>
    <col min="10754" max="10754" width="12.125" style="2" customWidth="1"/>
    <col min="10755" max="10755" width="13.375" style="2"/>
    <col min="10756" max="10756" width="14.625" style="2" customWidth="1"/>
    <col min="10757" max="10757" width="13.375" style="2" customWidth="1"/>
    <col min="10758" max="10758" width="14.625" style="2" customWidth="1"/>
    <col min="10759" max="10759" width="13.375" style="2" customWidth="1"/>
    <col min="10760" max="10761" width="13.375" style="2"/>
    <col min="10762" max="10762" width="12.125" style="2" customWidth="1"/>
    <col min="10763" max="10763" width="9.625" style="2" customWidth="1"/>
    <col min="10764" max="11008" width="13.375" style="2"/>
    <col min="11009" max="11009" width="13.375" style="2" customWidth="1"/>
    <col min="11010" max="11010" width="12.125" style="2" customWidth="1"/>
    <col min="11011" max="11011" width="13.375" style="2"/>
    <col min="11012" max="11012" width="14.625" style="2" customWidth="1"/>
    <col min="11013" max="11013" width="13.375" style="2" customWidth="1"/>
    <col min="11014" max="11014" width="14.625" style="2" customWidth="1"/>
    <col min="11015" max="11015" width="13.375" style="2" customWidth="1"/>
    <col min="11016" max="11017" width="13.375" style="2"/>
    <col min="11018" max="11018" width="12.125" style="2" customWidth="1"/>
    <col min="11019" max="11019" width="9.625" style="2" customWidth="1"/>
    <col min="11020" max="11264" width="13.375" style="2"/>
    <col min="11265" max="11265" width="13.375" style="2" customWidth="1"/>
    <col min="11266" max="11266" width="12.125" style="2" customWidth="1"/>
    <col min="11267" max="11267" width="13.375" style="2"/>
    <col min="11268" max="11268" width="14.625" style="2" customWidth="1"/>
    <col min="11269" max="11269" width="13.375" style="2" customWidth="1"/>
    <col min="11270" max="11270" width="14.625" style="2" customWidth="1"/>
    <col min="11271" max="11271" width="13.375" style="2" customWidth="1"/>
    <col min="11272" max="11273" width="13.375" style="2"/>
    <col min="11274" max="11274" width="12.125" style="2" customWidth="1"/>
    <col min="11275" max="11275" width="9.625" style="2" customWidth="1"/>
    <col min="11276" max="11520" width="13.375" style="2"/>
    <col min="11521" max="11521" width="13.375" style="2" customWidth="1"/>
    <col min="11522" max="11522" width="12.125" style="2" customWidth="1"/>
    <col min="11523" max="11523" width="13.375" style="2"/>
    <col min="11524" max="11524" width="14.625" style="2" customWidth="1"/>
    <col min="11525" max="11525" width="13.375" style="2" customWidth="1"/>
    <col min="11526" max="11526" width="14.625" style="2" customWidth="1"/>
    <col min="11527" max="11527" width="13.375" style="2" customWidth="1"/>
    <col min="11528" max="11529" width="13.375" style="2"/>
    <col min="11530" max="11530" width="12.125" style="2" customWidth="1"/>
    <col min="11531" max="11531" width="9.625" style="2" customWidth="1"/>
    <col min="11532" max="11776" width="13.375" style="2"/>
    <col min="11777" max="11777" width="13.375" style="2" customWidth="1"/>
    <col min="11778" max="11778" width="12.125" style="2" customWidth="1"/>
    <col min="11779" max="11779" width="13.375" style="2"/>
    <col min="11780" max="11780" width="14.625" style="2" customWidth="1"/>
    <col min="11781" max="11781" width="13.375" style="2" customWidth="1"/>
    <col min="11782" max="11782" width="14.625" style="2" customWidth="1"/>
    <col min="11783" max="11783" width="13.375" style="2" customWidth="1"/>
    <col min="11784" max="11785" width="13.375" style="2"/>
    <col min="11786" max="11786" width="12.125" style="2" customWidth="1"/>
    <col min="11787" max="11787" width="9.625" style="2" customWidth="1"/>
    <col min="11788" max="12032" width="13.375" style="2"/>
    <col min="12033" max="12033" width="13.375" style="2" customWidth="1"/>
    <col min="12034" max="12034" width="12.125" style="2" customWidth="1"/>
    <col min="12035" max="12035" width="13.375" style="2"/>
    <col min="12036" max="12036" width="14.625" style="2" customWidth="1"/>
    <col min="12037" max="12037" width="13.375" style="2" customWidth="1"/>
    <col min="12038" max="12038" width="14.625" style="2" customWidth="1"/>
    <col min="12039" max="12039" width="13.375" style="2" customWidth="1"/>
    <col min="12040" max="12041" width="13.375" style="2"/>
    <col min="12042" max="12042" width="12.125" style="2" customWidth="1"/>
    <col min="12043" max="12043" width="9.625" style="2" customWidth="1"/>
    <col min="12044" max="12288" width="13.375" style="2"/>
    <col min="12289" max="12289" width="13.375" style="2" customWidth="1"/>
    <col min="12290" max="12290" width="12.125" style="2" customWidth="1"/>
    <col min="12291" max="12291" width="13.375" style="2"/>
    <col min="12292" max="12292" width="14.625" style="2" customWidth="1"/>
    <col min="12293" max="12293" width="13.375" style="2" customWidth="1"/>
    <col min="12294" max="12294" width="14.625" style="2" customWidth="1"/>
    <col min="12295" max="12295" width="13.375" style="2" customWidth="1"/>
    <col min="12296" max="12297" width="13.375" style="2"/>
    <col min="12298" max="12298" width="12.125" style="2" customWidth="1"/>
    <col min="12299" max="12299" width="9.625" style="2" customWidth="1"/>
    <col min="12300" max="12544" width="13.375" style="2"/>
    <col min="12545" max="12545" width="13.375" style="2" customWidth="1"/>
    <col min="12546" max="12546" width="12.125" style="2" customWidth="1"/>
    <col min="12547" max="12547" width="13.375" style="2"/>
    <col min="12548" max="12548" width="14.625" style="2" customWidth="1"/>
    <col min="12549" max="12549" width="13.375" style="2" customWidth="1"/>
    <col min="12550" max="12550" width="14.625" style="2" customWidth="1"/>
    <col min="12551" max="12551" width="13.375" style="2" customWidth="1"/>
    <col min="12552" max="12553" width="13.375" style="2"/>
    <col min="12554" max="12554" width="12.125" style="2" customWidth="1"/>
    <col min="12555" max="12555" width="9.625" style="2" customWidth="1"/>
    <col min="12556" max="12800" width="13.375" style="2"/>
    <col min="12801" max="12801" width="13.375" style="2" customWidth="1"/>
    <col min="12802" max="12802" width="12.125" style="2" customWidth="1"/>
    <col min="12803" max="12803" width="13.375" style="2"/>
    <col min="12804" max="12804" width="14.625" style="2" customWidth="1"/>
    <col min="12805" max="12805" width="13.375" style="2" customWidth="1"/>
    <col min="12806" max="12806" width="14.625" style="2" customWidth="1"/>
    <col min="12807" max="12807" width="13.375" style="2" customWidth="1"/>
    <col min="12808" max="12809" width="13.375" style="2"/>
    <col min="12810" max="12810" width="12.125" style="2" customWidth="1"/>
    <col min="12811" max="12811" width="9.625" style="2" customWidth="1"/>
    <col min="12812" max="13056" width="13.375" style="2"/>
    <col min="13057" max="13057" width="13.375" style="2" customWidth="1"/>
    <col min="13058" max="13058" width="12.125" style="2" customWidth="1"/>
    <col min="13059" max="13059" width="13.375" style="2"/>
    <col min="13060" max="13060" width="14.625" style="2" customWidth="1"/>
    <col min="13061" max="13061" width="13.375" style="2" customWidth="1"/>
    <col min="13062" max="13062" width="14.625" style="2" customWidth="1"/>
    <col min="13063" max="13063" width="13.375" style="2" customWidth="1"/>
    <col min="13064" max="13065" width="13.375" style="2"/>
    <col min="13066" max="13066" width="12.125" style="2" customWidth="1"/>
    <col min="13067" max="13067" width="9.625" style="2" customWidth="1"/>
    <col min="13068" max="13312" width="13.375" style="2"/>
    <col min="13313" max="13313" width="13.375" style="2" customWidth="1"/>
    <col min="13314" max="13314" width="12.125" style="2" customWidth="1"/>
    <col min="13315" max="13315" width="13.375" style="2"/>
    <col min="13316" max="13316" width="14.625" style="2" customWidth="1"/>
    <col min="13317" max="13317" width="13.375" style="2" customWidth="1"/>
    <col min="13318" max="13318" width="14.625" style="2" customWidth="1"/>
    <col min="13319" max="13319" width="13.375" style="2" customWidth="1"/>
    <col min="13320" max="13321" width="13.375" style="2"/>
    <col min="13322" max="13322" width="12.125" style="2" customWidth="1"/>
    <col min="13323" max="13323" width="9.625" style="2" customWidth="1"/>
    <col min="13324" max="13568" width="13.375" style="2"/>
    <col min="13569" max="13569" width="13.375" style="2" customWidth="1"/>
    <col min="13570" max="13570" width="12.125" style="2" customWidth="1"/>
    <col min="13571" max="13571" width="13.375" style="2"/>
    <col min="13572" max="13572" width="14.625" style="2" customWidth="1"/>
    <col min="13573" max="13573" width="13.375" style="2" customWidth="1"/>
    <col min="13574" max="13574" width="14.625" style="2" customWidth="1"/>
    <col min="13575" max="13575" width="13.375" style="2" customWidth="1"/>
    <col min="13576" max="13577" width="13.375" style="2"/>
    <col min="13578" max="13578" width="12.125" style="2" customWidth="1"/>
    <col min="13579" max="13579" width="9.625" style="2" customWidth="1"/>
    <col min="13580" max="13824" width="13.375" style="2"/>
    <col min="13825" max="13825" width="13.375" style="2" customWidth="1"/>
    <col min="13826" max="13826" width="12.125" style="2" customWidth="1"/>
    <col min="13827" max="13827" width="13.375" style="2"/>
    <col min="13828" max="13828" width="14.625" style="2" customWidth="1"/>
    <col min="13829" max="13829" width="13.375" style="2" customWidth="1"/>
    <col min="13830" max="13830" width="14.625" style="2" customWidth="1"/>
    <col min="13831" max="13831" width="13.375" style="2" customWidth="1"/>
    <col min="13832" max="13833" width="13.375" style="2"/>
    <col min="13834" max="13834" width="12.125" style="2" customWidth="1"/>
    <col min="13835" max="13835" width="9.625" style="2" customWidth="1"/>
    <col min="13836" max="14080" width="13.375" style="2"/>
    <col min="14081" max="14081" width="13.375" style="2" customWidth="1"/>
    <col min="14082" max="14082" width="12.125" style="2" customWidth="1"/>
    <col min="14083" max="14083" width="13.375" style="2"/>
    <col min="14084" max="14084" width="14.625" style="2" customWidth="1"/>
    <col min="14085" max="14085" width="13.375" style="2" customWidth="1"/>
    <col min="14086" max="14086" width="14.625" style="2" customWidth="1"/>
    <col min="14087" max="14087" width="13.375" style="2" customWidth="1"/>
    <col min="14088" max="14089" width="13.375" style="2"/>
    <col min="14090" max="14090" width="12.125" style="2" customWidth="1"/>
    <col min="14091" max="14091" width="9.625" style="2" customWidth="1"/>
    <col min="14092" max="14336" width="13.375" style="2"/>
    <col min="14337" max="14337" width="13.375" style="2" customWidth="1"/>
    <col min="14338" max="14338" width="12.125" style="2" customWidth="1"/>
    <col min="14339" max="14339" width="13.375" style="2"/>
    <col min="14340" max="14340" width="14.625" style="2" customWidth="1"/>
    <col min="14341" max="14341" width="13.375" style="2" customWidth="1"/>
    <col min="14342" max="14342" width="14.625" style="2" customWidth="1"/>
    <col min="14343" max="14343" width="13.375" style="2" customWidth="1"/>
    <col min="14344" max="14345" width="13.375" style="2"/>
    <col min="14346" max="14346" width="12.125" style="2" customWidth="1"/>
    <col min="14347" max="14347" width="9.625" style="2" customWidth="1"/>
    <col min="14348" max="14592" width="13.375" style="2"/>
    <col min="14593" max="14593" width="13.375" style="2" customWidth="1"/>
    <col min="14594" max="14594" width="12.125" style="2" customWidth="1"/>
    <col min="14595" max="14595" width="13.375" style="2"/>
    <col min="14596" max="14596" width="14.625" style="2" customWidth="1"/>
    <col min="14597" max="14597" width="13.375" style="2" customWidth="1"/>
    <col min="14598" max="14598" width="14.625" style="2" customWidth="1"/>
    <col min="14599" max="14599" width="13.375" style="2" customWidth="1"/>
    <col min="14600" max="14601" width="13.375" style="2"/>
    <col min="14602" max="14602" width="12.125" style="2" customWidth="1"/>
    <col min="14603" max="14603" width="9.625" style="2" customWidth="1"/>
    <col min="14604" max="14848" width="13.375" style="2"/>
    <col min="14849" max="14849" width="13.375" style="2" customWidth="1"/>
    <col min="14850" max="14850" width="12.125" style="2" customWidth="1"/>
    <col min="14851" max="14851" width="13.375" style="2"/>
    <col min="14852" max="14852" width="14.625" style="2" customWidth="1"/>
    <col min="14853" max="14853" width="13.375" style="2" customWidth="1"/>
    <col min="14854" max="14854" width="14.625" style="2" customWidth="1"/>
    <col min="14855" max="14855" width="13.375" style="2" customWidth="1"/>
    <col min="14856" max="14857" width="13.375" style="2"/>
    <col min="14858" max="14858" width="12.125" style="2" customWidth="1"/>
    <col min="14859" max="14859" width="9.625" style="2" customWidth="1"/>
    <col min="14860" max="15104" width="13.375" style="2"/>
    <col min="15105" max="15105" width="13.375" style="2" customWidth="1"/>
    <col min="15106" max="15106" width="12.125" style="2" customWidth="1"/>
    <col min="15107" max="15107" width="13.375" style="2"/>
    <col min="15108" max="15108" width="14.625" style="2" customWidth="1"/>
    <col min="15109" max="15109" width="13.375" style="2" customWidth="1"/>
    <col min="15110" max="15110" width="14.625" style="2" customWidth="1"/>
    <col min="15111" max="15111" width="13.375" style="2" customWidth="1"/>
    <col min="15112" max="15113" width="13.375" style="2"/>
    <col min="15114" max="15114" width="12.125" style="2" customWidth="1"/>
    <col min="15115" max="15115" width="9.625" style="2" customWidth="1"/>
    <col min="15116" max="15360" width="13.375" style="2"/>
    <col min="15361" max="15361" width="13.375" style="2" customWidth="1"/>
    <col min="15362" max="15362" width="12.125" style="2" customWidth="1"/>
    <col min="15363" max="15363" width="13.375" style="2"/>
    <col min="15364" max="15364" width="14.625" style="2" customWidth="1"/>
    <col min="15365" max="15365" width="13.375" style="2" customWidth="1"/>
    <col min="15366" max="15366" width="14.625" style="2" customWidth="1"/>
    <col min="15367" max="15367" width="13.375" style="2" customWidth="1"/>
    <col min="15368" max="15369" width="13.375" style="2"/>
    <col min="15370" max="15370" width="12.125" style="2" customWidth="1"/>
    <col min="15371" max="15371" width="9.625" style="2" customWidth="1"/>
    <col min="15372" max="15616" width="13.375" style="2"/>
    <col min="15617" max="15617" width="13.375" style="2" customWidth="1"/>
    <col min="15618" max="15618" width="12.125" style="2" customWidth="1"/>
    <col min="15619" max="15619" width="13.375" style="2"/>
    <col min="15620" max="15620" width="14.625" style="2" customWidth="1"/>
    <col min="15621" max="15621" width="13.375" style="2" customWidth="1"/>
    <col min="15622" max="15622" width="14.625" style="2" customWidth="1"/>
    <col min="15623" max="15623" width="13.375" style="2" customWidth="1"/>
    <col min="15624" max="15625" width="13.375" style="2"/>
    <col min="15626" max="15626" width="12.125" style="2" customWidth="1"/>
    <col min="15627" max="15627" width="9.625" style="2" customWidth="1"/>
    <col min="15628" max="15872" width="13.375" style="2"/>
    <col min="15873" max="15873" width="13.375" style="2" customWidth="1"/>
    <col min="15874" max="15874" width="12.125" style="2" customWidth="1"/>
    <col min="15875" max="15875" width="13.375" style="2"/>
    <col min="15876" max="15876" width="14.625" style="2" customWidth="1"/>
    <col min="15877" max="15877" width="13.375" style="2" customWidth="1"/>
    <col min="15878" max="15878" width="14.625" style="2" customWidth="1"/>
    <col min="15879" max="15879" width="13.375" style="2" customWidth="1"/>
    <col min="15880" max="15881" width="13.375" style="2"/>
    <col min="15882" max="15882" width="12.125" style="2" customWidth="1"/>
    <col min="15883" max="15883" width="9.625" style="2" customWidth="1"/>
    <col min="15884" max="16128" width="13.375" style="2"/>
    <col min="16129" max="16129" width="13.375" style="2" customWidth="1"/>
    <col min="16130" max="16130" width="12.125" style="2" customWidth="1"/>
    <col min="16131" max="16131" width="13.375" style="2"/>
    <col min="16132" max="16132" width="14.625" style="2" customWidth="1"/>
    <col min="16133" max="16133" width="13.375" style="2" customWidth="1"/>
    <col min="16134" max="16134" width="14.625" style="2" customWidth="1"/>
    <col min="16135" max="16135" width="13.375" style="2" customWidth="1"/>
    <col min="16136" max="16137" width="13.375" style="2"/>
    <col min="16138" max="16138" width="12.125" style="2" customWidth="1"/>
    <col min="16139" max="16139" width="9.62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0</v>
      </c>
    </row>
    <row r="7" spans="1:12" ht="18" thickBot="1" x14ac:dyDescent="0.25">
      <c r="B7" s="4"/>
      <c r="C7" s="4"/>
      <c r="D7" s="21" t="s">
        <v>101</v>
      </c>
      <c r="E7" s="4"/>
      <c r="F7" s="4"/>
      <c r="G7" s="4"/>
      <c r="H7" s="4"/>
      <c r="I7" s="4"/>
      <c r="J7" s="4"/>
      <c r="K7" s="5" t="s">
        <v>200</v>
      </c>
      <c r="L7" s="4"/>
    </row>
    <row r="8" spans="1:12" x14ac:dyDescent="0.2">
      <c r="D8" s="8" t="s">
        <v>102</v>
      </c>
      <c r="E8" s="7"/>
      <c r="F8" s="7"/>
      <c r="G8" s="6"/>
      <c r="H8" s="7"/>
      <c r="I8" s="7"/>
      <c r="J8" s="6"/>
      <c r="K8" s="7"/>
      <c r="L8" s="7"/>
    </row>
    <row r="9" spans="1:12" x14ac:dyDescent="0.2">
      <c r="B9" s="7"/>
      <c r="C9" s="7"/>
      <c r="D9" s="11" t="s">
        <v>103</v>
      </c>
      <c r="E9" s="11" t="s">
        <v>60</v>
      </c>
      <c r="F9" s="11" t="s">
        <v>61</v>
      </c>
      <c r="G9" s="9" t="s">
        <v>104</v>
      </c>
      <c r="H9" s="11" t="s">
        <v>98</v>
      </c>
      <c r="I9" s="11" t="s">
        <v>99</v>
      </c>
      <c r="J9" s="9" t="s">
        <v>105</v>
      </c>
      <c r="K9" s="11" t="s">
        <v>60</v>
      </c>
      <c r="L9" s="11" t="s">
        <v>61</v>
      </c>
    </row>
    <row r="10" spans="1:12" x14ac:dyDescent="0.2">
      <c r="D10" s="6"/>
    </row>
    <row r="11" spans="1:12" x14ac:dyDescent="0.2">
      <c r="B11" s="3" t="s">
        <v>132</v>
      </c>
      <c r="C11" s="14"/>
      <c r="D11" s="16">
        <f>SUM(D13:D25)</f>
        <v>640282</v>
      </c>
      <c r="E11" s="14">
        <f>SUM(E13:E25)</f>
        <v>39931</v>
      </c>
      <c r="F11" s="14">
        <f>SUM(F13:F25)</f>
        <v>600351</v>
      </c>
      <c r="G11" s="18" t="s">
        <v>41</v>
      </c>
      <c r="H11" s="18" t="s">
        <v>41</v>
      </c>
      <c r="I11" s="18" t="s">
        <v>41</v>
      </c>
      <c r="J11" s="14">
        <f>SUM(J13:J25)</f>
        <v>3721</v>
      </c>
      <c r="K11" s="14">
        <f>SUM(K13:K25)</f>
        <v>1150</v>
      </c>
      <c r="L11" s="14">
        <f>SUM(L13:L25)</f>
        <v>2571</v>
      </c>
    </row>
    <row r="12" spans="1:12" x14ac:dyDescent="0.2">
      <c r="D12" s="6"/>
    </row>
    <row r="13" spans="1:12" x14ac:dyDescent="0.2">
      <c r="B13" s="1" t="s">
        <v>201</v>
      </c>
      <c r="D13" s="12">
        <f t="shared" ref="D13:D25" si="0">E13+F13</f>
        <v>86</v>
      </c>
      <c r="E13" s="15">
        <f>K13</f>
        <v>83</v>
      </c>
      <c r="F13" s="15">
        <f>I41</f>
        <v>3</v>
      </c>
      <c r="G13" s="17" t="s">
        <v>41</v>
      </c>
      <c r="H13" s="17" t="s">
        <v>41</v>
      </c>
      <c r="I13" s="17" t="s">
        <v>41</v>
      </c>
      <c r="J13" s="15">
        <f>K13+L13</f>
        <v>83</v>
      </c>
      <c r="K13" s="13">
        <v>83</v>
      </c>
      <c r="L13" s="17" t="s">
        <v>41</v>
      </c>
    </row>
    <row r="14" spans="1:12" x14ac:dyDescent="0.2">
      <c r="B14" s="1" t="s">
        <v>133</v>
      </c>
      <c r="D14" s="12">
        <f t="shared" si="0"/>
        <v>48</v>
      </c>
      <c r="E14" s="15">
        <f>K14+H42</f>
        <v>48</v>
      </c>
      <c r="F14" s="23" t="s">
        <v>41</v>
      </c>
      <c r="G14" s="17" t="s">
        <v>41</v>
      </c>
      <c r="H14" s="17" t="s">
        <v>41</v>
      </c>
      <c r="I14" s="17" t="s">
        <v>41</v>
      </c>
      <c r="J14" s="15">
        <f>K14+L14</f>
        <v>44</v>
      </c>
      <c r="K14" s="13">
        <v>44</v>
      </c>
      <c r="L14" s="17" t="s">
        <v>41</v>
      </c>
    </row>
    <row r="15" spans="1:12" x14ac:dyDescent="0.2">
      <c r="B15" s="1" t="s">
        <v>134</v>
      </c>
      <c r="D15" s="12">
        <f t="shared" si="0"/>
        <v>5</v>
      </c>
      <c r="E15" s="15">
        <f>H43</f>
        <v>5</v>
      </c>
      <c r="F15" s="23" t="s">
        <v>41</v>
      </c>
      <c r="G15" s="17" t="s">
        <v>41</v>
      </c>
      <c r="H15" s="17" t="s">
        <v>41</v>
      </c>
      <c r="I15" s="17" t="s">
        <v>41</v>
      </c>
      <c r="J15" s="23" t="s">
        <v>41</v>
      </c>
      <c r="K15" s="17" t="s">
        <v>41</v>
      </c>
      <c r="L15" s="17" t="s">
        <v>41</v>
      </c>
    </row>
    <row r="16" spans="1:12" x14ac:dyDescent="0.2">
      <c r="B16" s="1" t="s">
        <v>135</v>
      </c>
      <c r="D16" s="12">
        <f t="shared" si="0"/>
        <v>16970</v>
      </c>
      <c r="E16" s="15">
        <f>K16+H44+E53</f>
        <v>400</v>
      </c>
      <c r="F16" s="15">
        <f>L16+F53+I53+I48+L44</f>
        <v>16570</v>
      </c>
      <c r="G16" s="17" t="s">
        <v>41</v>
      </c>
      <c r="H16" s="17" t="s">
        <v>41</v>
      </c>
      <c r="I16" s="17" t="s">
        <v>41</v>
      </c>
      <c r="J16" s="15">
        <f>K16+L16</f>
        <v>2156</v>
      </c>
      <c r="K16" s="13">
        <v>396</v>
      </c>
      <c r="L16" s="13">
        <v>1760</v>
      </c>
    </row>
    <row r="17" spans="1:12" x14ac:dyDescent="0.2">
      <c r="B17" s="1" t="s">
        <v>66</v>
      </c>
      <c r="D17" s="12">
        <f>E17+F17</f>
        <v>7545</v>
      </c>
      <c r="E17" s="15">
        <f>H54</f>
        <v>7545</v>
      </c>
      <c r="F17" s="17" t="s">
        <v>109</v>
      </c>
      <c r="G17" s="17" t="s">
        <v>109</v>
      </c>
      <c r="H17" s="17" t="s">
        <v>109</v>
      </c>
      <c r="I17" s="17" t="s">
        <v>109</v>
      </c>
      <c r="J17" s="17" t="s">
        <v>109</v>
      </c>
      <c r="K17" s="17" t="s">
        <v>109</v>
      </c>
      <c r="L17" s="17" t="s">
        <v>109</v>
      </c>
    </row>
    <row r="18" spans="1:12" x14ac:dyDescent="0.2">
      <c r="B18" s="1" t="s">
        <v>202</v>
      </c>
      <c r="D18" s="12">
        <f t="shared" si="0"/>
        <v>249292</v>
      </c>
      <c r="E18" s="15">
        <f>H32+E55</f>
        <v>19700</v>
      </c>
      <c r="F18" s="15">
        <f>F32+I32+L32+F45+L55</f>
        <v>229592</v>
      </c>
      <c r="G18" s="17" t="s">
        <v>109</v>
      </c>
      <c r="H18" s="17" t="s">
        <v>109</v>
      </c>
      <c r="I18" s="17" t="s">
        <v>109</v>
      </c>
      <c r="J18" s="17" t="s">
        <v>109</v>
      </c>
      <c r="K18" s="17" t="s">
        <v>109</v>
      </c>
      <c r="L18" s="17" t="s">
        <v>109</v>
      </c>
    </row>
    <row r="19" spans="1:12" x14ac:dyDescent="0.2">
      <c r="B19" s="1" t="s">
        <v>107</v>
      </c>
      <c r="D19" s="12">
        <f>E19+F19</f>
        <v>10480</v>
      </c>
      <c r="E19" s="23" t="s">
        <v>109</v>
      </c>
      <c r="F19" s="15">
        <f>F56</f>
        <v>10480</v>
      </c>
      <c r="G19" s="17" t="s">
        <v>41</v>
      </c>
      <c r="H19" s="17" t="s">
        <v>41</v>
      </c>
      <c r="I19" s="17" t="s">
        <v>41</v>
      </c>
      <c r="J19" s="17" t="s">
        <v>41</v>
      </c>
      <c r="K19" s="17" t="s">
        <v>41</v>
      </c>
      <c r="L19" s="17" t="s">
        <v>41</v>
      </c>
    </row>
    <row r="20" spans="1:12" x14ac:dyDescent="0.2">
      <c r="B20" s="1" t="s">
        <v>108</v>
      </c>
      <c r="D20" s="12">
        <f t="shared" si="0"/>
        <v>400</v>
      </c>
      <c r="E20" s="23">
        <f>H33</f>
        <v>400</v>
      </c>
      <c r="F20" s="17" t="s">
        <v>109</v>
      </c>
      <c r="G20" s="17" t="s">
        <v>109</v>
      </c>
      <c r="H20" s="17" t="s">
        <v>109</v>
      </c>
      <c r="I20" s="17" t="s">
        <v>109</v>
      </c>
      <c r="J20" s="17" t="s">
        <v>109</v>
      </c>
      <c r="K20" s="17" t="s">
        <v>109</v>
      </c>
      <c r="L20" s="17" t="s">
        <v>109</v>
      </c>
    </row>
    <row r="21" spans="1:12" x14ac:dyDescent="0.2">
      <c r="B21" s="1" t="s">
        <v>110</v>
      </c>
      <c r="D21" s="12">
        <f>E21+F21</f>
        <v>251478</v>
      </c>
      <c r="E21" s="23" t="s">
        <v>109</v>
      </c>
      <c r="F21" s="15">
        <f>I34+L34</f>
        <v>251478</v>
      </c>
      <c r="G21" s="17" t="s">
        <v>109</v>
      </c>
      <c r="H21" s="17" t="s">
        <v>109</v>
      </c>
      <c r="I21" s="17" t="s">
        <v>109</v>
      </c>
      <c r="J21" s="17" t="s">
        <v>109</v>
      </c>
      <c r="K21" s="17" t="s">
        <v>109</v>
      </c>
      <c r="L21" s="17" t="s">
        <v>109</v>
      </c>
    </row>
    <row r="22" spans="1:12" x14ac:dyDescent="0.2">
      <c r="B22" s="1" t="s">
        <v>111</v>
      </c>
      <c r="D22" s="12">
        <f t="shared" si="0"/>
        <v>37948</v>
      </c>
      <c r="E22" s="15">
        <f>H57+K57</f>
        <v>10925</v>
      </c>
      <c r="F22" s="15">
        <f>L22+I57+L57</f>
        <v>27023</v>
      </c>
      <c r="G22" s="17" t="s">
        <v>109</v>
      </c>
      <c r="H22" s="17" t="s">
        <v>109</v>
      </c>
      <c r="I22" s="17" t="s">
        <v>109</v>
      </c>
      <c r="J22" s="15">
        <f>K22+L22</f>
        <v>811</v>
      </c>
      <c r="K22" s="17" t="s">
        <v>109</v>
      </c>
      <c r="L22" s="13">
        <v>811</v>
      </c>
    </row>
    <row r="23" spans="1:12" x14ac:dyDescent="0.2">
      <c r="B23" s="1" t="s">
        <v>112</v>
      </c>
      <c r="D23" s="12">
        <f t="shared" si="0"/>
        <v>64203</v>
      </c>
      <c r="E23" s="15">
        <f>K46</f>
        <v>198</v>
      </c>
      <c r="F23" s="15">
        <f>I58+L58</f>
        <v>64005</v>
      </c>
      <c r="G23" s="17" t="s">
        <v>41</v>
      </c>
      <c r="H23" s="17" t="s">
        <v>41</v>
      </c>
      <c r="I23" s="17" t="s">
        <v>41</v>
      </c>
      <c r="J23" s="23" t="s">
        <v>41</v>
      </c>
      <c r="K23" s="17" t="s">
        <v>41</v>
      </c>
      <c r="L23" s="17" t="s">
        <v>41</v>
      </c>
    </row>
    <row r="24" spans="1:12" x14ac:dyDescent="0.2">
      <c r="B24" s="1" t="s">
        <v>113</v>
      </c>
      <c r="D24" s="12">
        <f t="shared" si="0"/>
        <v>1200</v>
      </c>
      <c r="E24" s="17" t="s">
        <v>41</v>
      </c>
      <c r="F24" s="15">
        <f>F59</f>
        <v>1200</v>
      </c>
      <c r="G24" s="17" t="s">
        <v>41</v>
      </c>
      <c r="H24" s="17" t="s">
        <v>41</v>
      </c>
      <c r="I24" s="17" t="s">
        <v>41</v>
      </c>
      <c r="J24" s="17" t="s">
        <v>41</v>
      </c>
      <c r="K24" s="17" t="s">
        <v>41</v>
      </c>
      <c r="L24" s="17" t="s">
        <v>41</v>
      </c>
    </row>
    <row r="25" spans="1:12" x14ac:dyDescent="0.2">
      <c r="B25" s="1" t="s">
        <v>114</v>
      </c>
      <c r="D25" s="12">
        <f t="shared" si="0"/>
        <v>627</v>
      </c>
      <c r="E25" s="15">
        <f>H25+K25</f>
        <v>627</v>
      </c>
      <c r="F25" s="23" t="s">
        <v>41</v>
      </c>
      <c r="G25" s="17" t="s">
        <v>41</v>
      </c>
      <c r="H25" s="17" t="s">
        <v>41</v>
      </c>
      <c r="I25" s="17" t="s">
        <v>41</v>
      </c>
      <c r="J25" s="15">
        <f>K25+L25</f>
        <v>627</v>
      </c>
      <c r="K25" s="13">
        <v>627</v>
      </c>
      <c r="L25" s="17" t="s">
        <v>41</v>
      </c>
    </row>
    <row r="26" spans="1:12" ht="18" thickBot="1" x14ac:dyDescent="0.25">
      <c r="B26" s="4"/>
      <c r="C26" s="4"/>
      <c r="D26" s="20"/>
      <c r="E26" s="4"/>
      <c r="F26" s="4"/>
      <c r="G26" s="4"/>
      <c r="H26" s="4"/>
      <c r="I26" s="4"/>
      <c r="J26" s="4"/>
      <c r="K26" s="4"/>
      <c r="L26" s="4"/>
    </row>
    <row r="27" spans="1:12" x14ac:dyDescent="0.2">
      <c r="A27" s="14"/>
      <c r="D27" s="6"/>
      <c r="E27" s="7"/>
      <c r="F27" s="7"/>
      <c r="G27" s="6"/>
      <c r="H27" s="7"/>
      <c r="I27" s="7"/>
      <c r="J27" s="6"/>
      <c r="K27" s="7"/>
      <c r="L27" s="7"/>
    </row>
    <row r="28" spans="1:12" x14ac:dyDescent="0.2">
      <c r="B28" s="7"/>
      <c r="C28" s="7"/>
      <c r="D28" s="9" t="s">
        <v>115</v>
      </c>
      <c r="E28" s="11" t="s">
        <v>116</v>
      </c>
      <c r="F28" s="11" t="s">
        <v>117</v>
      </c>
      <c r="G28" s="9" t="s">
        <v>118</v>
      </c>
      <c r="H28" s="11" t="s">
        <v>119</v>
      </c>
      <c r="I28" s="11" t="s">
        <v>120</v>
      </c>
      <c r="J28" s="9" t="s">
        <v>121</v>
      </c>
      <c r="K28" s="11" t="s">
        <v>116</v>
      </c>
      <c r="L28" s="11" t="s">
        <v>117</v>
      </c>
    </row>
    <row r="29" spans="1:12" x14ac:dyDescent="0.2">
      <c r="D29" s="6"/>
    </row>
    <row r="30" spans="1:12" x14ac:dyDescent="0.2">
      <c r="B30" s="3" t="s">
        <v>132</v>
      </c>
      <c r="C30" s="14"/>
      <c r="D30" s="16">
        <f>SUM(D32:D34)</f>
        <v>91500</v>
      </c>
      <c r="E30" s="18" t="s">
        <v>41</v>
      </c>
      <c r="F30" s="14">
        <f>SUM(F32:F34)</f>
        <v>91500</v>
      </c>
      <c r="G30" s="14">
        <f>SUM(G32:G34)</f>
        <v>314541</v>
      </c>
      <c r="H30" s="14">
        <f>SUM(H32:H34)</f>
        <v>16600</v>
      </c>
      <c r="I30" s="14">
        <f>SUM(I32:I34)</f>
        <v>297941</v>
      </c>
      <c r="J30" s="14">
        <f>SUM(J32:J34)</f>
        <v>39266</v>
      </c>
      <c r="K30" s="30" t="s">
        <v>41</v>
      </c>
      <c r="L30" s="14">
        <f>SUM(L32:L34)</f>
        <v>39266</v>
      </c>
    </row>
    <row r="31" spans="1:12" x14ac:dyDescent="0.2">
      <c r="D31" s="6"/>
    </row>
    <row r="32" spans="1:12" x14ac:dyDescent="0.2">
      <c r="B32" s="1" t="s">
        <v>139</v>
      </c>
      <c r="D32" s="12">
        <f>E32+F32</f>
        <v>91500</v>
      </c>
      <c r="E32" s="17" t="s">
        <v>41</v>
      </c>
      <c r="F32" s="17">
        <v>91500</v>
      </c>
      <c r="G32" s="15">
        <f>H32+I32</f>
        <v>77804</v>
      </c>
      <c r="H32" s="17">
        <v>16200</v>
      </c>
      <c r="I32" s="13">
        <v>61604</v>
      </c>
      <c r="J32" s="15">
        <f>K32+L32</f>
        <v>24125</v>
      </c>
      <c r="K32" s="17" t="s">
        <v>41</v>
      </c>
      <c r="L32" s="13">
        <v>24125</v>
      </c>
    </row>
    <row r="33" spans="2:12" x14ac:dyDescent="0.2">
      <c r="B33" s="1" t="s">
        <v>108</v>
      </c>
      <c r="D33" s="32" t="s">
        <v>41</v>
      </c>
      <c r="E33" s="17" t="s">
        <v>41</v>
      </c>
      <c r="F33" s="17" t="s">
        <v>41</v>
      </c>
      <c r="G33" s="15">
        <f>H33+I33</f>
        <v>400</v>
      </c>
      <c r="H33" s="17">
        <v>400</v>
      </c>
      <c r="I33" s="17" t="s">
        <v>41</v>
      </c>
      <c r="J33" s="17" t="s">
        <v>41</v>
      </c>
      <c r="K33" s="17" t="s">
        <v>41</v>
      </c>
      <c r="L33" s="17" t="s">
        <v>41</v>
      </c>
    </row>
    <row r="34" spans="2:12" x14ac:dyDescent="0.2">
      <c r="B34" s="1" t="s">
        <v>147</v>
      </c>
      <c r="D34" s="32" t="s">
        <v>41</v>
      </c>
      <c r="E34" s="17" t="s">
        <v>41</v>
      </c>
      <c r="F34" s="17" t="s">
        <v>41</v>
      </c>
      <c r="G34" s="15">
        <f>H34+I34</f>
        <v>236337</v>
      </c>
      <c r="H34" s="17" t="s">
        <v>41</v>
      </c>
      <c r="I34" s="17">
        <v>236337</v>
      </c>
      <c r="J34" s="15">
        <f>K34+L34</f>
        <v>15141</v>
      </c>
      <c r="K34" s="17" t="s">
        <v>41</v>
      </c>
      <c r="L34" s="17">
        <v>15141</v>
      </c>
    </row>
    <row r="35" spans="2:12" ht="18" thickBot="1" x14ac:dyDescent="0.25">
      <c r="B35" s="4"/>
      <c r="C35" s="4"/>
      <c r="D35" s="20"/>
      <c r="E35" s="4"/>
      <c r="F35" s="4"/>
      <c r="G35" s="4"/>
      <c r="H35" s="4"/>
      <c r="I35" s="4"/>
      <c r="J35" s="4"/>
      <c r="K35" s="4"/>
      <c r="L35" s="4"/>
    </row>
    <row r="36" spans="2:12" x14ac:dyDescent="0.2">
      <c r="D36" s="6"/>
      <c r="E36" s="7"/>
      <c r="F36" s="7"/>
      <c r="G36" s="6"/>
      <c r="H36" s="7"/>
      <c r="I36" s="7"/>
      <c r="J36" s="6"/>
      <c r="K36" s="7"/>
      <c r="L36" s="7"/>
    </row>
    <row r="37" spans="2:12" x14ac:dyDescent="0.2">
      <c r="B37" s="7"/>
      <c r="C37" s="7"/>
      <c r="D37" s="9" t="s">
        <v>122</v>
      </c>
      <c r="E37" s="11" t="s">
        <v>116</v>
      </c>
      <c r="F37" s="11" t="s">
        <v>117</v>
      </c>
      <c r="G37" s="9" t="s">
        <v>123</v>
      </c>
      <c r="H37" s="11" t="s">
        <v>119</v>
      </c>
      <c r="I37" s="11" t="s">
        <v>120</v>
      </c>
      <c r="J37" s="9" t="s">
        <v>124</v>
      </c>
      <c r="K37" s="11" t="s">
        <v>116</v>
      </c>
      <c r="L37" s="11" t="s">
        <v>117</v>
      </c>
    </row>
    <row r="38" spans="2:12" x14ac:dyDescent="0.2">
      <c r="D38" s="35"/>
    </row>
    <row r="39" spans="2:12" x14ac:dyDescent="0.2">
      <c r="B39" s="3" t="s">
        <v>132</v>
      </c>
      <c r="C39" s="14"/>
      <c r="D39" s="16">
        <f>SUM(D41:D46)</f>
        <v>30393</v>
      </c>
      <c r="E39" s="18" t="s">
        <v>41</v>
      </c>
      <c r="F39" s="14">
        <f t="shared" ref="F39:L39" si="1">SUM(F41:F46)</f>
        <v>30393</v>
      </c>
      <c r="G39" s="14">
        <f t="shared" si="1"/>
        <v>13</v>
      </c>
      <c r="H39" s="14">
        <f t="shared" si="1"/>
        <v>10</v>
      </c>
      <c r="I39" s="14">
        <f t="shared" si="1"/>
        <v>3</v>
      </c>
      <c r="J39" s="14">
        <f t="shared" si="1"/>
        <v>248</v>
      </c>
      <c r="K39" s="14">
        <f t="shared" si="1"/>
        <v>198</v>
      </c>
      <c r="L39" s="14">
        <f t="shared" si="1"/>
        <v>50</v>
      </c>
    </row>
    <row r="40" spans="2:12" x14ac:dyDescent="0.2">
      <c r="D40" s="6"/>
    </row>
    <row r="41" spans="2:12" x14ac:dyDescent="0.2">
      <c r="B41" s="1" t="s">
        <v>201</v>
      </c>
      <c r="D41" s="32" t="s">
        <v>41</v>
      </c>
      <c r="E41" s="17" t="s">
        <v>41</v>
      </c>
      <c r="F41" s="17" t="s">
        <v>41</v>
      </c>
      <c r="G41" s="15">
        <f>H41+I41</f>
        <v>3</v>
      </c>
      <c r="H41" s="17" t="s">
        <v>41</v>
      </c>
      <c r="I41" s="13">
        <v>3</v>
      </c>
      <c r="J41" s="17" t="s">
        <v>41</v>
      </c>
      <c r="K41" s="17" t="s">
        <v>41</v>
      </c>
      <c r="L41" s="17" t="s">
        <v>41</v>
      </c>
    </row>
    <row r="42" spans="2:12" x14ac:dyDescent="0.2">
      <c r="B42" s="1" t="s">
        <v>133</v>
      </c>
      <c r="D42" s="32" t="s">
        <v>41</v>
      </c>
      <c r="E42" s="17" t="s">
        <v>41</v>
      </c>
      <c r="F42" s="17" t="s">
        <v>41</v>
      </c>
      <c r="G42" s="15">
        <f>H42+I42</f>
        <v>4</v>
      </c>
      <c r="H42" s="13">
        <v>4</v>
      </c>
      <c r="I42" s="17" t="s">
        <v>41</v>
      </c>
      <c r="J42" s="17" t="s">
        <v>41</v>
      </c>
      <c r="K42" s="17" t="s">
        <v>41</v>
      </c>
      <c r="L42" s="17" t="s">
        <v>41</v>
      </c>
    </row>
    <row r="43" spans="2:12" x14ac:dyDescent="0.2">
      <c r="B43" s="1" t="s">
        <v>134</v>
      </c>
      <c r="D43" s="32" t="s">
        <v>41</v>
      </c>
      <c r="E43" s="17" t="s">
        <v>41</v>
      </c>
      <c r="F43" s="17" t="s">
        <v>41</v>
      </c>
      <c r="G43" s="15">
        <f>H43+I43</f>
        <v>5</v>
      </c>
      <c r="H43" s="13">
        <v>5</v>
      </c>
      <c r="I43" s="17" t="s">
        <v>41</v>
      </c>
      <c r="J43" s="17" t="s">
        <v>41</v>
      </c>
      <c r="K43" s="17" t="s">
        <v>41</v>
      </c>
      <c r="L43" s="17" t="s">
        <v>41</v>
      </c>
    </row>
    <row r="44" spans="2:12" x14ac:dyDescent="0.2">
      <c r="B44" s="1" t="s">
        <v>135</v>
      </c>
      <c r="D44" s="32" t="s">
        <v>41</v>
      </c>
      <c r="E44" s="17" t="s">
        <v>41</v>
      </c>
      <c r="F44" s="17" t="s">
        <v>41</v>
      </c>
      <c r="G44" s="15">
        <f>H44+I44</f>
        <v>1</v>
      </c>
      <c r="H44" s="13">
        <v>1</v>
      </c>
      <c r="I44" s="17" t="s">
        <v>41</v>
      </c>
      <c r="J44" s="15">
        <f>K44+L44</f>
        <v>50</v>
      </c>
      <c r="K44" s="17" t="s">
        <v>41</v>
      </c>
      <c r="L44" s="17">
        <v>50</v>
      </c>
    </row>
    <row r="45" spans="2:12" x14ac:dyDescent="0.2">
      <c r="B45" s="1" t="s">
        <v>139</v>
      </c>
      <c r="D45" s="12">
        <f>E45+F45</f>
        <v>30393</v>
      </c>
      <c r="E45" s="17" t="s">
        <v>41</v>
      </c>
      <c r="F45" s="13">
        <v>30393</v>
      </c>
      <c r="G45" s="17" t="s">
        <v>41</v>
      </c>
      <c r="H45" s="17" t="s">
        <v>41</v>
      </c>
      <c r="I45" s="17" t="s">
        <v>41</v>
      </c>
      <c r="J45" s="17" t="s">
        <v>41</v>
      </c>
      <c r="K45" s="17" t="s">
        <v>41</v>
      </c>
      <c r="L45" s="17" t="s">
        <v>41</v>
      </c>
    </row>
    <row r="46" spans="2:12" x14ac:dyDescent="0.2">
      <c r="B46" s="1" t="s">
        <v>149</v>
      </c>
      <c r="D46" s="32" t="s">
        <v>41</v>
      </c>
      <c r="E46" s="17" t="s">
        <v>41</v>
      </c>
      <c r="F46" s="17" t="s">
        <v>41</v>
      </c>
      <c r="G46" s="17" t="s">
        <v>41</v>
      </c>
      <c r="H46" s="17" t="s">
        <v>41</v>
      </c>
      <c r="I46" s="17" t="s">
        <v>41</v>
      </c>
      <c r="J46" s="15">
        <f>K46+L46</f>
        <v>198</v>
      </c>
      <c r="K46" s="17">
        <v>198</v>
      </c>
      <c r="L46" s="17" t="s">
        <v>41</v>
      </c>
    </row>
    <row r="47" spans="2:12" ht="18" thickBot="1" x14ac:dyDescent="0.25">
      <c r="B47" s="4"/>
      <c r="C47" s="4"/>
      <c r="D47" s="20"/>
      <c r="E47" s="4"/>
      <c r="F47" s="4"/>
      <c r="G47" s="4"/>
      <c r="H47" s="4"/>
      <c r="I47" s="4"/>
      <c r="J47" s="36"/>
      <c r="K47" s="4"/>
      <c r="L47" s="4"/>
    </row>
    <row r="48" spans="2:12" x14ac:dyDescent="0.2">
      <c r="D48" s="6"/>
      <c r="E48" s="7"/>
      <c r="F48" s="7"/>
      <c r="G48" s="6"/>
      <c r="H48" s="7"/>
      <c r="I48" s="7"/>
      <c r="J48" s="37"/>
    </row>
    <row r="49" spans="2:12" x14ac:dyDescent="0.2">
      <c r="B49" s="7"/>
      <c r="C49" s="7"/>
      <c r="D49" s="9" t="s">
        <v>125</v>
      </c>
      <c r="E49" s="11" t="s">
        <v>116</v>
      </c>
      <c r="F49" s="11" t="s">
        <v>117</v>
      </c>
      <c r="G49" s="9" t="s">
        <v>126</v>
      </c>
      <c r="H49" s="11" t="s">
        <v>119</v>
      </c>
      <c r="I49" s="11" t="s">
        <v>120</v>
      </c>
      <c r="J49" s="10" t="s">
        <v>127</v>
      </c>
      <c r="K49" s="38" t="s">
        <v>119</v>
      </c>
      <c r="L49" s="38" t="s">
        <v>120</v>
      </c>
    </row>
    <row r="50" spans="2:12" x14ac:dyDescent="0.2">
      <c r="D50" s="35"/>
    </row>
    <row r="51" spans="2:12" x14ac:dyDescent="0.2">
      <c r="B51" s="3" t="s">
        <v>132</v>
      </c>
      <c r="C51" s="14"/>
      <c r="D51" s="16">
        <f t="shared" ref="D51:L51" si="2">SUM(D53:D59)</f>
        <v>15706</v>
      </c>
      <c r="E51" s="14">
        <f t="shared" si="2"/>
        <v>3503</v>
      </c>
      <c r="F51" s="14">
        <f t="shared" si="2"/>
        <v>12203</v>
      </c>
      <c r="G51" s="14">
        <f t="shared" si="2"/>
        <v>43083</v>
      </c>
      <c r="H51" s="14">
        <f t="shared" si="2"/>
        <v>13664</v>
      </c>
      <c r="I51" s="14">
        <f t="shared" si="2"/>
        <v>29419</v>
      </c>
      <c r="J51" s="14">
        <f t="shared" si="2"/>
        <v>101811</v>
      </c>
      <c r="K51" s="14">
        <f t="shared" si="2"/>
        <v>4806</v>
      </c>
      <c r="L51" s="14">
        <f t="shared" si="2"/>
        <v>97005</v>
      </c>
    </row>
    <row r="52" spans="2:12" x14ac:dyDescent="0.2">
      <c r="C52" s="14"/>
      <c r="D52" s="6"/>
    </row>
    <row r="53" spans="2:12" x14ac:dyDescent="0.2">
      <c r="B53" s="1" t="s">
        <v>135</v>
      </c>
      <c r="D53" s="12">
        <f>E53+F53</f>
        <v>526</v>
      </c>
      <c r="E53" s="13">
        <v>3</v>
      </c>
      <c r="F53" s="13">
        <v>523</v>
      </c>
      <c r="G53" s="15">
        <f>H53+I53</f>
        <v>14237</v>
      </c>
      <c r="H53" s="17" t="s">
        <v>41</v>
      </c>
      <c r="I53" s="13">
        <v>14237</v>
      </c>
      <c r="J53" s="17" t="s">
        <v>41</v>
      </c>
      <c r="K53" s="39" t="s">
        <v>41</v>
      </c>
      <c r="L53" s="39" t="s">
        <v>41</v>
      </c>
    </row>
    <row r="54" spans="2:12" x14ac:dyDescent="0.2">
      <c r="B54" s="1" t="s">
        <v>66</v>
      </c>
      <c r="D54" s="32" t="s">
        <v>41</v>
      </c>
      <c r="E54" s="17" t="s">
        <v>41</v>
      </c>
      <c r="F54" s="17" t="s">
        <v>41</v>
      </c>
      <c r="G54" s="15">
        <f>H54+I54</f>
        <v>7545</v>
      </c>
      <c r="H54" s="17">
        <v>7545</v>
      </c>
      <c r="I54" s="17" t="s">
        <v>41</v>
      </c>
      <c r="J54" s="17" t="s">
        <v>41</v>
      </c>
      <c r="K54" s="39" t="s">
        <v>41</v>
      </c>
      <c r="L54" s="39" t="s">
        <v>41</v>
      </c>
    </row>
    <row r="55" spans="2:12" x14ac:dyDescent="0.2">
      <c r="B55" s="1" t="s">
        <v>139</v>
      </c>
      <c r="D55" s="12">
        <f>E55+F55</f>
        <v>3500</v>
      </c>
      <c r="E55" s="13">
        <v>3500</v>
      </c>
      <c r="F55" s="17" t="s">
        <v>41</v>
      </c>
      <c r="G55" s="17" t="s">
        <v>41</v>
      </c>
      <c r="H55" s="17" t="s">
        <v>41</v>
      </c>
      <c r="I55" s="17" t="s">
        <v>41</v>
      </c>
      <c r="J55" s="15">
        <f>K55+L55</f>
        <v>21970</v>
      </c>
      <c r="K55" s="39" t="s">
        <v>41</v>
      </c>
      <c r="L55" s="13">
        <v>21970</v>
      </c>
    </row>
    <row r="56" spans="2:12" x14ac:dyDescent="0.2">
      <c r="B56" s="1" t="s">
        <v>107</v>
      </c>
      <c r="D56" s="12">
        <f>E56+F56</f>
        <v>10480</v>
      </c>
      <c r="E56" s="17" t="s">
        <v>41</v>
      </c>
      <c r="F56" s="17">
        <v>10480</v>
      </c>
      <c r="G56" s="17" t="s">
        <v>41</v>
      </c>
      <c r="H56" s="17" t="s">
        <v>41</v>
      </c>
      <c r="I56" s="17" t="s">
        <v>41</v>
      </c>
      <c r="J56" s="17" t="s">
        <v>41</v>
      </c>
      <c r="K56" s="17" t="s">
        <v>41</v>
      </c>
      <c r="L56" s="17" t="s">
        <v>41</v>
      </c>
    </row>
    <row r="57" spans="2:12" x14ac:dyDescent="0.2">
      <c r="B57" s="1" t="s">
        <v>148</v>
      </c>
      <c r="D57" s="32" t="s">
        <v>41</v>
      </c>
      <c r="E57" s="17" t="s">
        <v>41</v>
      </c>
      <c r="F57" s="17" t="s">
        <v>41</v>
      </c>
      <c r="G57" s="15">
        <f>H57+I57</f>
        <v>11101</v>
      </c>
      <c r="H57" s="13">
        <v>6119</v>
      </c>
      <c r="I57" s="13">
        <v>4982</v>
      </c>
      <c r="J57" s="15">
        <f>K57+L57</f>
        <v>26036</v>
      </c>
      <c r="K57" s="13">
        <v>4806</v>
      </c>
      <c r="L57" s="13">
        <v>21230</v>
      </c>
    </row>
    <row r="58" spans="2:12" x14ac:dyDescent="0.2">
      <c r="B58" s="1" t="s">
        <v>128</v>
      </c>
      <c r="D58" s="32" t="s">
        <v>41</v>
      </c>
      <c r="E58" s="17" t="s">
        <v>41</v>
      </c>
      <c r="F58" s="17" t="s">
        <v>41</v>
      </c>
      <c r="G58" s="17">
        <f>I58+H58</f>
        <v>10200</v>
      </c>
      <c r="H58" s="17" t="s">
        <v>41</v>
      </c>
      <c r="I58" s="17">
        <v>10200</v>
      </c>
      <c r="J58" s="15">
        <f>K58+L58</f>
        <v>53805</v>
      </c>
      <c r="K58" s="39" t="s">
        <v>41</v>
      </c>
      <c r="L58" s="13">
        <v>53805</v>
      </c>
    </row>
    <row r="59" spans="2:12" x14ac:dyDescent="0.2">
      <c r="B59" s="24" t="s">
        <v>113</v>
      </c>
      <c r="C59" s="25"/>
      <c r="D59" s="12">
        <f>E59+F59</f>
        <v>1200</v>
      </c>
      <c r="E59" s="27" t="s">
        <v>41</v>
      </c>
      <c r="F59" s="27">
        <v>1200</v>
      </c>
      <c r="G59" s="27" t="s">
        <v>41</v>
      </c>
      <c r="H59" s="27" t="s">
        <v>41</v>
      </c>
      <c r="I59" s="27" t="s">
        <v>41</v>
      </c>
      <c r="J59" s="27" t="s">
        <v>41</v>
      </c>
      <c r="K59" s="27" t="s">
        <v>41</v>
      </c>
      <c r="L59" s="27" t="s">
        <v>41</v>
      </c>
    </row>
    <row r="60" spans="2:12" ht="18" thickBot="1" x14ac:dyDescent="0.25">
      <c r="B60" s="5"/>
      <c r="C60" s="29"/>
      <c r="D60" s="40"/>
      <c r="E60" s="41"/>
      <c r="F60" s="41"/>
      <c r="G60" s="41"/>
      <c r="H60" s="41"/>
      <c r="I60" s="41"/>
      <c r="J60" s="41"/>
      <c r="K60" s="41"/>
      <c r="L60" s="41"/>
    </row>
    <row r="61" spans="2:12" x14ac:dyDescent="0.2">
      <c r="B61" s="42"/>
      <c r="D61" s="1" t="s">
        <v>57</v>
      </c>
    </row>
    <row r="68" spans="1:1" x14ac:dyDescent="0.2">
      <c r="A68" s="1"/>
    </row>
  </sheetData>
  <phoneticPr fontId="2"/>
  <pageMargins left="0.4" right="0.43" top="0.63" bottom="0.59" header="0.51200000000000001" footer="0.51200000000000001"/>
  <pageSetup paperSize="12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4"/>
  <sheetViews>
    <sheetView showGridLines="0" zoomScale="75" workbookViewId="0">
      <selection activeCell="B30" sqref="B30"/>
    </sheetView>
  </sheetViews>
  <sheetFormatPr defaultColWidth="17.125" defaultRowHeight="17.25" x14ac:dyDescent="0.2"/>
  <cols>
    <col min="1" max="1" width="13.375" style="2" customWidth="1"/>
    <col min="2" max="3" width="5.875" style="2" customWidth="1"/>
    <col min="4" max="256" width="17.125" style="2"/>
    <col min="257" max="257" width="13.375" style="2" customWidth="1"/>
    <col min="258" max="259" width="5.875" style="2" customWidth="1"/>
    <col min="260" max="512" width="17.125" style="2"/>
    <col min="513" max="513" width="13.375" style="2" customWidth="1"/>
    <col min="514" max="515" width="5.875" style="2" customWidth="1"/>
    <col min="516" max="768" width="17.125" style="2"/>
    <col min="769" max="769" width="13.375" style="2" customWidth="1"/>
    <col min="770" max="771" width="5.875" style="2" customWidth="1"/>
    <col min="772" max="1024" width="17.125" style="2"/>
    <col min="1025" max="1025" width="13.375" style="2" customWidth="1"/>
    <col min="1026" max="1027" width="5.875" style="2" customWidth="1"/>
    <col min="1028" max="1280" width="17.125" style="2"/>
    <col min="1281" max="1281" width="13.375" style="2" customWidth="1"/>
    <col min="1282" max="1283" width="5.875" style="2" customWidth="1"/>
    <col min="1284" max="1536" width="17.125" style="2"/>
    <col min="1537" max="1537" width="13.375" style="2" customWidth="1"/>
    <col min="1538" max="1539" width="5.875" style="2" customWidth="1"/>
    <col min="1540" max="1792" width="17.125" style="2"/>
    <col min="1793" max="1793" width="13.375" style="2" customWidth="1"/>
    <col min="1794" max="1795" width="5.875" style="2" customWidth="1"/>
    <col min="1796" max="2048" width="17.125" style="2"/>
    <col min="2049" max="2049" width="13.375" style="2" customWidth="1"/>
    <col min="2050" max="2051" width="5.875" style="2" customWidth="1"/>
    <col min="2052" max="2304" width="17.125" style="2"/>
    <col min="2305" max="2305" width="13.375" style="2" customWidth="1"/>
    <col min="2306" max="2307" width="5.875" style="2" customWidth="1"/>
    <col min="2308" max="2560" width="17.125" style="2"/>
    <col min="2561" max="2561" width="13.375" style="2" customWidth="1"/>
    <col min="2562" max="2563" width="5.875" style="2" customWidth="1"/>
    <col min="2564" max="2816" width="17.125" style="2"/>
    <col min="2817" max="2817" width="13.375" style="2" customWidth="1"/>
    <col min="2818" max="2819" width="5.875" style="2" customWidth="1"/>
    <col min="2820" max="3072" width="17.125" style="2"/>
    <col min="3073" max="3073" width="13.375" style="2" customWidth="1"/>
    <col min="3074" max="3075" width="5.875" style="2" customWidth="1"/>
    <col min="3076" max="3328" width="17.125" style="2"/>
    <col min="3329" max="3329" width="13.375" style="2" customWidth="1"/>
    <col min="3330" max="3331" width="5.875" style="2" customWidth="1"/>
    <col min="3332" max="3584" width="17.125" style="2"/>
    <col min="3585" max="3585" width="13.375" style="2" customWidth="1"/>
    <col min="3586" max="3587" width="5.875" style="2" customWidth="1"/>
    <col min="3588" max="3840" width="17.125" style="2"/>
    <col min="3841" max="3841" width="13.375" style="2" customWidth="1"/>
    <col min="3842" max="3843" width="5.875" style="2" customWidth="1"/>
    <col min="3844" max="4096" width="17.125" style="2"/>
    <col min="4097" max="4097" width="13.375" style="2" customWidth="1"/>
    <col min="4098" max="4099" width="5.875" style="2" customWidth="1"/>
    <col min="4100" max="4352" width="17.125" style="2"/>
    <col min="4353" max="4353" width="13.375" style="2" customWidth="1"/>
    <col min="4354" max="4355" width="5.875" style="2" customWidth="1"/>
    <col min="4356" max="4608" width="17.125" style="2"/>
    <col min="4609" max="4609" width="13.375" style="2" customWidth="1"/>
    <col min="4610" max="4611" width="5.875" style="2" customWidth="1"/>
    <col min="4612" max="4864" width="17.125" style="2"/>
    <col min="4865" max="4865" width="13.375" style="2" customWidth="1"/>
    <col min="4866" max="4867" width="5.875" style="2" customWidth="1"/>
    <col min="4868" max="5120" width="17.125" style="2"/>
    <col min="5121" max="5121" width="13.375" style="2" customWidth="1"/>
    <col min="5122" max="5123" width="5.875" style="2" customWidth="1"/>
    <col min="5124" max="5376" width="17.125" style="2"/>
    <col min="5377" max="5377" width="13.375" style="2" customWidth="1"/>
    <col min="5378" max="5379" width="5.875" style="2" customWidth="1"/>
    <col min="5380" max="5632" width="17.125" style="2"/>
    <col min="5633" max="5633" width="13.375" style="2" customWidth="1"/>
    <col min="5634" max="5635" width="5.875" style="2" customWidth="1"/>
    <col min="5636" max="5888" width="17.125" style="2"/>
    <col min="5889" max="5889" width="13.375" style="2" customWidth="1"/>
    <col min="5890" max="5891" width="5.875" style="2" customWidth="1"/>
    <col min="5892" max="6144" width="17.125" style="2"/>
    <col min="6145" max="6145" width="13.375" style="2" customWidth="1"/>
    <col min="6146" max="6147" width="5.875" style="2" customWidth="1"/>
    <col min="6148" max="6400" width="17.125" style="2"/>
    <col min="6401" max="6401" width="13.375" style="2" customWidth="1"/>
    <col min="6402" max="6403" width="5.875" style="2" customWidth="1"/>
    <col min="6404" max="6656" width="17.125" style="2"/>
    <col min="6657" max="6657" width="13.375" style="2" customWidth="1"/>
    <col min="6658" max="6659" width="5.875" style="2" customWidth="1"/>
    <col min="6660" max="6912" width="17.125" style="2"/>
    <col min="6913" max="6913" width="13.375" style="2" customWidth="1"/>
    <col min="6914" max="6915" width="5.875" style="2" customWidth="1"/>
    <col min="6916" max="7168" width="17.125" style="2"/>
    <col min="7169" max="7169" width="13.375" style="2" customWidth="1"/>
    <col min="7170" max="7171" width="5.875" style="2" customWidth="1"/>
    <col min="7172" max="7424" width="17.125" style="2"/>
    <col min="7425" max="7425" width="13.375" style="2" customWidth="1"/>
    <col min="7426" max="7427" width="5.875" style="2" customWidth="1"/>
    <col min="7428" max="7680" width="17.125" style="2"/>
    <col min="7681" max="7681" width="13.375" style="2" customWidth="1"/>
    <col min="7682" max="7683" width="5.875" style="2" customWidth="1"/>
    <col min="7684" max="7936" width="17.125" style="2"/>
    <col min="7937" max="7937" width="13.375" style="2" customWidth="1"/>
    <col min="7938" max="7939" width="5.875" style="2" customWidth="1"/>
    <col min="7940" max="8192" width="17.125" style="2"/>
    <col min="8193" max="8193" width="13.375" style="2" customWidth="1"/>
    <col min="8194" max="8195" width="5.875" style="2" customWidth="1"/>
    <col min="8196" max="8448" width="17.125" style="2"/>
    <col min="8449" max="8449" width="13.375" style="2" customWidth="1"/>
    <col min="8450" max="8451" width="5.875" style="2" customWidth="1"/>
    <col min="8452" max="8704" width="17.125" style="2"/>
    <col min="8705" max="8705" width="13.375" style="2" customWidth="1"/>
    <col min="8706" max="8707" width="5.875" style="2" customWidth="1"/>
    <col min="8708" max="8960" width="17.125" style="2"/>
    <col min="8961" max="8961" width="13.375" style="2" customWidth="1"/>
    <col min="8962" max="8963" width="5.875" style="2" customWidth="1"/>
    <col min="8964" max="9216" width="17.125" style="2"/>
    <col min="9217" max="9217" width="13.375" style="2" customWidth="1"/>
    <col min="9218" max="9219" width="5.875" style="2" customWidth="1"/>
    <col min="9220" max="9472" width="17.125" style="2"/>
    <col min="9473" max="9473" width="13.375" style="2" customWidth="1"/>
    <col min="9474" max="9475" width="5.875" style="2" customWidth="1"/>
    <col min="9476" max="9728" width="17.125" style="2"/>
    <col min="9729" max="9729" width="13.375" style="2" customWidth="1"/>
    <col min="9730" max="9731" width="5.875" style="2" customWidth="1"/>
    <col min="9732" max="9984" width="17.125" style="2"/>
    <col min="9985" max="9985" width="13.375" style="2" customWidth="1"/>
    <col min="9986" max="9987" width="5.875" style="2" customWidth="1"/>
    <col min="9988" max="10240" width="17.125" style="2"/>
    <col min="10241" max="10241" width="13.375" style="2" customWidth="1"/>
    <col min="10242" max="10243" width="5.875" style="2" customWidth="1"/>
    <col min="10244" max="10496" width="17.125" style="2"/>
    <col min="10497" max="10497" width="13.375" style="2" customWidth="1"/>
    <col min="10498" max="10499" width="5.875" style="2" customWidth="1"/>
    <col min="10500" max="10752" width="17.125" style="2"/>
    <col min="10753" max="10753" width="13.375" style="2" customWidth="1"/>
    <col min="10754" max="10755" width="5.875" style="2" customWidth="1"/>
    <col min="10756" max="11008" width="17.125" style="2"/>
    <col min="11009" max="11009" width="13.375" style="2" customWidth="1"/>
    <col min="11010" max="11011" width="5.875" style="2" customWidth="1"/>
    <col min="11012" max="11264" width="17.125" style="2"/>
    <col min="11265" max="11265" width="13.375" style="2" customWidth="1"/>
    <col min="11266" max="11267" width="5.875" style="2" customWidth="1"/>
    <col min="11268" max="11520" width="17.125" style="2"/>
    <col min="11521" max="11521" width="13.375" style="2" customWidth="1"/>
    <col min="11522" max="11523" width="5.875" style="2" customWidth="1"/>
    <col min="11524" max="11776" width="17.125" style="2"/>
    <col min="11777" max="11777" width="13.375" style="2" customWidth="1"/>
    <col min="11778" max="11779" width="5.875" style="2" customWidth="1"/>
    <col min="11780" max="12032" width="17.125" style="2"/>
    <col min="12033" max="12033" width="13.375" style="2" customWidth="1"/>
    <col min="12034" max="12035" width="5.875" style="2" customWidth="1"/>
    <col min="12036" max="12288" width="17.125" style="2"/>
    <col min="12289" max="12289" width="13.375" style="2" customWidth="1"/>
    <col min="12290" max="12291" width="5.875" style="2" customWidth="1"/>
    <col min="12292" max="12544" width="17.125" style="2"/>
    <col min="12545" max="12545" width="13.375" style="2" customWidth="1"/>
    <col min="12546" max="12547" width="5.875" style="2" customWidth="1"/>
    <col min="12548" max="12800" width="17.125" style="2"/>
    <col min="12801" max="12801" width="13.375" style="2" customWidth="1"/>
    <col min="12802" max="12803" width="5.875" style="2" customWidth="1"/>
    <col min="12804" max="13056" width="17.125" style="2"/>
    <col min="13057" max="13057" width="13.375" style="2" customWidth="1"/>
    <col min="13058" max="13059" width="5.875" style="2" customWidth="1"/>
    <col min="13060" max="13312" width="17.125" style="2"/>
    <col min="13313" max="13313" width="13.375" style="2" customWidth="1"/>
    <col min="13314" max="13315" width="5.875" style="2" customWidth="1"/>
    <col min="13316" max="13568" width="17.125" style="2"/>
    <col min="13569" max="13569" width="13.375" style="2" customWidth="1"/>
    <col min="13570" max="13571" width="5.875" style="2" customWidth="1"/>
    <col min="13572" max="13824" width="17.125" style="2"/>
    <col min="13825" max="13825" width="13.375" style="2" customWidth="1"/>
    <col min="13826" max="13827" width="5.875" style="2" customWidth="1"/>
    <col min="13828" max="14080" width="17.125" style="2"/>
    <col min="14081" max="14081" width="13.375" style="2" customWidth="1"/>
    <col min="14082" max="14083" width="5.875" style="2" customWidth="1"/>
    <col min="14084" max="14336" width="17.125" style="2"/>
    <col min="14337" max="14337" width="13.375" style="2" customWidth="1"/>
    <col min="14338" max="14339" width="5.875" style="2" customWidth="1"/>
    <col min="14340" max="14592" width="17.125" style="2"/>
    <col min="14593" max="14593" width="13.375" style="2" customWidth="1"/>
    <col min="14594" max="14595" width="5.875" style="2" customWidth="1"/>
    <col min="14596" max="14848" width="17.125" style="2"/>
    <col min="14849" max="14849" width="13.375" style="2" customWidth="1"/>
    <col min="14850" max="14851" width="5.875" style="2" customWidth="1"/>
    <col min="14852" max="15104" width="17.125" style="2"/>
    <col min="15105" max="15105" width="13.375" style="2" customWidth="1"/>
    <col min="15106" max="15107" width="5.875" style="2" customWidth="1"/>
    <col min="15108" max="15360" width="17.125" style="2"/>
    <col min="15361" max="15361" width="13.375" style="2" customWidth="1"/>
    <col min="15362" max="15363" width="5.875" style="2" customWidth="1"/>
    <col min="15364" max="15616" width="17.125" style="2"/>
    <col min="15617" max="15617" width="13.375" style="2" customWidth="1"/>
    <col min="15618" max="15619" width="5.875" style="2" customWidth="1"/>
    <col min="15620" max="15872" width="17.125" style="2"/>
    <col min="15873" max="15873" width="13.375" style="2" customWidth="1"/>
    <col min="15874" max="15875" width="5.875" style="2" customWidth="1"/>
    <col min="15876" max="16128" width="17.125" style="2"/>
    <col min="16129" max="16129" width="13.375" style="2" customWidth="1"/>
    <col min="16130" max="16131" width="5.875" style="2" customWidth="1"/>
    <col min="16132" max="16384" width="17.125" style="2"/>
  </cols>
  <sheetData>
    <row r="1" spans="1:10" x14ac:dyDescent="0.2">
      <c r="A1" s="1"/>
    </row>
    <row r="6" spans="1:10" x14ac:dyDescent="0.2">
      <c r="F6" s="3" t="s">
        <v>203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5" t="s">
        <v>204</v>
      </c>
    </row>
    <row r="8" spans="1:10" x14ac:dyDescent="0.2">
      <c r="E8" s="6"/>
      <c r="F8" s="7"/>
      <c r="G8" s="7"/>
      <c r="H8" s="43" t="s">
        <v>205</v>
      </c>
      <c r="I8" s="7"/>
      <c r="J8" s="7"/>
    </row>
    <row r="9" spans="1:10" x14ac:dyDescent="0.2">
      <c r="B9" s="7"/>
      <c r="C9" s="7"/>
      <c r="D9" s="7"/>
      <c r="E9" s="11" t="s">
        <v>206</v>
      </c>
      <c r="F9" s="9" t="s">
        <v>207</v>
      </c>
      <c r="G9" s="9" t="s">
        <v>208</v>
      </c>
      <c r="H9" s="9" t="s">
        <v>209</v>
      </c>
      <c r="I9" s="9" t="s">
        <v>207</v>
      </c>
      <c r="J9" s="9" t="s">
        <v>208</v>
      </c>
    </row>
    <row r="10" spans="1:10" x14ac:dyDescent="0.2">
      <c r="E10" s="6"/>
    </row>
    <row r="11" spans="1:10" x14ac:dyDescent="0.2">
      <c r="C11" s="1" t="s">
        <v>210</v>
      </c>
      <c r="E11" s="12">
        <f t="shared" ref="E11:G13" si="0">H11+E19+H19+E27+H27</f>
        <v>1563569</v>
      </c>
      <c r="F11" s="15">
        <f t="shared" si="0"/>
        <v>762142</v>
      </c>
      <c r="G11" s="15">
        <f t="shared" si="0"/>
        <v>801427</v>
      </c>
      <c r="H11" s="15">
        <f>I11+J11</f>
        <v>672038</v>
      </c>
      <c r="I11" s="13">
        <v>334980</v>
      </c>
      <c r="J11" s="13">
        <v>337058</v>
      </c>
    </row>
    <row r="12" spans="1:10" x14ac:dyDescent="0.2">
      <c r="B12" s="14"/>
      <c r="C12" s="1" t="s">
        <v>211</v>
      </c>
      <c r="D12" s="15"/>
      <c r="E12" s="12">
        <f t="shared" si="0"/>
        <v>1127945</v>
      </c>
      <c r="F12" s="15">
        <f t="shared" si="0"/>
        <v>545932</v>
      </c>
      <c r="G12" s="15">
        <f t="shared" si="0"/>
        <v>582013</v>
      </c>
      <c r="H12" s="15">
        <f>I12+J12</f>
        <v>455337</v>
      </c>
      <c r="I12" s="13">
        <v>221900</v>
      </c>
      <c r="J12" s="13">
        <v>233437</v>
      </c>
    </row>
    <row r="13" spans="1:10" x14ac:dyDescent="0.2">
      <c r="B13" s="14"/>
      <c r="C13" s="1" t="s">
        <v>212</v>
      </c>
      <c r="D13" s="15"/>
      <c r="E13" s="12">
        <f t="shared" si="0"/>
        <v>816107</v>
      </c>
      <c r="F13" s="15">
        <f t="shared" si="0"/>
        <v>385504</v>
      </c>
      <c r="G13" s="15">
        <f t="shared" si="0"/>
        <v>430603</v>
      </c>
      <c r="H13" s="15">
        <f>I13+J13</f>
        <v>491812</v>
      </c>
      <c r="I13" s="13">
        <v>236224</v>
      </c>
      <c r="J13" s="13">
        <v>255588</v>
      </c>
    </row>
    <row r="14" spans="1:10" x14ac:dyDescent="0.2">
      <c r="B14" s="14"/>
      <c r="C14" s="3" t="s">
        <v>213</v>
      </c>
      <c r="D14" s="15"/>
      <c r="E14" s="16">
        <v>647344</v>
      </c>
      <c r="F14" s="14">
        <v>322529</v>
      </c>
      <c r="G14" s="14">
        <v>324815</v>
      </c>
      <c r="H14" s="44">
        <v>374089</v>
      </c>
      <c r="I14" s="45">
        <v>182765</v>
      </c>
      <c r="J14" s="45">
        <v>191324</v>
      </c>
    </row>
    <row r="15" spans="1:10" ht="18" thickBot="1" x14ac:dyDescent="0.25">
      <c r="B15" s="4"/>
      <c r="C15" s="4"/>
      <c r="D15" s="4"/>
      <c r="E15" s="20"/>
      <c r="F15" s="4"/>
      <c r="G15" s="4"/>
      <c r="H15" s="4"/>
      <c r="I15" s="4"/>
      <c r="J15" s="4"/>
    </row>
    <row r="16" spans="1:10" x14ac:dyDescent="0.2">
      <c r="E16" s="6"/>
      <c r="F16" s="7"/>
      <c r="G16" s="7"/>
      <c r="H16" s="6"/>
      <c r="I16" s="7"/>
      <c r="J16" s="7"/>
    </row>
    <row r="17" spans="2:10" x14ac:dyDescent="0.2">
      <c r="B17" s="7"/>
      <c r="C17" s="7"/>
      <c r="D17" s="7"/>
      <c r="E17" s="11" t="s">
        <v>214</v>
      </c>
      <c r="F17" s="9" t="s">
        <v>207</v>
      </c>
      <c r="G17" s="9" t="s">
        <v>208</v>
      </c>
      <c r="H17" s="11" t="s">
        <v>215</v>
      </c>
      <c r="I17" s="9" t="s">
        <v>207</v>
      </c>
      <c r="J17" s="9" t="s">
        <v>208</v>
      </c>
    </row>
    <row r="18" spans="2:10" x14ac:dyDescent="0.2">
      <c r="E18" s="6"/>
    </row>
    <row r="19" spans="2:10" x14ac:dyDescent="0.2">
      <c r="C19" s="1" t="s">
        <v>210</v>
      </c>
      <c r="E19" s="12">
        <f>F19+G19</f>
        <v>55202</v>
      </c>
      <c r="F19" s="13">
        <v>27672</v>
      </c>
      <c r="G19" s="13">
        <v>27530</v>
      </c>
      <c r="H19" s="15">
        <f>I19+J19</f>
        <v>493235</v>
      </c>
      <c r="I19" s="13">
        <v>246916</v>
      </c>
      <c r="J19" s="13">
        <v>246319</v>
      </c>
    </row>
    <row r="20" spans="2:10" x14ac:dyDescent="0.2">
      <c r="B20" s="14"/>
      <c r="C20" s="1" t="s">
        <v>216</v>
      </c>
      <c r="D20" s="15"/>
      <c r="E20" s="12">
        <f>F20+G20</f>
        <v>47063</v>
      </c>
      <c r="F20" s="13">
        <v>23759</v>
      </c>
      <c r="G20" s="13">
        <v>23304</v>
      </c>
      <c r="H20" s="15">
        <f>I20+J20</f>
        <v>331253</v>
      </c>
      <c r="I20" s="13">
        <v>166378</v>
      </c>
      <c r="J20" s="13">
        <v>164875</v>
      </c>
    </row>
    <row r="21" spans="2:10" x14ac:dyDescent="0.2">
      <c r="B21" s="14"/>
      <c r="C21" s="1" t="s">
        <v>212</v>
      </c>
      <c r="D21" s="15"/>
      <c r="E21" s="12">
        <f>F21+G21</f>
        <v>49178</v>
      </c>
      <c r="F21" s="13">
        <v>24589</v>
      </c>
      <c r="G21" s="13">
        <v>24589</v>
      </c>
      <c r="H21" s="15">
        <f>I21+J21</f>
        <v>8893</v>
      </c>
      <c r="I21" s="13">
        <v>5206</v>
      </c>
      <c r="J21" s="13">
        <v>3687</v>
      </c>
    </row>
    <row r="22" spans="2:10" x14ac:dyDescent="0.2">
      <c r="B22" s="14"/>
      <c r="C22" s="3" t="s">
        <v>213</v>
      </c>
      <c r="D22" s="15"/>
      <c r="E22" s="16">
        <v>48770</v>
      </c>
      <c r="F22" s="45">
        <v>24385</v>
      </c>
      <c r="G22" s="45">
        <v>24385</v>
      </c>
      <c r="H22" s="14">
        <v>2217</v>
      </c>
      <c r="I22" s="45">
        <v>1325</v>
      </c>
      <c r="J22" s="45">
        <v>892</v>
      </c>
    </row>
    <row r="23" spans="2:10" ht="18" thickBot="1" x14ac:dyDescent="0.25">
      <c r="B23" s="4"/>
      <c r="C23" s="4"/>
      <c r="D23" s="4"/>
      <c r="E23" s="20"/>
      <c r="F23" s="4"/>
      <c r="G23" s="4"/>
      <c r="H23" s="4"/>
      <c r="I23" s="4"/>
      <c r="J23" s="4"/>
    </row>
    <row r="24" spans="2:10" x14ac:dyDescent="0.2">
      <c r="E24" s="6"/>
      <c r="F24" s="7"/>
      <c r="G24" s="7"/>
      <c r="H24" s="6"/>
      <c r="I24" s="7"/>
      <c r="J24" s="7"/>
    </row>
    <row r="25" spans="2:10" x14ac:dyDescent="0.2">
      <c r="B25" s="7"/>
      <c r="C25" s="7"/>
      <c r="D25" s="7"/>
      <c r="E25" s="11" t="s">
        <v>217</v>
      </c>
      <c r="F25" s="9" t="s">
        <v>207</v>
      </c>
      <c r="G25" s="9" t="s">
        <v>208</v>
      </c>
      <c r="H25" s="11" t="s">
        <v>218</v>
      </c>
      <c r="I25" s="9" t="s">
        <v>207</v>
      </c>
      <c r="J25" s="9" t="s">
        <v>208</v>
      </c>
    </row>
    <row r="26" spans="2:10" x14ac:dyDescent="0.2">
      <c r="E26" s="6"/>
    </row>
    <row r="27" spans="2:10" x14ac:dyDescent="0.2">
      <c r="C27" s="1" t="s">
        <v>210</v>
      </c>
      <c r="E27" s="12">
        <f>F27+G27</f>
        <v>289430</v>
      </c>
      <c r="F27" s="13">
        <v>144715</v>
      </c>
      <c r="G27" s="13">
        <v>144715</v>
      </c>
      <c r="H27" s="15">
        <f>I27+J27</f>
        <v>53664</v>
      </c>
      <c r="I27" s="13">
        <v>7859</v>
      </c>
      <c r="J27" s="13">
        <v>45805</v>
      </c>
    </row>
    <row r="28" spans="2:10" x14ac:dyDescent="0.2">
      <c r="B28" s="14"/>
      <c r="C28" s="1" t="s">
        <v>211</v>
      </c>
      <c r="D28" s="15"/>
      <c r="E28" s="12">
        <f>F28+G28</f>
        <v>252506</v>
      </c>
      <c r="F28" s="13">
        <v>126253</v>
      </c>
      <c r="G28" s="13">
        <v>126253</v>
      </c>
      <c r="H28" s="15">
        <f>I28+J28</f>
        <v>41786</v>
      </c>
      <c r="I28" s="13">
        <v>7642</v>
      </c>
      <c r="J28" s="13">
        <v>34144</v>
      </c>
    </row>
    <row r="29" spans="2:10" x14ac:dyDescent="0.2">
      <c r="B29" s="14"/>
      <c r="C29" s="1" t="s">
        <v>212</v>
      </c>
      <c r="D29" s="15"/>
      <c r="E29" s="12">
        <f>F29+G29</f>
        <v>225104</v>
      </c>
      <c r="F29" s="13">
        <v>112552</v>
      </c>
      <c r="G29" s="13">
        <v>112552</v>
      </c>
      <c r="H29" s="15">
        <f>I29+J29</f>
        <v>41120</v>
      </c>
      <c r="I29" s="13">
        <v>6933</v>
      </c>
      <c r="J29" s="13">
        <v>34187</v>
      </c>
    </row>
    <row r="30" spans="2:10" x14ac:dyDescent="0.2">
      <c r="B30" s="14"/>
      <c r="C30" s="3" t="s">
        <v>213</v>
      </c>
      <c r="D30" s="15"/>
      <c r="E30" s="16">
        <v>209630</v>
      </c>
      <c r="F30" s="45">
        <v>104815</v>
      </c>
      <c r="G30" s="45">
        <v>104815</v>
      </c>
      <c r="H30" s="14">
        <v>34638</v>
      </c>
      <c r="I30" s="45">
        <v>9239</v>
      </c>
      <c r="J30" s="45">
        <v>25399</v>
      </c>
    </row>
    <row r="31" spans="2:10" ht="18" thickBot="1" x14ac:dyDescent="0.25">
      <c r="B31" s="4"/>
      <c r="C31" s="4"/>
      <c r="D31" s="4"/>
      <c r="E31" s="20"/>
      <c r="F31" s="4"/>
      <c r="G31" s="4"/>
      <c r="H31" s="4"/>
      <c r="I31" s="4"/>
      <c r="J31" s="4"/>
    </row>
    <row r="32" spans="2:10" x14ac:dyDescent="0.2">
      <c r="E32" s="1" t="s">
        <v>219</v>
      </c>
    </row>
    <row r="33" spans="5:7" x14ac:dyDescent="0.2">
      <c r="E33" s="1"/>
    </row>
    <row r="34" spans="5:7" x14ac:dyDescent="0.2">
      <c r="G34" s="25"/>
    </row>
  </sheetData>
  <phoneticPr fontId="2"/>
  <pageMargins left="0.37" right="0.34" top="0.6" bottom="0.56000000000000005" header="0.51200000000000001" footer="0.51200000000000001"/>
  <pageSetup paperSize="12" scale="75" orientation="portrait" horizontalDpi="4294967292" verticalDpi="4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6"/>
  <sheetViews>
    <sheetView showGridLines="0" zoomScale="75" workbookViewId="0">
      <selection activeCell="F53" sqref="F53"/>
    </sheetView>
  </sheetViews>
  <sheetFormatPr defaultColWidth="17.125" defaultRowHeight="17.25" x14ac:dyDescent="0.2"/>
  <cols>
    <col min="1" max="1" width="13.375" style="2" customWidth="1"/>
    <col min="2" max="3" width="5.875" style="2" customWidth="1"/>
    <col min="4" max="256" width="17.125" style="2"/>
    <col min="257" max="257" width="13.375" style="2" customWidth="1"/>
    <col min="258" max="259" width="5.875" style="2" customWidth="1"/>
    <col min="260" max="512" width="17.125" style="2"/>
    <col min="513" max="513" width="13.375" style="2" customWidth="1"/>
    <col min="514" max="515" width="5.875" style="2" customWidth="1"/>
    <col min="516" max="768" width="17.125" style="2"/>
    <col min="769" max="769" width="13.375" style="2" customWidth="1"/>
    <col min="770" max="771" width="5.875" style="2" customWidth="1"/>
    <col min="772" max="1024" width="17.125" style="2"/>
    <col min="1025" max="1025" width="13.375" style="2" customWidth="1"/>
    <col min="1026" max="1027" width="5.875" style="2" customWidth="1"/>
    <col min="1028" max="1280" width="17.125" style="2"/>
    <col min="1281" max="1281" width="13.375" style="2" customWidth="1"/>
    <col min="1282" max="1283" width="5.875" style="2" customWidth="1"/>
    <col min="1284" max="1536" width="17.125" style="2"/>
    <col min="1537" max="1537" width="13.375" style="2" customWidth="1"/>
    <col min="1538" max="1539" width="5.875" style="2" customWidth="1"/>
    <col min="1540" max="1792" width="17.125" style="2"/>
    <col min="1793" max="1793" width="13.375" style="2" customWidth="1"/>
    <col min="1794" max="1795" width="5.875" style="2" customWidth="1"/>
    <col min="1796" max="2048" width="17.125" style="2"/>
    <col min="2049" max="2049" width="13.375" style="2" customWidth="1"/>
    <col min="2050" max="2051" width="5.875" style="2" customWidth="1"/>
    <col min="2052" max="2304" width="17.125" style="2"/>
    <col min="2305" max="2305" width="13.375" style="2" customWidth="1"/>
    <col min="2306" max="2307" width="5.875" style="2" customWidth="1"/>
    <col min="2308" max="2560" width="17.125" style="2"/>
    <col min="2561" max="2561" width="13.375" style="2" customWidth="1"/>
    <col min="2562" max="2563" width="5.875" style="2" customWidth="1"/>
    <col min="2564" max="2816" width="17.125" style="2"/>
    <col min="2817" max="2817" width="13.375" style="2" customWidth="1"/>
    <col min="2818" max="2819" width="5.875" style="2" customWidth="1"/>
    <col min="2820" max="3072" width="17.125" style="2"/>
    <col min="3073" max="3073" width="13.375" style="2" customWidth="1"/>
    <col min="3074" max="3075" width="5.875" style="2" customWidth="1"/>
    <col min="3076" max="3328" width="17.125" style="2"/>
    <col min="3329" max="3329" width="13.375" style="2" customWidth="1"/>
    <col min="3330" max="3331" width="5.875" style="2" customWidth="1"/>
    <col min="3332" max="3584" width="17.125" style="2"/>
    <col min="3585" max="3585" width="13.375" style="2" customWidth="1"/>
    <col min="3586" max="3587" width="5.875" style="2" customWidth="1"/>
    <col min="3588" max="3840" width="17.125" style="2"/>
    <col min="3841" max="3841" width="13.375" style="2" customWidth="1"/>
    <col min="3842" max="3843" width="5.875" style="2" customWidth="1"/>
    <col min="3844" max="4096" width="17.125" style="2"/>
    <col min="4097" max="4097" width="13.375" style="2" customWidth="1"/>
    <col min="4098" max="4099" width="5.875" style="2" customWidth="1"/>
    <col min="4100" max="4352" width="17.125" style="2"/>
    <col min="4353" max="4353" width="13.375" style="2" customWidth="1"/>
    <col min="4354" max="4355" width="5.875" style="2" customWidth="1"/>
    <col min="4356" max="4608" width="17.125" style="2"/>
    <col min="4609" max="4609" width="13.375" style="2" customWidth="1"/>
    <col min="4610" max="4611" width="5.875" style="2" customWidth="1"/>
    <col min="4612" max="4864" width="17.125" style="2"/>
    <col min="4865" max="4865" width="13.375" style="2" customWidth="1"/>
    <col min="4866" max="4867" width="5.875" style="2" customWidth="1"/>
    <col min="4868" max="5120" width="17.125" style="2"/>
    <col min="5121" max="5121" width="13.375" style="2" customWidth="1"/>
    <col min="5122" max="5123" width="5.875" style="2" customWidth="1"/>
    <col min="5124" max="5376" width="17.125" style="2"/>
    <col min="5377" max="5377" width="13.375" style="2" customWidth="1"/>
    <col min="5378" max="5379" width="5.875" style="2" customWidth="1"/>
    <col min="5380" max="5632" width="17.125" style="2"/>
    <col min="5633" max="5633" width="13.375" style="2" customWidth="1"/>
    <col min="5634" max="5635" width="5.875" style="2" customWidth="1"/>
    <col min="5636" max="5888" width="17.125" style="2"/>
    <col min="5889" max="5889" width="13.375" style="2" customWidth="1"/>
    <col min="5890" max="5891" width="5.875" style="2" customWidth="1"/>
    <col min="5892" max="6144" width="17.125" style="2"/>
    <col min="6145" max="6145" width="13.375" style="2" customWidth="1"/>
    <col min="6146" max="6147" width="5.875" style="2" customWidth="1"/>
    <col min="6148" max="6400" width="17.125" style="2"/>
    <col min="6401" max="6401" width="13.375" style="2" customWidth="1"/>
    <col min="6402" max="6403" width="5.875" style="2" customWidth="1"/>
    <col min="6404" max="6656" width="17.125" style="2"/>
    <col min="6657" max="6657" width="13.375" style="2" customWidth="1"/>
    <col min="6658" max="6659" width="5.875" style="2" customWidth="1"/>
    <col min="6660" max="6912" width="17.125" style="2"/>
    <col min="6913" max="6913" width="13.375" style="2" customWidth="1"/>
    <col min="6914" max="6915" width="5.875" style="2" customWidth="1"/>
    <col min="6916" max="7168" width="17.125" style="2"/>
    <col min="7169" max="7169" width="13.375" style="2" customWidth="1"/>
    <col min="7170" max="7171" width="5.875" style="2" customWidth="1"/>
    <col min="7172" max="7424" width="17.125" style="2"/>
    <col min="7425" max="7425" width="13.375" style="2" customWidth="1"/>
    <col min="7426" max="7427" width="5.875" style="2" customWidth="1"/>
    <col min="7428" max="7680" width="17.125" style="2"/>
    <col min="7681" max="7681" width="13.375" style="2" customWidth="1"/>
    <col min="7682" max="7683" width="5.875" style="2" customWidth="1"/>
    <col min="7684" max="7936" width="17.125" style="2"/>
    <col min="7937" max="7937" width="13.375" style="2" customWidth="1"/>
    <col min="7938" max="7939" width="5.875" style="2" customWidth="1"/>
    <col min="7940" max="8192" width="17.125" style="2"/>
    <col min="8193" max="8193" width="13.375" style="2" customWidth="1"/>
    <col min="8194" max="8195" width="5.875" style="2" customWidth="1"/>
    <col min="8196" max="8448" width="17.125" style="2"/>
    <col min="8449" max="8449" width="13.375" style="2" customWidth="1"/>
    <col min="8450" max="8451" width="5.875" style="2" customWidth="1"/>
    <col min="8452" max="8704" width="17.125" style="2"/>
    <col min="8705" max="8705" width="13.375" style="2" customWidth="1"/>
    <col min="8706" max="8707" width="5.875" style="2" customWidth="1"/>
    <col min="8708" max="8960" width="17.125" style="2"/>
    <col min="8961" max="8961" width="13.375" style="2" customWidth="1"/>
    <col min="8962" max="8963" width="5.875" style="2" customWidth="1"/>
    <col min="8964" max="9216" width="17.125" style="2"/>
    <col min="9217" max="9217" width="13.375" style="2" customWidth="1"/>
    <col min="9218" max="9219" width="5.875" style="2" customWidth="1"/>
    <col min="9220" max="9472" width="17.125" style="2"/>
    <col min="9473" max="9473" width="13.375" style="2" customWidth="1"/>
    <col min="9474" max="9475" width="5.875" style="2" customWidth="1"/>
    <col min="9476" max="9728" width="17.125" style="2"/>
    <col min="9729" max="9729" width="13.375" style="2" customWidth="1"/>
    <col min="9730" max="9731" width="5.875" style="2" customWidth="1"/>
    <col min="9732" max="9984" width="17.125" style="2"/>
    <col min="9985" max="9985" width="13.375" style="2" customWidth="1"/>
    <col min="9986" max="9987" width="5.875" style="2" customWidth="1"/>
    <col min="9988" max="10240" width="17.125" style="2"/>
    <col min="10241" max="10241" width="13.375" style="2" customWidth="1"/>
    <col min="10242" max="10243" width="5.875" style="2" customWidth="1"/>
    <col min="10244" max="10496" width="17.125" style="2"/>
    <col min="10497" max="10497" width="13.375" style="2" customWidth="1"/>
    <col min="10498" max="10499" width="5.875" style="2" customWidth="1"/>
    <col min="10500" max="10752" width="17.125" style="2"/>
    <col min="10753" max="10753" width="13.375" style="2" customWidth="1"/>
    <col min="10754" max="10755" width="5.875" style="2" customWidth="1"/>
    <col min="10756" max="11008" width="17.125" style="2"/>
    <col min="11009" max="11009" width="13.375" style="2" customWidth="1"/>
    <col min="11010" max="11011" width="5.875" style="2" customWidth="1"/>
    <col min="11012" max="11264" width="17.125" style="2"/>
    <col min="11265" max="11265" width="13.375" style="2" customWidth="1"/>
    <col min="11266" max="11267" width="5.875" style="2" customWidth="1"/>
    <col min="11268" max="11520" width="17.125" style="2"/>
    <col min="11521" max="11521" width="13.375" style="2" customWidth="1"/>
    <col min="11522" max="11523" width="5.875" style="2" customWidth="1"/>
    <col min="11524" max="11776" width="17.125" style="2"/>
    <col min="11777" max="11777" width="13.375" style="2" customWidth="1"/>
    <col min="11778" max="11779" width="5.875" style="2" customWidth="1"/>
    <col min="11780" max="12032" width="17.125" style="2"/>
    <col min="12033" max="12033" width="13.375" style="2" customWidth="1"/>
    <col min="12034" max="12035" width="5.875" style="2" customWidth="1"/>
    <col min="12036" max="12288" width="17.125" style="2"/>
    <col min="12289" max="12289" width="13.375" style="2" customWidth="1"/>
    <col min="12290" max="12291" width="5.875" style="2" customWidth="1"/>
    <col min="12292" max="12544" width="17.125" style="2"/>
    <col min="12545" max="12545" width="13.375" style="2" customWidth="1"/>
    <col min="12546" max="12547" width="5.875" style="2" customWidth="1"/>
    <col min="12548" max="12800" width="17.125" style="2"/>
    <col min="12801" max="12801" width="13.375" style="2" customWidth="1"/>
    <col min="12802" max="12803" width="5.875" style="2" customWidth="1"/>
    <col min="12804" max="13056" width="17.125" style="2"/>
    <col min="13057" max="13057" width="13.375" style="2" customWidth="1"/>
    <col min="13058" max="13059" width="5.875" style="2" customWidth="1"/>
    <col min="13060" max="13312" width="17.125" style="2"/>
    <col min="13313" max="13313" width="13.375" style="2" customWidth="1"/>
    <col min="13314" max="13315" width="5.875" style="2" customWidth="1"/>
    <col min="13316" max="13568" width="17.125" style="2"/>
    <col min="13569" max="13569" width="13.375" style="2" customWidth="1"/>
    <col min="13570" max="13571" width="5.875" style="2" customWidth="1"/>
    <col min="13572" max="13824" width="17.125" style="2"/>
    <col min="13825" max="13825" width="13.375" style="2" customWidth="1"/>
    <col min="13826" max="13827" width="5.875" style="2" customWidth="1"/>
    <col min="13828" max="14080" width="17.125" style="2"/>
    <col min="14081" max="14081" width="13.375" style="2" customWidth="1"/>
    <col min="14082" max="14083" width="5.875" style="2" customWidth="1"/>
    <col min="14084" max="14336" width="17.125" style="2"/>
    <col min="14337" max="14337" width="13.375" style="2" customWidth="1"/>
    <col min="14338" max="14339" width="5.875" style="2" customWidth="1"/>
    <col min="14340" max="14592" width="17.125" style="2"/>
    <col min="14593" max="14593" width="13.375" style="2" customWidth="1"/>
    <col min="14594" max="14595" width="5.875" style="2" customWidth="1"/>
    <col min="14596" max="14848" width="17.125" style="2"/>
    <col min="14849" max="14849" width="13.375" style="2" customWidth="1"/>
    <col min="14850" max="14851" width="5.875" style="2" customWidth="1"/>
    <col min="14852" max="15104" width="17.125" style="2"/>
    <col min="15105" max="15105" width="13.375" style="2" customWidth="1"/>
    <col min="15106" max="15107" width="5.875" style="2" customWidth="1"/>
    <col min="15108" max="15360" width="17.125" style="2"/>
    <col min="15361" max="15361" width="13.375" style="2" customWidth="1"/>
    <col min="15362" max="15363" width="5.875" style="2" customWidth="1"/>
    <col min="15364" max="15616" width="17.125" style="2"/>
    <col min="15617" max="15617" width="13.375" style="2" customWidth="1"/>
    <col min="15618" max="15619" width="5.875" style="2" customWidth="1"/>
    <col min="15620" max="15872" width="17.125" style="2"/>
    <col min="15873" max="15873" width="13.375" style="2" customWidth="1"/>
    <col min="15874" max="15875" width="5.875" style="2" customWidth="1"/>
    <col min="15876" max="16128" width="17.125" style="2"/>
    <col min="16129" max="16129" width="13.375" style="2" customWidth="1"/>
    <col min="16130" max="16131" width="5.875" style="2" customWidth="1"/>
    <col min="16132" max="16384" width="17.125" style="2"/>
  </cols>
  <sheetData>
    <row r="1" spans="1:10" x14ac:dyDescent="0.2">
      <c r="A1" s="1"/>
    </row>
    <row r="6" spans="1:10" x14ac:dyDescent="0.2">
      <c r="E6" s="3" t="s">
        <v>220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4"/>
    </row>
    <row r="8" spans="1:10" x14ac:dyDescent="0.2">
      <c r="E8" s="10"/>
      <c r="F8" s="46" t="s">
        <v>221</v>
      </c>
      <c r="G8" s="7"/>
      <c r="H8" s="10"/>
      <c r="I8" s="46" t="s">
        <v>222</v>
      </c>
      <c r="J8" s="7"/>
    </row>
    <row r="9" spans="1:10" x14ac:dyDescent="0.2">
      <c r="B9" s="7"/>
      <c r="C9" s="7"/>
      <c r="D9" s="7"/>
      <c r="E9" s="38" t="s">
        <v>223</v>
      </c>
      <c r="F9" s="11" t="s">
        <v>224</v>
      </c>
      <c r="G9" s="11" t="s">
        <v>225</v>
      </c>
      <c r="H9" s="11" t="s">
        <v>223</v>
      </c>
      <c r="I9" s="11" t="s">
        <v>224</v>
      </c>
      <c r="J9" s="11" t="s">
        <v>225</v>
      </c>
    </row>
    <row r="10" spans="1:10" x14ac:dyDescent="0.2">
      <c r="E10" s="19" t="s">
        <v>226</v>
      </c>
      <c r="F10" s="23" t="s">
        <v>226</v>
      </c>
      <c r="G10" s="23" t="s">
        <v>226</v>
      </c>
      <c r="H10" s="47" t="s">
        <v>226</v>
      </c>
      <c r="I10" s="23" t="s">
        <v>226</v>
      </c>
      <c r="J10" s="23" t="s">
        <v>226</v>
      </c>
    </row>
    <row r="11" spans="1:10" x14ac:dyDescent="0.2">
      <c r="B11" s="3" t="s">
        <v>227</v>
      </c>
      <c r="C11" s="14"/>
      <c r="D11" s="14"/>
      <c r="E11" s="16">
        <f t="shared" ref="E11:J11" si="0">E12+E25+E26+E27</f>
        <v>2410</v>
      </c>
      <c r="F11" s="14">
        <f t="shared" si="0"/>
        <v>2421</v>
      </c>
      <c r="G11" s="14">
        <v>2376</v>
      </c>
      <c r="H11" s="16">
        <f t="shared" si="0"/>
        <v>200</v>
      </c>
      <c r="I11" s="14">
        <f t="shared" si="0"/>
        <v>206</v>
      </c>
      <c r="J11" s="14">
        <f t="shared" si="0"/>
        <v>215</v>
      </c>
    </row>
    <row r="12" spans="1:10" x14ac:dyDescent="0.2">
      <c r="B12" s="1" t="s">
        <v>228</v>
      </c>
      <c r="E12" s="12">
        <f>SUM(E14:E23)</f>
        <v>1636</v>
      </c>
      <c r="F12" s="15">
        <f>SUM(F14:F23)</f>
        <v>1830</v>
      </c>
      <c r="G12" s="15">
        <v>2172</v>
      </c>
      <c r="H12" s="12">
        <f>SUM(H14:H23)</f>
        <v>150</v>
      </c>
      <c r="I12" s="15">
        <f>SUM(I14:I23)</f>
        <v>165</v>
      </c>
      <c r="J12" s="15">
        <f>SUM(J14:J23)</f>
        <v>201</v>
      </c>
    </row>
    <row r="13" spans="1:10" x14ac:dyDescent="0.2">
      <c r="E13" s="6"/>
      <c r="H13" s="6"/>
    </row>
    <row r="14" spans="1:10" x14ac:dyDescent="0.2">
      <c r="C14" s="1" t="s">
        <v>229</v>
      </c>
      <c r="E14" s="48">
        <v>31</v>
      </c>
      <c r="F14" s="13">
        <v>25</v>
      </c>
      <c r="G14" s="13">
        <v>18</v>
      </c>
      <c r="H14" s="48">
        <v>9</v>
      </c>
      <c r="I14" s="13">
        <v>8</v>
      </c>
      <c r="J14" s="13">
        <v>5</v>
      </c>
    </row>
    <row r="15" spans="1:10" x14ac:dyDescent="0.2">
      <c r="C15" s="1" t="s">
        <v>230</v>
      </c>
      <c r="E15" s="48">
        <v>1157</v>
      </c>
      <c r="F15" s="13">
        <v>1301</v>
      </c>
      <c r="G15" s="13">
        <v>1644</v>
      </c>
      <c r="H15" s="48">
        <v>76</v>
      </c>
      <c r="I15" s="13">
        <v>76</v>
      </c>
      <c r="J15" s="13">
        <v>87</v>
      </c>
    </row>
    <row r="16" spans="1:10" x14ac:dyDescent="0.2">
      <c r="C16" s="1" t="s">
        <v>231</v>
      </c>
      <c r="E16" s="48">
        <v>7</v>
      </c>
      <c r="F16" s="13">
        <v>26</v>
      </c>
      <c r="G16" s="13">
        <v>11</v>
      </c>
      <c r="H16" s="48">
        <v>2</v>
      </c>
      <c r="I16" s="13">
        <v>3</v>
      </c>
      <c r="J16" s="13">
        <v>2</v>
      </c>
    </row>
    <row r="17" spans="2:10" x14ac:dyDescent="0.2">
      <c r="C17" s="1" t="s">
        <v>232</v>
      </c>
      <c r="E17" s="32" t="s">
        <v>41</v>
      </c>
      <c r="F17" s="17" t="s">
        <v>41</v>
      </c>
      <c r="G17" s="17" t="s">
        <v>41</v>
      </c>
      <c r="H17" s="32" t="s">
        <v>41</v>
      </c>
      <c r="I17" s="17" t="s">
        <v>41</v>
      </c>
      <c r="J17" s="17" t="s">
        <v>41</v>
      </c>
    </row>
    <row r="18" spans="2:10" x14ac:dyDescent="0.2">
      <c r="C18" s="1" t="s">
        <v>233</v>
      </c>
      <c r="E18" s="48">
        <v>129</v>
      </c>
      <c r="F18" s="13">
        <v>104</v>
      </c>
      <c r="G18" s="13">
        <v>125</v>
      </c>
      <c r="H18" s="48">
        <v>22</v>
      </c>
      <c r="I18" s="13">
        <v>22</v>
      </c>
      <c r="J18" s="13">
        <v>23</v>
      </c>
    </row>
    <row r="19" spans="2:10" x14ac:dyDescent="0.2">
      <c r="C19" s="1" t="s">
        <v>234</v>
      </c>
      <c r="E19" s="48">
        <v>18</v>
      </c>
      <c r="F19" s="13">
        <v>14</v>
      </c>
      <c r="G19" s="13">
        <v>13</v>
      </c>
      <c r="H19" s="48">
        <v>2</v>
      </c>
      <c r="I19" s="13">
        <v>1</v>
      </c>
      <c r="J19" s="13">
        <v>1</v>
      </c>
    </row>
    <row r="20" spans="2:10" x14ac:dyDescent="0.2">
      <c r="C20" s="1" t="s">
        <v>235</v>
      </c>
      <c r="E20" s="48">
        <v>81</v>
      </c>
      <c r="F20" s="13">
        <v>77</v>
      </c>
      <c r="G20" s="13">
        <v>63</v>
      </c>
      <c r="H20" s="48">
        <v>16</v>
      </c>
      <c r="I20" s="13">
        <v>16</v>
      </c>
      <c r="J20" s="13">
        <v>12</v>
      </c>
    </row>
    <row r="21" spans="2:10" x14ac:dyDescent="0.2">
      <c r="C21" s="1" t="s">
        <v>236</v>
      </c>
      <c r="E21" s="48">
        <v>158</v>
      </c>
      <c r="F21" s="13">
        <v>144</v>
      </c>
      <c r="G21" s="13">
        <v>147</v>
      </c>
      <c r="H21" s="48">
        <v>9</v>
      </c>
      <c r="I21" s="13">
        <v>9</v>
      </c>
      <c r="J21" s="13">
        <v>7</v>
      </c>
    </row>
    <row r="22" spans="2:10" x14ac:dyDescent="0.2">
      <c r="C22" s="1" t="s">
        <v>237</v>
      </c>
      <c r="E22" s="48">
        <v>42</v>
      </c>
      <c r="F22" s="13">
        <v>125</v>
      </c>
      <c r="G22" s="13">
        <v>139</v>
      </c>
      <c r="H22" s="48">
        <v>12</v>
      </c>
      <c r="I22" s="13">
        <v>29</v>
      </c>
      <c r="J22" s="13">
        <v>63</v>
      </c>
    </row>
    <row r="23" spans="2:10" x14ac:dyDescent="0.2">
      <c r="C23" s="1" t="s">
        <v>238</v>
      </c>
      <c r="E23" s="48">
        <v>13</v>
      </c>
      <c r="F23" s="13">
        <v>14</v>
      </c>
      <c r="G23" s="13">
        <v>11</v>
      </c>
      <c r="H23" s="48">
        <v>2</v>
      </c>
      <c r="I23" s="13">
        <v>1</v>
      </c>
      <c r="J23" s="13">
        <v>1</v>
      </c>
    </row>
    <row r="24" spans="2:10" x14ac:dyDescent="0.2">
      <c r="E24" s="6"/>
      <c r="H24" s="6"/>
    </row>
    <row r="25" spans="2:10" x14ac:dyDescent="0.2">
      <c r="B25" s="1" t="s">
        <v>239</v>
      </c>
      <c r="E25" s="48">
        <v>716</v>
      </c>
      <c r="F25" s="13">
        <v>539</v>
      </c>
      <c r="G25" s="13">
        <v>138</v>
      </c>
      <c r="H25" s="48">
        <v>46</v>
      </c>
      <c r="I25" s="13">
        <v>36</v>
      </c>
      <c r="J25" s="13">
        <v>8</v>
      </c>
    </row>
    <row r="26" spans="2:10" x14ac:dyDescent="0.2">
      <c r="B26" s="1" t="s">
        <v>240</v>
      </c>
      <c r="E26" s="32" t="s">
        <v>41</v>
      </c>
      <c r="F26" s="17" t="s">
        <v>41</v>
      </c>
      <c r="G26" s="17" t="s">
        <v>41</v>
      </c>
      <c r="H26" s="32" t="s">
        <v>41</v>
      </c>
      <c r="I26" s="17" t="s">
        <v>41</v>
      </c>
      <c r="J26" s="17" t="s">
        <v>41</v>
      </c>
    </row>
    <row r="27" spans="2:10" x14ac:dyDescent="0.2">
      <c r="B27" s="46" t="s">
        <v>241</v>
      </c>
      <c r="C27" s="7"/>
      <c r="D27" s="7"/>
      <c r="E27" s="49">
        <v>58</v>
      </c>
      <c r="F27" s="50">
        <v>52</v>
      </c>
      <c r="G27" s="50">
        <v>67</v>
      </c>
      <c r="H27" s="49">
        <v>4</v>
      </c>
      <c r="I27" s="50">
        <v>5</v>
      </c>
      <c r="J27" s="50">
        <v>6</v>
      </c>
    </row>
    <row r="28" spans="2:10" x14ac:dyDescent="0.2">
      <c r="E28" s="19" t="s">
        <v>242</v>
      </c>
      <c r="F28" s="23" t="s">
        <v>242</v>
      </c>
      <c r="G28" s="23" t="s">
        <v>242</v>
      </c>
      <c r="H28" s="19" t="s">
        <v>242</v>
      </c>
      <c r="I28" s="23" t="s">
        <v>242</v>
      </c>
      <c r="J28" s="23" t="s">
        <v>242</v>
      </c>
    </row>
    <row r="29" spans="2:10" x14ac:dyDescent="0.2">
      <c r="B29" s="51" t="s">
        <v>243</v>
      </c>
      <c r="C29" s="52"/>
      <c r="D29" s="52"/>
      <c r="E29" s="53">
        <v>5</v>
      </c>
      <c r="F29" s="54">
        <v>3</v>
      </c>
      <c r="G29" s="55" t="s">
        <v>41</v>
      </c>
      <c r="H29" s="53">
        <v>2</v>
      </c>
      <c r="I29" s="54">
        <v>2</v>
      </c>
      <c r="J29" s="56" t="s">
        <v>41</v>
      </c>
    </row>
    <row r="30" spans="2:10" x14ac:dyDescent="0.2">
      <c r="E30" s="19" t="s">
        <v>244</v>
      </c>
      <c r="F30" s="23" t="s">
        <v>244</v>
      </c>
      <c r="G30" s="23" t="s">
        <v>244</v>
      </c>
      <c r="H30" s="19" t="s">
        <v>244</v>
      </c>
      <c r="I30" s="23" t="s">
        <v>244</v>
      </c>
      <c r="J30" s="23" t="s">
        <v>244</v>
      </c>
    </row>
    <row r="31" spans="2:10" x14ac:dyDescent="0.2">
      <c r="B31" s="3" t="s">
        <v>245</v>
      </c>
      <c r="C31" s="14"/>
      <c r="D31" s="14"/>
      <c r="E31" s="16">
        <f t="shared" ref="E31:J31" si="1">SUM(E33:E42)</f>
        <v>517</v>
      </c>
      <c r="F31" s="14">
        <f t="shared" si="1"/>
        <v>539</v>
      </c>
      <c r="G31" s="14">
        <f t="shared" si="1"/>
        <v>495</v>
      </c>
      <c r="H31" s="16">
        <f t="shared" si="1"/>
        <v>129</v>
      </c>
      <c r="I31" s="14">
        <f t="shared" si="1"/>
        <v>118</v>
      </c>
      <c r="J31" s="14">
        <f t="shared" si="1"/>
        <v>120</v>
      </c>
    </row>
    <row r="32" spans="2:10" x14ac:dyDescent="0.2">
      <c r="E32" s="6"/>
      <c r="H32" s="6"/>
    </row>
    <row r="33" spans="1:10" x14ac:dyDescent="0.2">
      <c r="C33" s="1" t="s">
        <v>246</v>
      </c>
      <c r="E33" s="48">
        <v>61</v>
      </c>
      <c r="F33" s="13">
        <v>60</v>
      </c>
      <c r="G33" s="13">
        <v>60</v>
      </c>
      <c r="H33" s="48">
        <v>5</v>
      </c>
      <c r="I33" s="13">
        <v>5</v>
      </c>
      <c r="J33" s="13">
        <v>3</v>
      </c>
    </row>
    <row r="34" spans="1:10" x14ac:dyDescent="0.2">
      <c r="C34" s="1" t="s">
        <v>247</v>
      </c>
      <c r="E34" s="48">
        <v>140</v>
      </c>
      <c r="F34" s="13">
        <v>117</v>
      </c>
      <c r="G34" s="13">
        <v>104</v>
      </c>
      <c r="H34" s="48">
        <v>26</v>
      </c>
      <c r="I34" s="13">
        <v>24</v>
      </c>
      <c r="J34" s="13">
        <v>29</v>
      </c>
    </row>
    <row r="35" spans="1:10" x14ac:dyDescent="0.2">
      <c r="C35" s="1" t="s">
        <v>248</v>
      </c>
      <c r="E35" s="48">
        <v>28</v>
      </c>
      <c r="F35" s="13">
        <v>31</v>
      </c>
      <c r="G35" s="13">
        <v>33</v>
      </c>
      <c r="H35" s="48">
        <v>12</v>
      </c>
      <c r="I35" s="13">
        <v>14</v>
      </c>
      <c r="J35" s="13">
        <v>7</v>
      </c>
    </row>
    <row r="36" spans="1:10" x14ac:dyDescent="0.2">
      <c r="C36" s="1" t="s">
        <v>249</v>
      </c>
      <c r="E36" s="48">
        <v>9</v>
      </c>
      <c r="F36" s="13">
        <v>13</v>
      </c>
      <c r="G36" s="13">
        <v>18</v>
      </c>
      <c r="H36" s="48">
        <v>2</v>
      </c>
      <c r="I36" s="13">
        <v>2</v>
      </c>
      <c r="J36" s="13">
        <v>4</v>
      </c>
    </row>
    <row r="37" spans="1:10" x14ac:dyDescent="0.2">
      <c r="C37" s="1" t="s">
        <v>250</v>
      </c>
      <c r="E37" s="48">
        <v>54</v>
      </c>
      <c r="F37" s="13">
        <v>57</v>
      </c>
      <c r="G37" s="13">
        <v>57</v>
      </c>
      <c r="H37" s="48">
        <v>4</v>
      </c>
      <c r="I37" s="13">
        <v>5</v>
      </c>
      <c r="J37" s="13">
        <v>5</v>
      </c>
    </row>
    <row r="38" spans="1:10" x14ac:dyDescent="0.2">
      <c r="C38" s="1" t="s">
        <v>251</v>
      </c>
      <c r="E38" s="48">
        <v>6</v>
      </c>
      <c r="F38" s="13">
        <v>6</v>
      </c>
      <c r="G38" s="13">
        <v>9</v>
      </c>
      <c r="H38" s="48">
        <v>1</v>
      </c>
      <c r="I38" s="13">
        <v>1</v>
      </c>
      <c r="J38" s="13">
        <v>1</v>
      </c>
    </row>
    <row r="39" spans="1:10" x14ac:dyDescent="0.2">
      <c r="C39" s="1" t="s">
        <v>252</v>
      </c>
      <c r="E39" s="48">
        <v>161</v>
      </c>
      <c r="F39" s="13">
        <v>177</v>
      </c>
      <c r="G39" s="13">
        <v>150</v>
      </c>
      <c r="H39" s="48">
        <v>66</v>
      </c>
      <c r="I39" s="13">
        <v>53</v>
      </c>
      <c r="J39" s="13">
        <v>54</v>
      </c>
    </row>
    <row r="40" spans="1:10" x14ac:dyDescent="0.2">
      <c r="C40" s="1" t="s">
        <v>253</v>
      </c>
      <c r="E40" s="48">
        <v>33</v>
      </c>
      <c r="F40" s="13">
        <v>53</v>
      </c>
      <c r="G40" s="13">
        <v>46</v>
      </c>
      <c r="H40" s="48">
        <v>8</v>
      </c>
      <c r="I40" s="13">
        <v>9</v>
      </c>
      <c r="J40" s="13">
        <v>14</v>
      </c>
    </row>
    <row r="41" spans="1:10" x14ac:dyDescent="0.2">
      <c r="C41" s="1" t="s">
        <v>254</v>
      </c>
      <c r="E41" s="48">
        <v>22</v>
      </c>
      <c r="F41" s="13">
        <v>22</v>
      </c>
      <c r="G41" s="13">
        <v>14</v>
      </c>
      <c r="H41" s="48">
        <v>4</v>
      </c>
      <c r="I41" s="13">
        <v>4</v>
      </c>
      <c r="J41" s="13">
        <v>2</v>
      </c>
    </row>
    <row r="42" spans="1:10" x14ac:dyDescent="0.2">
      <c r="C42" s="1" t="s">
        <v>255</v>
      </c>
      <c r="E42" s="48">
        <v>3</v>
      </c>
      <c r="F42" s="13">
        <v>3</v>
      </c>
      <c r="G42" s="13">
        <v>4</v>
      </c>
      <c r="H42" s="48">
        <v>1</v>
      </c>
      <c r="I42" s="13">
        <v>1</v>
      </c>
      <c r="J42" s="13">
        <v>1</v>
      </c>
    </row>
    <row r="43" spans="1:10" ht="18" thickBot="1" x14ac:dyDescent="0.25">
      <c r="B43" s="4"/>
      <c r="C43" s="4"/>
      <c r="D43" s="4"/>
      <c r="E43" s="20"/>
      <c r="F43" s="4"/>
      <c r="G43" s="4"/>
      <c r="H43" s="20"/>
      <c r="I43" s="4"/>
      <c r="J43" s="4"/>
    </row>
    <row r="44" spans="1:10" x14ac:dyDescent="0.2">
      <c r="B44" s="25"/>
      <c r="C44" s="25"/>
      <c r="D44" s="25"/>
      <c r="E44" s="1" t="s">
        <v>256</v>
      </c>
      <c r="F44" s="25"/>
      <c r="G44" s="25"/>
      <c r="H44" s="25"/>
      <c r="I44" s="25"/>
      <c r="J44" s="25"/>
    </row>
    <row r="45" spans="1:10" x14ac:dyDescent="0.2">
      <c r="E45" s="1"/>
    </row>
    <row r="46" spans="1:10" x14ac:dyDescent="0.2">
      <c r="A46" s="1"/>
    </row>
  </sheetData>
  <phoneticPr fontId="2"/>
  <pageMargins left="0.37" right="0.34" top="0.6" bottom="0.56000000000000005" header="0.51200000000000001" footer="0.51200000000000001"/>
  <pageSetup paperSize="12" scale="75" orientation="portrait" horizontalDpi="4294967292" verticalDpi="4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9"/>
  <sheetViews>
    <sheetView showGridLines="0" zoomScale="75" workbookViewId="0">
      <selection activeCell="A23" sqref="A23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4.625" style="2" customWidth="1"/>
    <col min="259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4.625" style="2" customWidth="1"/>
    <col min="515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4.625" style="2" customWidth="1"/>
    <col min="771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4.625" style="2" customWidth="1"/>
    <col min="1027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4.625" style="2" customWidth="1"/>
    <col min="1283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4.625" style="2" customWidth="1"/>
    <col min="1539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4.625" style="2" customWidth="1"/>
    <col min="1795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4.625" style="2" customWidth="1"/>
    <col min="2051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4.625" style="2" customWidth="1"/>
    <col min="2307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4.625" style="2" customWidth="1"/>
    <col min="2563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4.625" style="2" customWidth="1"/>
    <col min="2819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4.625" style="2" customWidth="1"/>
    <col min="3075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4.625" style="2" customWidth="1"/>
    <col min="3331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4.625" style="2" customWidth="1"/>
    <col min="3587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4.625" style="2" customWidth="1"/>
    <col min="3843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4.625" style="2" customWidth="1"/>
    <col min="4099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4.625" style="2" customWidth="1"/>
    <col min="4355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4.625" style="2" customWidth="1"/>
    <col min="4611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4.625" style="2" customWidth="1"/>
    <col min="4867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4.625" style="2" customWidth="1"/>
    <col min="5123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4.625" style="2" customWidth="1"/>
    <col min="5379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4.625" style="2" customWidth="1"/>
    <col min="5635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4.625" style="2" customWidth="1"/>
    <col min="5891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4.625" style="2" customWidth="1"/>
    <col min="6147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4.625" style="2" customWidth="1"/>
    <col min="6403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4.625" style="2" customWidth="1"/>
    <col min="6659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4.625" style="2" customWidth="1"/>
    <col min="6915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4.625" style="2" customWidth="1"/>
    <col min="7171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4.625" style="2" customWidth="1"/>
    <col min="7427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4.625" style="2" customWidth="1"/>
    <col min="7683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4.625" style="2" customWidth="1"/>
    <col min="7939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4.625" style="2" customWidth="1"/>
    <col min="8195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4.625" style="2" customWidth="1"/>
    <col min="8451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4.625" style="2" customWidth="1"/>
    <col min="8707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4.625" style="2" customWidth="1"/>
    <col min="8963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4.625" style="2" customWidth="1"/>
    <col min="9219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4.625" style="2" customWidth="1"/>
    <col min="9475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4.625" style="2" customWidth="1"/>
    <col min="9731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4.625" style="2" customWidth="1"/>
    <col min="9987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4.625" style="2" customWidth="1"/>
    <col min="10243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4.625" style="2" customWidth="1"/>
    <col min="10499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4.625" style="2" customWidth="1"/>
    <col min="10755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4.625" style="2" customWidth="1"/>
    <col min="11011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4.625" style="2" customWidth="1"/>
    <col min="11267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4.625" style="2" customWidth="1"/>
    <col min="11523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4.625" style="2" customWidth="1"/>
    <col min="11779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4.625" style="2" customWidth="1"/>
    <col min="12035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4.625" style="2" customWidth="1"/>
    <col min="12291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4.625" style="2" customWidth="1"/>
    <col min="12547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4.625" style="2" customWidth="1"/>
    <col min="12803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4.625" style="2" customWidth="1"/>
    <col min="13059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4.625" style="2" customWidth="1"/>
    <col min="13315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4.625" style="2" customWidth="1"/>
    <col min="13571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4.625" style="2" customWidth="1"/>
    <col min="13827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4.625" style="2" customWidth="1"/>
    <col min="14083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4.625" style="2" customWidth="1"/>
    <col min="14339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4.625" style="2" customWidth="1"/>
    <col min="14595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4.625" style="2" customWidth="1"/>
    <col min="14851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4.625" style="2" customWidth="1"/>
    <col min="15107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4.625" style="2" customWidth="1"/>
    <col min="15363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4.625" style="2" customWidth="1"/>
    <col min="15619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4.625" style="2" customWidth="1"/>
    <col min="15875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4.625" style="2" customWidth="1"/>
    <col min="16131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257</v>
      </c>
    </row>
    <row r="7" spans="1:12" x14ac:dyDescent="0.2">
      <c r="D7" s="3" t="s">
        <v>258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">
      <c r="C9" s="6"/>
      <c r="D9" s="7"/>
      <c r="E9" s="7"/>
      <c r="F9" s="7"/>
      <c r="G9" s="7"/>
      <c r="H9" s="7"/>
      <c r="I9" s="7"/>
      <c r="J9" s="7"/>
      <c r="K9" s="6"/>
      <c r="L9" s="25"/>
    </row>
    <row r="10" spans="1:12" x14ac:dyDescent="0.2">
      <c r="C10" s="8" t="s">
        <v>259</v>
      </c>
      <c r="D10" s="6"/>
      <c r="E10" s="7"/>
      <c r="F10" s="7"/>
      <c r="G10" s="6"/>
      <c r="H10" s="7"/>
      <c r="I10" s="7"/>
      <c r="J10" s="6"/>
      <c r="K10" s="43" t="s">
        <v>260</v>
      </c>
      <c r="L10" s="25"/>
    </row>
    <row r="11" spans="1:12" x14ac:dyDescent="0.2">
      <c r="B11" s="7"/>
      <c r="C11" s="11" t="s">
        <v>261</v>
      </c>
      <c r="D11" s="9" t="s">
        <v>262</v>
      </c>
      <c r="E11" s="11" t="s">
        <v>263</v>
      </c>
      <c r="F11" s="11" t="s">
        <v>264</v>
      </c>
      <c r="G11" s="9" t="s">
        <v>265</v>
      </c>
      <c r="H11" s="11" t="s">
        <v>266</v>
      </c>
      <c r="I11" s="11" t="s">
        <v>267</v>
      </c>
      <c r="J11" s="11" t="s">
        <v>268</v>
      </c>
      <c r="K11" s="9" t="s">
        <v>269</v>
      </c>
      <c r="L11" s="25"/>
    </row>
    <row r="12" spans="1:12" x14ac:dyDescent="0.2">
      <c r="C12" s="6"/>
      <c r="L12" s="25"/>
    </row>
    <row r="13" spans="1:12" x14ac:dyDescent="0.2">
      <c r="B13" s="1" t="s">
        <v>270</v>
      </c>
      <c r="C13" s="12">
        <f>D13+G13+J13</f>
        <v>289</v>
      </c>
      <c r="D13" s="15">
        <f>E13+F13</f>
        <v>12</v>
      </c>
      <c r="E13" s="13">
        <v>12</v>
      </c>
      <c r="F13" s="17" t="s">
        <v>41</v>
      </c>
      <c r="G13" s="15">
        <f>H13+I13</f>
        <v>235</v>
      </c>
      <c r="H13" s="13">
        <v>82</v>
      </c>
      <c r="I13" s="13">
        <v>153</v>
      </c>
      <c r="J13" s="13">
        <v>42</v>
      </c>
      <c r="K13" s="13">
        <v>1919</v>
      </c>
      <c r="L13" s="25"/>
    </row>
    <row r="14" spans="1:12" x14ac:dyDescent="0.2">
      <c r="B14" s="1" t="s">
        <v>271</v>
      </c>
      <c r="C14" s="12">
        <f>D14+G14+J14</f>
        <v>300</v>
      </c>
      <c r="D14" s="15">
        <f>E14+F14</f>
        <v>12</v>
      </c>
      <c r="E14" s="13">
        <v>12</v>
      </c>
      <c r="F14" s="17" t="s">
        <v>41</v>
      </c>
      <c r="G14" s="15">
        <f>H14+I14</f>
        <v>242</v>
      </c>
      <c r="H14" s="13">
        <v>82</v>
      </c>
      <c r="I14" s="13">
        <v>160</v>
      </c>
      <c r="J14" s="13">
        <v>46</v>
      </c>
      <c r="K14" s="13">
        <v>2058</v>
      </c>
      <c r="L14" s="25"/>
    </row>
    <row r="15" spans="1:12" x14ac:dyDescent="0.2">
      <c r="B15" s="1" t="s">
        <v>272</v>
      </c>
      <c r="C15" s="12">
        <f>D15+G15+J15</f>
        <v>313</v>
      </c>
      <c r="D15" s="15">
        <f>E15+F15</f>
        <v>12</v>
      </c>
      <c r="E15" s="13">
        <v>12</v>
      </c>
      <c r="F15" s="17" t="s">
        <v>41</v>
      </c>
      <c r="G15" s="15">
        <f>H15+I15</f>
        <v>247</v>
      </c>
      <c r="H15" s="13">
        <v>79</v>
      </c>
      <c r="I15" s="13">
        <v>168</v>
      </c>
      <c r="J15" s="13">
        <v>54</v>
      </c>
      <c r="K15" s="13">
        <v>2205</v>
      </c>
      <c r="L15" s="25"/>
    </row>
    <row r="16" spans="1:12" x14ac:dyDescent="0.2">
      <c r="A16" s="17"/>
      <c r="B16" s="1" t="s">
        <v>273</v>
      </c>
      <c r="C16" s="12">
        <f>D16+G16+J16</f>
        <v>314</v>
      </c>
      <c r="D16" s="15">
        <f>E16+F16</f>
        <v>14</v>
      </c>
      <c r="E16" s="13">
        <v>14</v>
      </c>
      <c r="F16" s="17" t="s">
        <v>41</v>
      </c>
      <c r="G16" s="15">
        <f>H16+I16</f>
        <v>245</v>
      </c>
      <c r="H16" s="13">
        <v>72</v>
      </c>
      <c r="I16" s="13">
        <v>173</v>
      </c>
      <c r="J16" s="13">
        <v>55</v>
      </c>
      <c r="K16" s="13">
        <v>2329</v>
      </c>
      <c r="L16" s="25"/>
    </row>
    <row r="17" spans="2:12" x14ac:dyDescent="0.2">
      <c r="B17" s="1" t="s">
        <v>274</v>
      </c>
      <c r="C17" s="12">
        <f>D17+G17+J17</f>
        <v>319</v>
      </c>
      <c r="D17" s="15">
        <f>E17+F17</f>
        <v>15</v>
      </c>
      <c r="E17" s="13">
        <v>15</v>
      </c>
      <c r="F17" s="17" t="s">
        <v>41</v>
      </c>
      <c r="G17" s="15">
        <f>H17+I17</f>
        <v>246</v>
      </c>
      <c r="H17" s="13">
        <v>62</v>
      </c>
      <c r="I17" s="13">
        <v>184</v>
      </c>
      <c r="J17" s="13">
        <v>58</v>
      </c>
      <c r="K17" s="13">
        <v>2537</v>
      </c>
      <c r="L17" s="25"/>
    </row>
    <row r="18" spans="2:12" x14ac:dyDescent="0.2">
      <c r="C18" s="6"/>
      <c r="L18" s="25"/>
    </row>
    <row r="19" spans="2:12" x14ac:dyDescent="0.2">
      <c r="B19" s="1" t="s">
        <v>275</v>
      </c>
      <c r="C19" s="12">
        <f>D19+G19+J19</f>
        <v>314</v>
      </c>
      <c r="D19" s="15">
        <f>E19+F19</f>
        <v>15</v>
      </c>
      <c r="E19" s="13">
        <v>15</v>
      </c>
      <c r="F19" s="17" t="s">
        <v>41</v>
      </c>
      <c r="G19" s="15">
        <f>H19+I19</f>
        <v>245</v>
      </c>
      <c r="H19" s="13">
        <v>57</v>
      </c>
      <c r="I19" s="13">
        <v>188</v>
      </c>
      <c r="J19" s="13">
        <v>54</v>
      </c>
      <c r="K19" s="13">
        <v>2585</v>
      </c>
      <c r="L19" s="25"/>
    </row>
    <row r="20" spans="2:12" x14ac:dyDescent="0.2">
      <c r="B20" s="1" t="s">
        <v>276</v>
      </c>
      <c r="C20" s="12">
        <f>D20+G20+J20</f>
        <v>316</v>
      </c>
      <c r="D20" s="15">
        <f>E20+F20</f>
        <v>15</v>
      </c>
      <c r="E20" s="13">
        <v>15</v>
      </c>
      <c r="F20" s="17" t="s">
        <v>41</v>
      </c>
      <c r="G20" s="15">
        <f>H20+I20</f>
        <v>247</v>
      </c>
      <c r="H20" s="13">
        <v>57</v>
      </c>
      <c r="I20" s="13">
        <v>190</v>
      </c>
      <c r="J20" s="13">
        <v>54</v>
      </c>
      <c r="K20" s="13">
        <v>2442</v>
      </c>
      <c r="L20" s="25"/>
    </row>
    <row r="21" spans="2:12" x14ac:dyDescent="0.2">
      <c r="B21" s="1" t="s">
        <v>277</v>
      </c>
      <c r="C21" s="12">
        <f>D21+G21+J21</f>
        <v>316</v>
      </c>
      <c r="D21" s="15">
        <f>E21+F21</f>
        <v>15</v>
      </c>
      <c r="E21" s="13">
        <v>15</v>
      </c>
      <c r="F21" s="17" t="s">
        <v>41</v>
      </c>
      <c r="G21" s="15">
        <f>H21+I21</f>
        <v>247</v>
      </c>
      <c r="H21" s="13">
        <v>57</v>
      </c>
      <c r="I21" s="13">
        <v>190</v>
      </c>
      <c r="J21" s="13">
        <v>54</v>
      </c>
      <c r="K21" s="13">
        <v>2652</v>
      </c>
      <c r="L21" s="25"/>
    </row>
    <row r="22" spans="2:12" x14ac:dyDescent="0.2">
      <c r="B22" s="1" t="s">
        <v>278</v>
      </c>
      <c r="C22" s="12">
        <f>D22+G22+J22</f>
        <v>317</v>
      </c>
      <c r="D22" s="15">
        <f>E22+F22</f>
        <v>15</v>
      </c>
      <c r="E22" s="13">
        <v>15</v>
      </c>
      <c r="F22" s="17" t="s">
        <v>41</v>
      </c>
      <c r="G22" s="15">
        <f>H22+I22</f>
        <v>248</v>
      </c>
      <c r="H22" s="13">
        <v>57</v>
      </c>
      <c r="I22" s="13">
        <v>191</v>
      </c>
      <c r="J22" s="13">
        <v>54</v>
      </c>
      <c r="K22" s="13">
        <v>2792</v>
      </c>
      <c r="L22" s="25"/>
    </row>
    <row r="23" spans="2:12" x14ac:dyDescent="0.2">
      <c r="B23" s="1"/>
      <c r="C23" s="12"/>
      <c r="D23" s="15"/>
      <c r="E23" s="13"/>
      <c r="F23" s="17"/>
      <c r="G23" s="15"/>
      <c r="H23" s="13"/>
      <c r="I23" s="13"/>
      <c r="J23" s="13"/>
      <c r="K23" s="13"/>
      <c r="L23" s="25"/>
    </row>
    <row r="24" spans="2:12" x14ac:dyDescent="0.2">
      <c r="B24" s="1" t="s">
        <v>279</v>
      </c>
      <c r="C24" s="12">
        <f>D24+G24+J24</f>
        <v>317</v>
      </c>
      <c r="D24" s="15">
        <f>E24+F24</f>
        <v>14</v>
      </c>
      <c r="E24" s="13">
        <v>14</v>
      </c>
      <c r="F24" s="17" t="s">
        <v>41</v>
      </c>
      <c r="G24" s="15">
        <f>H24+I24</f>
        <v>249</v>
      </c>
      <c r="H24" s="13">
        <v>58</v>
      </c>
      <c r="I24" s="13">
        <v>191</v>
      </c>
      <c r="J24" s="13">
        <v>54</v>
      </c>
      <c r="K24" s="13">
        <v>2878</v>
      </c>
      <c r="L24" s="25"/>
    </row>
    <row r="25" spans="2:12" x14ac:dyDescent="0.2">
      <c r="B25" s="1" t="s">
        <v>280</v>
      </c>
      <c r="C25" s="12">
        <f>D25+G25+J25</f>
        <v>317</v>
      </c>
      <c r="D25" s="15">
        <f>E25+F25</f>
        <v>14</v>
      </c>
      <c r="E25" s="13">
        <v>14</v>
      </c>
      <c r="F25" s="17" t="s">
        <v>41</v>
      </c>
      <c r="G25" s="15">
        <f>H25+I25</f>
        <v>248</v>
      </c>
      <c r="H25" s="13">
        <v>58</v>
      </c>
      <c r="I25" s="13">
        <v>190</v>
      </c>
      <c r="J25" s="13">
        <v>55</v>
      </c>
      <c r="K25" s="17" t="s">
        <v>281</v>
      </c>
      <c r="L25" s="25"/>
    </row>
    <row r="26" spans="2:12" x14ac:dyDescent="0.2">
      <c r="B26" s="57" t="s">
        <v>282</v>
      </c>
      <c r="C26" s="12">
        <f>D26+G26+J26</f>
        <v>318</v>
      </c>
      <c r="D26" s="15">
        <v>14</v>
      </c>
      <c r="E26" s="13">
        <v>14</v>
      </c>
      <c r="F26" s="17" t="s">
        <v>41</v>
      </c>
      <c r="G26" s="15">
        <f>H26+I26</f>
        <v>249</v>
      </c>
      <c r="H26" s="13">
        <v>58</v>
      </c>
      <c r="I26" s="13">
        <v>191</v>
      </c>
      <c r="J26" s="13">
        <v>55</v>
      </c>
      <c r="K26" s="17">
        <v>2916</v>
      </c>
      <c r="L26" s="25"/>
    </row>
    <row r="27" spans="2:12" x14ac:dyDescent="0.2">
      <c r="B27" s="58" t="s">
        <v>283</v>
      </c>
      <c r="C27" s="16">
        <v>318</v>
      </c>
      <c r="D27" s="14">
        <v>14</v>
      </c>
      <c r="E27" s="45">
        <v>14</v>
      </c>
      <c r="F27" s="30" t="s">
        <v>41</v>
      </c>
      <c r="G27" s="14">
        <v>249</v>
      </c>
      <c r="H27" s="45">
        <v>58</v>
      </c>
      <c r="I27" s="45">
        <v>191</v>
      </c>
      <c r="J27" s="45">
        <v>55</v>
      </c>
      <c r="K27" s="30">
        <v>2918</v>
      </c>
      <c r="L27" s="25"/>
    </row>
    <row r="28" spans="2:12" ht="18" thickBot="1" x14ac:dyDescent="0.25">
      <c r="B28" s="4"/>
      <c r="C28" s="20"/>
      <c r="D28" s="4"/>
      <c r="E28" s="4"/>
      <c r="F28" s="4"/>
      <c r="G28" s="4"/>
      <c r="H28" s="4"/>
      <c r="I28" s="4"/>
      <c r="J28" s="4"/>
      <c r="K28" s="4"/>
      <c r="L28" s="25"/>
    </row>
    <row r="29" spans="2:12" x14ac:dyDescent="0.2">
      <c r="C29" s="1" t="s">
        <v>284</v>
      </c>
    </row>
  </sheetData>
  <phoneticPr fontId="2"/>
  <pageMargins left="0.37" right="0.49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6"/>
  <sheetViews>
    <sheetView showGridLines="0" zoomScale="75" workbookViewId="0">
      <selection activeCell="C43" sqref="C43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4.625" style="2" customWidth="1"/>
    <col min="259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4.625" style="2" customWidth="1"/>
    <col min="515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4.625" style="2" customWidth="1"/>
    <col min="771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4.625" style="2" customWidth="1"/>
    <col min="1027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4.625" style="2" customWidth="1"/>
    <col min="1283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4.625" style="2" customWidth="1"/>
    <col min="1539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4.625" style="2" customWidth="1"/>
    <col min="1795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4.625" style="2" customWidth="1"/>
    <col min="2051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4.625" style="2" customWidth="1"/>
    <col min="2307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4.625" style="2" customWidth="1"/>
    <col min="2563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4.625" style="2" customWidth="1"/>
    <col min="2819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4.625" style="2" customWidth="1"/>
    <col min="3075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4.625" style="2" customWidth="1"/>
    <col min="3331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4.625" style="2" customWidth="1"/>
    <col min="3587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4.625" style="2" customWidth="1"/>
    <col min="3843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4.625" style="2" customWidth="1"/>
    <col min="4099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4.625" style="2" customWidth="1"/>
    <col min="4355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4.625" style="2" customWidth="1"/>
    <col min="4611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4.625" style="2" customWidth="1"/>
    <col min="4867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4.625" style="2" customWidth="1"/>
    <col min="5123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4.625" style="2" customWidth="1"/>
    <col min="5379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4.625" style="2" customWidth="1"/>
    <col min="5635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4.625" style="2" customWidth="1"/>
    <col min="5891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4.625" style="2" customWidth="1"/>
    <col min="6147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4.625" style="2" customWidth="1"/>
    <col min="6403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4.625" style="2" customWidth="1"/>
    <col min="6659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4.625" style="2" customWidth="1"/>
    <col min="6915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4.625" style="2" customWidth="1"/>
    <col min="7171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4.625" style="2" customWidth="1"/>
    <col min="7427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4.625" style="2" customWidth="1"/>
    <col min="7683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4.625" style="2" customWidth="1"/>
    <col min="7939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4.625" style="2" customWidth="1"/>
    <col min="8195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4.625" style="2" customWidth="1"/>
    <col min="8451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4.625" style="2" customWidth="1"/>
    <col min="8707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4.625" style="2" customWidth="1"/>
    <col min="8963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4.625" style="2" customWidth="1"/>
    <col min="9219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4.625" style="2" customWidth="1"/>
    <col min="9475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4.625" style="2" customWidth="1"/>
    <col min="9731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4.625" style="2" customWidth="1"/>
    <col min="9987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4.625" style="2" customWidth="1"/>
    <col min="10243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4.625" style="2" customWidth="1"/>
    <col min="10499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4.625" style="2" customWidth="1"/>
    <col min="10755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4.625" style="2" customWidth="1"/>
    <col min="11011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4.625" style="2" customWidth="1"/>
    <col min="11267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4.625" style="2" customWidth="1"/>
    <col min="11523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4.625" style="2" customWidth="1"/>
    <col min="11779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4.625" style="2" customWidth="1"/>
    <col min="12035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4.625" style="2" customWidth="1"/>
    <col min="12291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4.625" style="2" customWidth="1"/>
    <col min="12547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4.625" style="2" customWidth="1"/>
    <col min="12803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4.625" style="2" customWidth="1"/>
    <col min="13059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4.625" style="2" customWidth="1"/>
    <col min="13315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4.625" style="2" customWidth="1"/>
    <col min="13571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4.625" style="2" customWidth="1"/>
    <col min="13827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4.625" style="2" customWidth="1"/>
    <col min="14083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4.625" style="2" customWidth="1"/>
    <col min="14339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4.625" style="2" customWidth="1"/>
    <col min="14595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4.625" style="2" customWidth="1"/>
    <col min="14851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4.625" style="2" customWidth="1"/>
    <col min="15107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4.625" style="2" customWidth="1"/>
    <col min="15363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4.625" style="2" customWidth="1"/>
    <col min="15619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4.625" style="2" customWidth="1"/>
    <col min="15875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4.625" style="2" customWidth="1"/>
    <col min="16131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D6" s="3" t="s">
        <v>285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5" t="s">
        <v>286</v>
      </c>
      <c r="K7" s="4"/>
    </row>
    <row r="8" spans="1:11" x14ac:dyDescent="0.2">
      <c r="D8" s="6"/>
      <c r="E8" s="7"/>
      <c r="F8" s="7"/>
      <c r="G8" s="7"/>
      <c r="H8" s="7"/>
      <c r="I8" s="7"/>
      <c r="J8" s="7"/>
      <c r="K8" s="7"/>
    </row>
    <row r="9" spans="1:11" x14ac:dyDescent="0.2">
      <c r="D9" s="8" t="s">
        <v>287</v>
      </c>
      <c r="E9" s="11" t="s">
        <v>288</v>
      </c>
      <c r="F9" s="7"/>
      <c r="G9" s="6"/>
      <c r="H9" s="6"/>
      <c r="I9" s="6"/>
      <c r="J9" s="6"/>
      <c r="K9" s="6"/>
    </row>
    <row r="10" spans="1:11" x14ac:dyDescent="0.2">
      <c r="B10" s="7"/>
      <c r="C10" s="7"/>
      <c r="D10" s="9" t="s">
        <v>289</v>
      </c>
      <c r="E10" s="11" t="s">
        <v>290</v>
      </c>
      <c r="F10" s="11" t="s">
        <v>291</v>
      </c>
      <c r="G10" s="11" t="s">
        <v>292</v>
      </c>
      <c r="H10" s="11" t="s">
        <v>293</v>
      </c>
      <c r="I10" s="11" t="s">
        <v>294</v>
      </c>
      <c r="J10" s="11" t="s">
        <v>295</v>
      </c>
      <c r="K10" s="11" t="s">
        <v>296</v>
      </c>
    </row>
    <row r="11" spans="1:11" x14ac:dyDescent="0.2">
      <c r="D11" s="6"/>
    </row>
    <row r="12" spans="1:11" x14ac:dyDescent="0.2">
      <c r="B12" s="1" t="s">
        <v>297</v>
      </c>
      <c r="C12" s="1" t="s">
        <v>298</v>
      </c>
      <c r="D12" s="12">
        <f>SUM(E12:K12)</f>
        <v>98678</v>
      </c>
      <c r="E12" s="13">
        <v>29002</v>
      </c>
      <c r="F12" s="13">
        <v>2861</v>
      </c>
      <c r="G12" s="13">
        <v>31275</v>
      </c>
      <c r="H12" s="13">
        <v>9287</v>
      </c>
      <c r="I12" s="13">
        <v>66</v>
      </c>
      <c r="J12" s="13">
        <v>25290</v>
      </c>
      <c r="K12" s="13">
        <v>897</v>
      </c>
    </row>
    <row r="13" spans="1:11" x14ac:dyDescent="0.2">
      <c r="B13" s="1" t="s">
        <v>272</v>
      </c>
      <c r="C13" s="1" t="s">
        <v>299</v>
      </c>
      <c r="D13" s="12">
        <f>SUM(E13:K13)</f>
        <v>109211</v>
      </c>
      <c r="E13" s="13">
        <v>33635</v>
      </c>
      <c r="F13" s="13">
        <v>3544</v>
      </c>
      <c r="G13" s="13">
        <v>36726</v>
      </c>
      <c r="H13" s="13">
        <v>7019</v>
      </c>
      <c r="I13" s="13">
        <v>74</v>
      </c>
      <c r="J13" s="13">
        <v>27642</v>
      </c>
      <c r="K13" s="13">
        <v>571</v>
      </c>
    </row>
    <row r="14" spans="1:11" x14ac:dyDescent="0.2">
      <c r="B14" s="1" t="s">
        <v>273</v>
      </c>
      <c r="C14" s="1" t="s">
        <v>300</v>
      </c>
      <c r="D14" s="12">
        <f>SUM(E14:K14)</f>
        <v>107692</v>
      </c>
      <c r="E14" s="13">
        <v>39962</v>
      </c>
      <c r="F14" s="13">
        <v>4127</v>
      </c>
      <c r="G14" s="13">
        <v>29292</v>
      </c>
      <c r="H14" s="13">
        <v>5697</v>
      </c>
      <c r="I14" s="13">
        <v>72</v>
      </c>
      <c r="J14" s="13">
        <v>28449</v>
      </c>
      <c r="K14" s="13">
        <v>93</v>
      </c>
    </row>
    <row r="15" spans="1:11" x14ac:dyDescent="0.2">
      <c r="B15" s="1" t="s">
        <v>274</v>
      </c>
      <c r="C15" s="1" t="s">
        <v>301</v>
      </c>
      <c r="D15" s="12">
        <f>SUM(E15:K15)</f>
        <v>115541</v>
      </c>
      <c r="E15" s="13">
        <v>47003</v>
      </c>
      <c r="F15" s="13">
        <v>4742</v>
      </c>
      <c r="G15" s="13">
        <v>28612</v>
      </c>
      <c r="H15" s="13">
        <v>4565</v>
      </c>
      <c r="I15" s="13">
        <v>51</v>
      </c>
      <c r="J15" s="13">
        <v>30333</v>
      </c>
      <c r="K15" s="13">
        <v>235</v>
      </c>
    </row>
    <row r="16" spans="1:11" x14ac:dyDescent="0.2">
      <c r="D16" s="6"/>
    </row>
    <row r="17" spans="2:11" x14ac:dyDescent="0.2">
      <c r="B17" s="1" t="s">
        <v>275</v>
      </c>
      <c r="C17" s="1" t="s">
        <v>302</v>
      </c>
      <c r="D17" s="12">
        <f>SUM(E17:K17)</f>
        <v>140004</v>
      </c>
      <c r="E17" s="13">
        <v>59051</v>
      </c>
      <c r="F17" s="13">
        <v>6377</v>
      </c>
      <c r="G17" s="13">
        <v>37555</v>
      </c>
      <c r="H17" s="13">
        <v>4497</v>
      </c>
      <c r="I17" s="13">
        <v>76</v>
      </c>
      <c r="J17" s="13">
        <v>32254</v>
      </c>
      <c r="K17" s="13">
        <v>194</v>
      </c>
    </row>
    <row r="18" spans="2:11" x14ac:dyDescent="0.2">
      <c r="B18" s="1" t="s">
        <v>276</v>
      </c>
      <c r="C18" s="1" t="s">
        <v>303</v>
      </c>
      <c r="D18" s="12">
        <f>SUM(E18:K18)</f>
        <v>136277</v>
      </c>
      <c r="E18" s="13">
        <v>57853</v>
      </c>
      <c r="F18" s="13">
        <v>5723</v>
      </c>
      <c r="G18" s="13">
        <v>35619</v>
      </c>
      <c r="H18" s="13">
        <v>4191</v>
      </c>
      <c r="I18" s="13">
        <v>72</v>
      </c>
      <c r="J18" s="13">
        <v>31336</v>
      </c>
      <c r="K18" s="13">
        <v>1483</v>
      </c>
    </row>
    <row r="19" spans="2:11" x14ac:dyDescent="0.2">
      <c r="B19" s="1" t="s">
        <v>277</v>
      </c>
      <c r="C19" s="1" t="s">
        <v>304</v>
      </c>
      <c r="D19" s="12">
        <f>SUM(E19:K19)</f>
        <v>149692</v>
      </c>
      <c r="E19" s="13">
        <v>63209</v>
      </c>
      <c r="F19" s="13">
        <v>8327</v>
      </c>
      <c r="G19" s="13">
        <v>40354</v>
      </c>
      <c r="H19" s="13">
        <v>5200</v>
      </c>
      <c r="I19" s="13">
        <v>84</v>
      </c>
      <c r="J19" s="13">
        <v>31963</v>
      </c>
      <c r="K19" s="13">
        <v>555</v>
      </c>
    </row>
    <row r="20" spans="2:11" x14ac:dyDescent="0.2">
      <c r="B20" s="1" t="s">
        <v>278</v>
      </c>
      <c r="C20" s="1" t="s">
        <v>305</v>
      </c>
      <c r="D20" s="12">
        <f>SUM(E20:K20)</f>
        <v>149168</v>
      </c>
      <c r="E20" s="13">
        <v>59902</v>
      </c>
      <c r="F20" s="13">
        <v>7631</v>
      </c>
      <c r="G20" s="13">
        <v>45391</v>
      </c>
      <c r="H20" s="13">
        <v>4182</v>
      </c>
      <c r="I20" s="13">
        <v>65</v>
      </c>
      <c r="J20" s="13">
        <v>31924</v>
      </c>
      <c r="K20" s="13">
        <v>73</v>
      </c>
    </row>
    <row r="21" spans="2:11" x14ac:dyDescent="0.2">
      <c r="B21" s="1"/>
      <c r="C21" s="1"/>
      <c r="D21" s="12"/>
      <c r="E21" s="13"/>
      <c r="F21" s="13"/>
      <c r="G21" s="13"/>
      <c r="H21" s="13"/>
      <c r="I21" s="13"/>
      <c r="J21" s="13"/>
      <c r="K21" s="13"/>
    </row>
    <row r="22" spans="2:11" x14ac:dyDescent="0.2">
      <c r="B22" s="1" t="s">
        <v>279</v>
      </c>
      <c r="C22" s="1" t="s">
        <v>306</v>
      </c>
      <c r="D22" s="12">
        <f>SUM(E22:K22)</f>
        <v>152241</v>
      </c>
      <c r="E22" s="13">
        <v>59407</v>
      </c>
      <c r="F22" s="13">
        <v>8967</v>
      </c>
      <c r="G22" s="13">
        <v>47746</v>
      </c>
      <c r="H22" s="13">
        <v>4359</v>
      </c>
      <c r="I22" s="13">
        <v>70</v>
      </c>
      <c r="J22" s="13">
        <v>31245</v>
      </c>
      <c r="K22" s="13">
        <v>447</v>
      </c>
    </row>
    <row r="23" spans="2:11" x14ac:dyDescent="0.2">
      <c r="B23" s="1" t="s">
        <v>280</v>
      </c>
      <c r="C23" s="1" t="s">
        <v>307</v>
      </c>
      <c r="D23" s="12">
        <f>SUM(E23:K23)+5117</f>
        <v>154389</v>
      </c>
      <c r="E23" s="13">
        <v>57201</v>
      </c>
      <c r="F23" s="13">
        <v>8903</v>
      </c>
      <c r="G23" s="13">
        <v>45882</v>
      </c>
      <c r="H23" s="13">
        <v>4604</v>
      </c>
      <c r="I23" s="13">
        <v>85</v>
      </c>
      <c r="J23" s="13">
        <v>31435</v>
      </c>
      <c r="K23" s="13">
        <v>1162</v>
      </c>
    </row>
    <row r="24" spans="2:11" x14ac:dyDescent="0.2">
      <c r="B24" s="57" t="s">
        <v>308</v>
      </c>
      <c r="C24" s="59" t="s">
        <v>309</v>
      </c>
      <c r="D24" s="12">
        <f>SUM(E24:K24)</f>
        <v>146049</v>
      </c>
      <c r="E24" s="13">
        <v>57477</v>
      </c>
      <c r="F24" s="13">
        <v>6640</v>
      </c>
      <c r="G24" s="13">
        <v>45250</v>
      </c>
      <c r="H24" s="13">
        <v>5124</v>
      </c>
      <c r="I24" s="13">
        <v>111</v>
      </c>
      <c r="J24" s="13">
        <v>31195</v>
      </c>
      <c r="K24" s="13">
        <v>252</v>
      </c>
    </row>
    <row r="25" spans="2:11" x14ac:dyDescent="0.2">
      <c r="B25" s="60" t="s">
        <v>310</v>
      </c>
      <c r="C25" s="59"/>
      <c r="D25" s="16">
        <v>128015</v>
      </c>
      <c r="E25" s="45">
        <v>50642</v>
      </c>
      <c r="F25" s="45">
        <v>6169</v>
      </c>
      <c r="G25" s="45">
        <v>35922</v>
      </c>
      <c r="H25" s="45">
        <v>5297</v>
      </c>
      <c r="I25" s="45">
        <v>112</v>
      </c>
      <c r="J25" s="45">
        <v>29801</v>
      </c>
      <c r="K25" s="45">
        <v>72</v>
      </c>
    </row>
    <row r="26" spans="2:11" ht="18" thickBot="1" x14ac:dyDescent="0.25">
      <c r="B26" s="61"/>
      <c r="C26" s="4"/>
      <c r="D26" s="20"/>
      <c r="E26" s="4"/>
      <c r="F26" s="4"/>
      <c r="G26" s="4"/>
      <c r="H26" s="4"/>
      <c r="I26" s="4"/>
      <c r="J26" s="4"/>
      <c r="K26" s="4"/>
    </row>
    <row r="27" spans="2:11" x14ac:dyDescent="0.2">
      <c r="D27" s="43" t="s">
        <v>311</v>
      </c>
      <c r="E27" s="7"/>
      <c r="F27" s="7"/>
      <c r="G27" s="7"/>
      <c r="H27" s="43" t="s">
        <v>312</v>
      </c>
      <c r="I27" s="7"/>
      <c r="J27" s="7"/>
      <c r="K27" s="7"/>
    </row>
    <row r="28" spans="2:11" x14ac:dyDescent="0.2">
      <c r="B28" s="7"/>
      <c r="C28" s="7"/>
      <c r="D28" s="9" t="s">
        <v>289</v>
      </c>
      <c r="E28" s="9" t="s">
        <v>313</v>
      </c>
      <c r="F28" s="9" t="s">
        <v>314</v>
      </c>
      <c r="G28" s="9" t="s">
        <v>315</v>
      </c>
      <c r="H28" s="9" t="s">
        <v>289</v>
      </c>
      <c r="I28" s="9" t="s">
        <v>316</v>
      </c>
      <c r="J28" s="9" t="s">
        <v>317</v>
      </c>
      <c r="K28" s="9" t="s">
        <v>313</v>
      </c>
    </row>
    <row r="29" spans="2:11" x14ac:dyDescent="0.2">
      <c r="D29" s="6"/>
    </row>
    <row r="30" spans="2:11" x14ac:dyDescent="0.2">
      <c r="B30" s="1" t="s">
        <v>297</v>
      </c>
      <c r="C30" s="1" t="s">
        <v>298</v>
      </c>
      <c r="D30" s="12">
        <f>E30+F30+G30</f>
        <v>4078</v>
      </c>
      <c r="E30" s="13">
        <v>1753</v>
      </c>
      <c r="F30" s="13">
        <f>1856+469</f>
        <v>2325</v>
      </c>
      <c r="G30" s="17" t="s">
        <v>41</v>
      </c>
      <c r="H30" s="15">
        <f>I30+J30+K30+1</f>
        <v>945</v>
      </c>
      <c r="I30" s="13">
        <v>720</v>
      </c>
      <c r="J30" s="13">
        <v>63</v>
      </c>
      <c r="K30" s="13">
        <v>161</v>
      </c>
    </row>
    <row r="31" spans="2:11" x14ac:dyDescent="0.2">
      <c r="B31" s="1" t="s">
        <v>272</v>
      </c>
      <c r="C31" s="1" t="s">
        <v>299</v>
      </c>
      <c r="D31" s="12">
        <f>E31+F31+G31</f>
        <v>3835</v>
      </c>
      <c r="E31" s="13">
        <v>1802</v>
      </c>
      <c r="F31" s="13">
        <f>1366+667</f>
        <v>2033</v>
      </c>
      <c r="G31" s="17" t="s">
        <v>41</v>
      </c>
      <c r="H31" s="15">
        <f>I31+J31+K31</f>
        <v>1074</v>
      </c>
      <c r="I31" s="13">
        <v>870</v>
      </c>
      <c r="J31" s="13">
        <f>51+1</f>
        <v>52</v>
      </c>
      <c r="K31" s="13">
        <v>152</v>
      </c>
    </row>
    <row r="32" spans="2:11" x14ac:dyDescent="0.2">
      <c r="B32" s="1" t="s">
        <v>273</v>
      </c>
      <c r="C32" s="1" t="s">
        <v>300</v>
      </c>
      <c r="D32" s="12">
        <f>E32+F32+G32</f>
        <v>3805</v>
      </c>
      <c r="E32" s="13">
        <v>1667</v>
      </c>
      <c r="F32" s="13">
        <f>1226+912</f>
        <v>2138</v>
      </c>
      <c r="G32" s="17" t="s">
        <v>318</v>
      </c>
      <c r="H32" s="15">
        <f>I32+J32+K32-1</f>
        <v>675</v>
      </c>
      <c r="I32" s="13">
        <v>608</v>
      </c>
      <c r="J32" s="13">
        <v>28</v>
      </c>
      <c r="K32" s="13">
        <v>40</v>
      </c>
    </row>
    <row r="33" spans="1:11" x14ac:dyDescent="0.2">
      <c r="B33" s="1" t="s">
        <v>274</v>
      </c>
      <c r="C33" s="1" t="s">
        <v>301</v>
      </c>
      <c r="D33" s="12">
        <f>E33+F33+G33</f>
        <v>4467</v>
      </c>
      <c r="E33" s="13">
        <v>1865</v>
      </c>
      <c r="F33" s="13">
        <v>2514</v>
      </c>
      <c r="G33" s="13">
        <v>88</v>
      </c>
      <c r="H33" s="15">
        <f>I33+J33+K33</f>
        <v>1118</v>
      </c>
      <c r="I33" s="13">
        <v>1050</v>
      </c>
      <c r="J33" s="13">
        <v>38</v>
      </c>
      <c r="K33" s="13">
        <v>30</v>
      </c>
    </row>
    <row r="34" spans="1:11" x14ac:dyDescent="0.2">
      <c r="D34" s="6"/>
    </row>
    <row r="35" spans="1:11" x14ac:dyDescent="0.2">
      <c r="B35" s="1" t="s">
        <v>275</v>
      </c>
      <c r="C35" s="1" t="s">
        <v>302</v>
      </c>
      <c r="D35" s="12">
        <f>E35+F35+G35-1</f>
        <v>4802</v>
      </c>
      <c r="E35" s="13">
        <v>2192</v>
      </c>
      <c r="F35" s="13">
        <v>2476</v>
      </c>
      <c r="G35" s="13">
        <v>135</v>
      </c>
      <c r="H35" s="15">
        <f>I35+J35+K35</f>
        <v>1200</v>
      </c>
      <c r="I35" s="13">
        <v>1147</v>
      </c>
      <c r="J35" s="13">
        <v>27</v>
      </c>
      <c r="K35" s="13">
        <v>26</v>
      </c>
    </row>
    <row r="36" spans="1:11" ht="17.25" customHeight="1" x14ac:dyDescent="0.2">
      <c r="B36" s="1" t="s">
        <v>276</v>
      </c>
      <c r="C36" s="1" t="s">
        <v>303</v>
      </c>
      <c r="D36" s="12">
        <f>E36+F36+G36+1</f>
        <v>4380</v>
      </c>
      <c r="E36" s="13">
        <v>1966</v>
      </c>
      <c r="F36" s="13">
        <v>2271</v>
      </c>
      <c r="G36" s="13">
        <v>142</v>
      </c>
      <c r="H36" s="15">
        <f>I36+J36+K36</f>
        <v>1193</v>
      </c>
      <c r="I36" s="13">
        <v>1146</v>
      </c>
      <c r="J36" s="13">
        <v>25</v>
      </c>
      <c r="K36" s="13">
        <v>22</v>
      </c>
    </row>
    <row r="37" spans="1:11" x14ac:dyDescent="0.2">
      <c r="B37" s="1" t="s">
        <v>277</v>
      </c>
      <c r="C37" s="1" t="s">
        <v>304</v>
      </c>
      <c r="D37" s="12">
        <f>E37+F37+G37</f>
        <v>4861</v>
      </c>
      <c r="E37" s="13">
        <v>2157</v>
      </c>
      <c r="F37" s="13">
        <v>2578</v>
      </c>
      <c r="G37" s="13">
        <v>126</v>
      </c>
      <c r="H37" s="15">
        <f>I37+J37+K37</f>
        <v>1343</v>
      </c>
      <c r="I37" s="13">
        <v>1312</v>
      </c>
      <c r="J37" s="13">
        <v>17</v>
      </c>
      <c r="K37" s="13">
        <v>14</v>
      </c>
    </row>
    <row r="38" spans="1:11" x14ac:dyDescent="0.2">
      <c r="B38" s="1" t="s">
        <v>278</v>
      </c>
      <c r="C38" s="1" t="s">
        <v>305</v>
      </c>
      <c r="D38" s="12">
        <f>E38+F38+G38</f>
        <v>4627</v>
      </c>
      <c r="E38" s="13">
        <v>2356</v>
      </c>
      <c r="F38" s="13">
        <v>2139</v>
      </c>
      <c r="G38" s="13">
        <v>132</v>
      </c>
      <c r="H38" s="15">
        <f>I38+J38+K38</f>
        <v>1553</v>
      </c>
      <c r="I38" s="13">
        <v>1526</v>
      </c>
      <c r="J38" s="13">
        <v>16</v>
      </c>
      <c r="K38" s="13">
        <v>11</v>
      </c>
    </row>
    <row r="39" spans="1:11" x14ac:dyDescent="0.2">
      <c r="B39" s="1"/>
      <c r="C39" s="1"/>
      <c r="D39" s="12"/>
      <c r="E39" s="13"/>
      <c r="F39" s="13"/>
      <c r="G39" s="13"/>
      <c r="H39" s="15"/>
      <c r="I39" s="13"/>
      <c r="J39" s="13"/>
      <c r="K39" s="13"/>
    </row>
    <row r="40" spans="1:11" x14ac:dyDescent="0.2">
      <c r="B40" s="1" t="s">
        <v>279</v>
      </c>
      <c r="C40" s="1" t="s">
        <v>306</v>
      </c>
      <c r="D40" s="12">
        <f>E40+F40+G40</f>
        <v>3863</v>
      </c>
      <c r="E40" s="13">
        <v>2074</v>
      </c>
      <c r="F40" s="13">
        <v>1672</v>
      </c>
      <c r="G40" s="13">
        <v>117</v>
      </c>
      <c r="H40" s="15">
        <f>I40+J40+K40</f>
        <v>1171</v>
      </c>
      <c r="I40" s="13">
        <v>1159</v>
      </c>
      <c r="J40" s="13">
        <v>8</v>
      </c>
      <c r="K40" s="13">
        <v>4</v>
      </c>
    </row>
    <row r="41" spans="1:11" ht="17.25" customHeight="1" x14ac:dyDescent="0.2">
      <c r="B41" s="1" t="s">
        <v>280</v>
      </c>
      <c r="C41" s="1" t="s">
        <v>307</v>
      </c>
      <c r="D41" s="12">
        <f>E41+F41+G41</f>
        <v>3696</v>
      </c>
      <c r="E41" s="13">
        <v>1513</v>
      </c>
      <c r="F41" s="13">
        <v>2071</v>
      </c>
      <c r="G41" s="13">
        <v>112</v>
      </c>
      <c r="H41" s="15">
        <f>I41+J41+K41</f>
        <v>1421</v>
      </c>
      <c r="I41" s="13">
        <v>1416</v>
      </c>
      <c r="J41" s="13">
        <v>5</v>
      </c>
      <c r="K41" s="17" t="s">
        <v>318</v>
      </c>
    </row>
    <row r="42" spans="1:11" x14ac:dyDescent="0.2">
      <c r="B42" s="57" t="s">
        <v>319</v>
      </c>
      <c r="C42" s="59" t="s">
        <v>320</v>
      </c>
      <c r="D42" s="12">
        <f>E42+F42+G42</f>
        <v>3290</v>
      </c>
      <c r="E42" s="13">
        <v>1186</v>
      </c>
      <c r="F42" s="13">
        <v>1986</v>
      </c>
      <c r="G42" s="13">
        <v>118</v>
      </c>
      <c r="H42" s="15">
        <v>1526</v>
      </c>
      <c r="I42" s="13">
        <v>1510</v>
      </c>
      <c r="J42" s="13">
        <v>13</v>
      </c>
      <c r="K42" s="17">
        <v>3</v>
      </c>
    </row>
    <row r="43" spans="1:11" x14ac:dyDescent="0.2">
      <c r="B43" s="60" t="s">
        <v>321</v>
      </c>
      <c r="C43" s="59"/>
      <c r="D43" s="16">
        <v>2990</v>
      </c>
      <c r="E43" s="45">
        <v>1112</v>
      </c>
      <c r="F43" s="45">
        <v>1776</v>
      </c>
      <c r="G43" s="45">
        <v>102</v>
      </c>
      <c r="H43" s="62">
        <v>1507</v>
      </c>
      <c r="I43" s="45">
        <v>1487</v>
      </c>
      <c r="J43" s="45">
        <v>19</v>
      </c>
      <c r="K43" s="30">
        <v>1</v>
      </c>
    </row>
    <row r="44" spans="1:11" ht="18" thickBot="1" x14ac:dyDescent="0.25">
      <c r="B44" s="4"/>
      <c r="C44" s="63"/>
      <c r="D44" s="20"/>
      <c r="E44" s="4"/>
      <c r="F44" s="4"/>
      <c r="G44" s="4"/>
      <c r="H44" s="4"/>
      <c r="I44" s="4"/>
      <c r="J44" s="4"/>
      <c r="K44" s="4"/>
    </row>
    <row r="45" spans="1:11" x14ac:dyDescent="0.2">
      <c r="D45" s="169" t="s">
        <v>284</v>
      </c>
      <c r="E45" s="170"/>
      <c r="F45" s="170"/>
      <c r="G45" s="161" t="s">
        <v>322</v>
      </c>
      <c r="H45" s="161"/>
      <c r="I45" s="161"/>
      <c r="J45" s="161"/>
      <c r="K45" s="161"/>
    </row>
    <row r="46" spans="1:11" x14ac:dyDescent="0.2">
      <c r="A46" s="1"/>
    </row>
  </sheetData>
  <mergeCells count="2">
    <mergeCell ref="D45:F45"/>
    <mergeCell ref="G45:K45"/>
  </mergeCells>
  <phoneticPr fontId="2"/>
  <pageMargins left="0.37" right="0.49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8"/>
  <sheetViews>
    <sheetView showGridLines="0" zoomScale="75" zoomScaleNormal="100" workbookViewId="0">
      <selection activeCell="C36" sqref="C36"/>
    </sheetView>
  </sheetViews>
  <sheetFormatPr defaultColWidth="12.125" defaultRowHeight="17.25" x14ac:dyDescent="0.2"/>
  <cols>
    <col min="1" max="1" width="13.375" style="2" customWidth="1"/>
    <col min="2" max="2" width="20.25" style="2" customWidth="1"/>
    <col min="3" max="3" width="13.375" style="2" customWidth="1"/>
    <col min="4" max="4" width="12.75" style="2" customWidth="1"/>
    <col min="5" max="5" width="15.875" style="2" customWidth="1"/>
    <col min="6" max="7" width="12.75" style="2" customWidth="1"/>
    <col min="8" max="8" width="12.125" style="2" customWidth="1"/>
    <col min="9" max="11" width="12.75" style="2" customWidth="1"/>
    <col min="12" max="256" width="12.125" style="2"/>
    <col min="257" max="257" width="13.375" style="2" customWidth="1"/>
    <col min="258" max="258" width="20.25" style="2" customWidth="1"/>
    <col min="259" max="259" width="13.375" style="2" customWidth="1"/>
    <col min="260" max="260" width="12.75" style="2" customWidth="1"/>
    <col min="261" max="261" width="15.875" style="2" customWidth="1"/>
    <col min="262" max="263" width="12.75" style="2" customWidth="1"/>
    <col min="264" max="264" width="12.125" style="2" customWidth="1"/>
    <col min="265" max="267" width="12.75" style="2" customWidth="1"/>
    <col min="268" max="512" width="12.125" style="2"/>
    <col min="513" max="513" width="13.375" style="2" customWidth="1"/>
    <col min="514" max="514" width="20.25" style="2" customWidth="1"/>
    <col min="515" max="515" width="13.375" style="2" customWidth="1"/>
    <col min="516" max="516" width="12.75" style="2" customWidth="1"/>
    <col min="517" max="517" width="15.875" style="2" customWidth="1"/>
    <col min="518" max="519" width="12.75" style="2" customWidth="1"/>
    <col min="520" max="520" width="12.125" style="2" customWidth="1"/>
    <col min="521" max="523" width="12.75" style="2" customWidth="1"/>
    <col min="524" max="768" width="12.125" style="2"/>
    <col min="769" max="769" width="13.375" style="2" customWidth="1"/>
    <col min="770" max="770" width="20.25" style="2" customWidth="1"/>
    <col min="771" max="771" width="13.375" style="2" customWidth="1"/>
    <col min="772" max="772" width="12.75" style="2" customWidth="1"/>
    <col min="773" max="773" width="15.875" style="2" customWidth="1"/>
    <col min="774" max="775" width="12.75" style="2" customWidth="1"/>
    <col min="776" max="776" width="12.125" style="2" customWidth="1"/>
    <col min="777" max="779" width="12.75" style="2" customWidth="1"/>
    <col min="780" max="1024" width="12.125" style="2"/>
    <col min="1025" max="1025" width="13.375" style="2" customWidth="1"/>
    <col min="1026" max="1026" width="20.25" style="2" customWidth="1"/>
    <col min="1027" max="1027" width="13.375" style="2" customWidth="1"/>
    <col min="1028" max="1028" width="12.75" style="2" customWidth="1"/>
    <col min="1029" max="1029" width="15.875" style="2" customWidth="1"/>
    <col min="1030" max="1031" width="12.75" style="2" customWidth="1"/>
    <col min="1032" max="1032" width="12.125" style="2" customWidth="1"/>
    <col min="1033" max="1035" width="12.75" style="2" customWidth="1"/>
    <col min="1036" max="1280" width="12.125" style="2"/>
    <col min="1281" max="1281" width="13.375" style="2" customWidth="1"/>
    <col min="1282" max="1282" width="20.25" style="2" customWidth="1"/>
    <col min="1283" max="1283" width="13.375" style="2" customWidth="1"/>
    <col min="1284" max="1284" width="12.75" style="2" customWidth="1"/>
    <col min="1285" max="1285" width="15.875" style="2" customWidth="1"/>
    <col min="1286" max="1287" width="12.75" style="2" customWidth="1"/>
    <col min="1288" max="1288" width="12.125" style="2" customWidth="1"/>
    <col min="1289" max="1291" width="12.75" style="2" customWidth="1"/>
    <col min="1292" max="1536" width="12.125" style="2"/>
    <col min="1537" max="1537" width="13.375" style="2" customWidth="1"/>
    <col min="1538" max="1538" width="20.25" style="2" customWidth="1"/>
    <col min="1539" max="1539" width="13.375" style="2" customWidth="1"/>
    <col min="1540" max="1540" width="12.75" style="2" customWidth="1"/>
    <col min="1541" max="1541" width="15.875" style="2" customWidth="1"/>
    <col min="1542" max="1543" width="12.75" style="2" customWidth="1"/>
    <col min="1544" max="1544" width="12.125" style="2" customWidth="1"/>
    <col min="1545" max="1547" width="12.75" style="2" customWidth="1"/>
    <col min="1548" max="1792" width="12.125" style="2"/>
    <col min="1793" max="1793" width="13.375" style="2" customWidth="1"/>
    <col min="1794" max="1794" width="20.25" style="2" customWidth="1"/>
    <col min="1795" max="1795" width="13.375" style="2" customWidth="1"/>
    <col min="1796" max="1796" width="12.75" style="2" customWidth="1"/>
    <col min="1797" max="1797" width="15.875" style="2" customWidth="1"/>
    <col min="1798" max="1799" width="12.75" style="2" customWidth="1"/>
    <col min="1800" max="1800" width="12.125" style="2" customWidth="1"/>
    <col min="1801" max="1803" width="12.75" style="2" customWidth="1"/>
    <col min="1804" max="2048" width="12.125" style="2"/>
    <col min="2049" max="2049" width="13.375" style="2" customWidth="1"/>
    <col min="2050" max="2050" width="20.25" style="2" customWidth="1"/>
    <col min="2051" max="2051" width="13.375" style="2" customWidth="1"/>
    <col min="2052" max="2052" width="12.75" style="2" customWidth="1"/>
    <col min="2053" max="2053" width="15.875" style="2" customWidth="1"/>
    <col min="2054" max="2055" width="12.75" style="2" customWidth="1"/>
    <col min="2056" max="2056" width="12.125" style="2" customWidth="1"/>
    <col min="2057" max="2059" width="12.75" style="2" customWidth="1"/>
    <col min="2060" max="2304" width="12.125" style="2"/>
    <col min="2305" max="2305" width="13.375" style="2" customWidth="1"/>
    <col min="2306" max="2306" width="20.25" style="2" customWidth="1"/>
    <col min="2307" max="2307" width="13.375" style="2" customWidth="1"/>
    <col min="2308" max="2308" width="12.75" style="2" customWidth="1"/>
    <col min="2309" max="2309" width="15.875" style="2" customWidth="1"/>
    <col min="2310" max="2311" width="12.75" style="2" customWidth="1"/>
    <col min="2312" max="2312" width="12.125" style="2" customWidth="1"/>
    <col min="2313" max="2315" width="12.75" style="2" customWidth="1"/>
    <col min="2316" max="2560" width="12.125" style="2"/>
    <col min="2561" max="2561" width="13.375" style="2" customWidth="1"/>
    <col min="2562" max="2562" width="20.25" style="2" customWidth="1"/>
    <col min="2563" max="2563" width="13.375" style="2" customWidth="1"/>
    <col min="2564" max="2564" width="12.75" style="2" customWidth="1"/>
    <col min="2565" max="2565" width="15.875" style="2" customWidth="1"/>
    <col min="2566" max="2567" width="12.75" style="2" customWidth="1"/>
    <col min="2568" max="2568" width="12.125" style="2" customWidth="1"/>
    <col min="2569" max="2571" width="12.75" style="2" customWidth="1"/>
    <col min="2572" max="2816" width="12.125" style="2"/>
    <col min="2817" max="2817" width="13.375" style="2" customWidth="1"/>
    <col min="2818" max="2818" width="20.25" style="2" customWidth="1"/>
    <col min="2819" max="2819" width="13.375" style="2" customWidth="1"/>
    <col min="2820" max="2820" width="12.75" style="2" customWidth="1"/>
    <col min="2821" max="2821" width="15.875" style="2" customWidth="1"/>
    <col min="2822" max="2823" width="12.75" style="2" customWidth="1"/>
    <col min="2824" max="2824" width="12.125" style="2" customWidth="1"/>
    <col min="2825" max="2827" width="12.75" style="2" customWidth="1"/>
    <col min="2828" max="3072" width="12.125" style="2"/>
    <col min="3073" max="3073" width="13.375" style="2" customWidth="1"/>
    <col min="3074" max="3074" width="20.25" style="2" customWidth="1"/>
    <col min="3075" max="3075" width="13.375" style="2" customWidth="1"/>
    <col min="3076" max="3076" width="12.75" style="2" customWidth="1"/>
    <col min="3077" max="3077" width="15.875" style="2" customWidth="1"/>
    <col min="3078" max="3079" width="12.75" style="2" customWidth="1"/>
    <col min="3080" max="3080" width="12.125" style="2" customWidth="1"/>
    <col min="3081" max="3083" width="12.75" style="2" customWidth="1"/>
    <col min="3084" max="3328" width="12.125" style="2"/>
    <col min="3329" max="3329" width="13.375" style="2" customWidth="1"/>
    <col min="3330" max="3330" width="20.25" style="2" customWidth="1"/>
    <col min="3331" max="3331" width="13.375" style="2" customWidth="1"/>
    <col min="3332" max="3332" width="12.75" style="2" customWidth="1"/>
    <col min="3333" max="3333" width="15.875" style="2" customWidth="1"/>
    <col min="3334" max="3335" width="12.75" style="2" customWidth="1"/>
    <col min="3336" max="3336" width="12.125" style="2" customWidth="1"/>
    <col min="3337" max="3339" width="12.75" style="2" customWidth="1"/>
    <col min="3340" max="3584" width="12.125" style="2"/>
    <col min="3585" max="3585" width="13.375" style="2" customWidth="1"/>
    <col min="3586" max="3586" width="20.25" style="2" customWidth="1"/>
    <col min="3587" max="3587" width="13.375" style="2" customWidth="1"/>
    <col min="3588" max="3588" width="12.75" style="2" customWidth="1"/>
    <col min="3589" max="3589" width="15.875" style="2" customWidth="1"/>
    <col min="3590" max="3591" width="12.75" style="2" customWidth="1"/>
    <col min="3592" max="3592" width="12.125" style="2" customWidth="1"/>
    <col min="3593" max="3595" width="12.75" style="2" customWidth="1"/>
    <col min="3596" max="3840" width="12.125" style="2"/>
    <col min="3841" max="3841" width="13.375" style="2" customWidth="1"/>
    <col min="3842" max="3842" width="20.25" style="2" customWidth="1"/>
    <col min="3843" max="3843" width="13.375" style="2" customWidth="1"/>
    <col min="3844" max="3844" width="12.75" style="2" customWidth="1"/>
    <col min="3845" max="3845" width="15.875" style="2" customWidth="1"/>
    <col min="3846" max="3847" width="12.75" style="2" customWidth="1"/>
    <col min="3848" max="3848" width="12.125" style="2" customWidth="1"/>
    <col min="3849" max="3851" width="12.75" style="2" customWidth="1"/>
    <col min="3852" max="4096" width="12.125" style="2"/>
    <col min="4097" max="4097" width="13.375" style="2" customWidth="1"/>
    <col min="4098" max="4098" width="20.25" style="2" customWidth="1"/>
    <col min="4099" max="4099" width="13.375" style="2" customWidth="1"/>
    <col min="4100" max="4100" width="12.75" style="2" customWidth="1"/>
    <col min="4101" max="4101" width="15.875" style="2" customWidth="1"/>
    <col min="4102" max="4103" width="12.75" style="2" customWidth="1"/>
    <col min="4104" max="4104" width="12.125" style="2" customWidth="1"/>
    <col min="4105" max="4107" width="12.75" style="2" customWidth="1"/>
    <col min="4108" max="4352" width="12.125" style="2"/>
    <col min="4353" max="4353" width="13.375" style="2" customWidth="1"/>
    <col min="4354" max="4354" width="20.25" style="2" customWidth="1"/>
    <col min="4355" max="4355" width="13.375" style="2" customWidth="1"/>
    <col min="4356" max="4356" width="12.75" style="2" customWidth="1"/>
    <col min="4357" max="4357" width="15.875" style="2" customWidth="1"/>
    <col min="4358" max="4359" width="12.75" style="2" customWidth="1"/>
    <col min="4360" max="4360" width="12.125" style="2" customWidth="1"/>
    <col min="4361" max="4363" width="12.75" style="2" customWidth="1"/>
    <col min="4364" max="4608" width="12.125" style="2"/>
    <col min="4609" max="4609" width="13.375" style="2" customWidth="1"/>
    <col min="4610" max="4610" width="20.25" style="2" customWidth="1"/>
    <col min="4611" max="4611" width="13.375" style="2" customWidth="1"/>
    <col min="4612" max="4612" width="12.75" style="2" customWidth="1"/>
    <col min="4613" max="4613" width="15.875" style="2" customWidth="1"/>
    <col min="4614" max="4615" width="12.75" style="2" customWidth="1"/>
    <col min="4616" max="4616" width="12.125" style="2" customWidth="1"/>
    <col min="4617" max="4619" width="12.75" style="2" customWidth="1"/>
    <col min="4620" max="4864" width="12.125" style="2"/>
    <col min="4865" max="4865" width="13.375" style="2" customWidth="1"/>
    <col min="4866" max="4866" width="20.25" style="2" customWidth="1"/>
    <col min="4867" max="4867" width="13.375" style="2" customWidth="1"/>
    <col min="4868" max="4868" width="12.75" style="2" customWidth="1"/>
    <col min="4869" max="4869" width="15.875" style="2" customWidth="1"/>
    <col min="4870" max="4871" width="12.75" style="2" customWidth="1"/>
    <col min="4872" max="4872" width="12.125" style="2" customWidth="1"/>
    <col min="4873" max="4875" width="12.75" style="2" customWidth="1"/>
    <col min="4876" max="5120" width="12.125" style="2"/>
    <col min="5121" max="5121" width="13.375" style="2" customWidth="1"/>
    <col min="5122" max="5122" width="20.25" style="2" customWidth="1"/>
    <col min="5123" max="5123" width="13.375" style="2" customWidth="1"/>
    <col min="5124" max="5124" width="12.75" style="2" customWidth="1"/>
    <col min="5125" max="5125" width="15.875" style="2" customWidth="1"/>
    <col min="5126" max="5127" width="12.75" style="2" customWidth="1"/>
    <col min="5128" max="5128" width="12.125" style="2" customWidth="1"/>
    <col min="5129" max="5131" width="12.75" style="2" customWidth="1"/>
    <col min="5132" max="5376" width="12.125" style="2"/>
    <col min="5377" max="5377" width="13.375" style="2" customWidth="1"/>
    <col min="5378" max="5378" width="20.25" style="2" customWidth="1"/>
    <col min="5379" max="5379" width="13.375" style="2" customWidth="1"/>
    <col min="5380" max="5380" width="12.75" style="2" customWidth="1"/>
    <col min="5381" max="5381" width="15.875" style="2" customWidth="1"/>
    <col min="5382" max="5383" width="12.75" style="2" customWidth="1"/>
    <col min="5384" max="5384" width="12.125" style="2" customWidth="1"/>
    <col min="5385" max="5387" width="12.75" style="2" customWidth="1"/>
    <col min="5388" max="5632" width="12.125" style="2"/>
    <col min="5633" max="5633" width="13.375" style="2" customWidth="1"/>
    <col min="5634" max="5634" width="20.25" style="2" customWidth="1"/>
    <col min="5635" max="5635" width="13.375" style="2" customWidth="1"/>
    <col min="5636" max="5636" width="12.75" style="2" customWidth="1"/>
    <col min="5637" max="5637" width="15.875" style="2" customWidth="1"/>
    <col min="5638" max="5639" width="12.75" style="2" customWidth="1"/>
    <col min="5640" max="5640" width="12.125" style="2" customWidth="1"/>
    <col min="5641" max="5643" width="12.75" style="2" customWidth="1"/>
    <col min="5644" max="5888" width="12.125" style="2"/>
    <col min="5889" max="5889" width="13.375" style="2" customWidth="1"/>
    <col min="5890" max="5890" width="20.25" style="2" customWidth="1"/>
    <col min="5891" max="5891" width="13.375" style="2" customWidth="1"/>
    <col min="5892" max="5892" width="12.75" style="2" customWidth="1"/>
    <col min="5893" max="5893" width="15.875" style="2" customWidth="1"/>
    <col min="5894" max="5895" width="12.75" style="2" customWidth="1"/>
    <col min="5896" max="5896" width="12.125" style="2" customWidth="1"/>
    <col min="5897" max="5899" width="12.75" style="2" customWidth="1"/>
    <col min="5900" max="6144" width="12.125" style="2"/>
    <col min="6145" max="6145" width="13.375" style="2" customWidth="1"/>
    <col min="6146" max="6146" width="20.25" style="2" customWidth="1"/>
    <col min="6147" max="6147" width="13.375" style="2" customWidth="1"/>
    <col min="6148" max="6148" width="12.75" style="2" customWidth="1"/>
    <col min="6149" max="6149" width="15.875" style="2" customWidth="1"/>
    <col min="6150" max="6151" width="12.75" style="2" customWidth="1"/>
    <col min="6152" max="6152" width="12.125" style="2" customWidth="1"/>
    <col min="6153" max="6155" width="12.75" style="2" customWidth="1"/>
    <col min="6156" max="6400" width="12.125" style="2"/>
    <col min="6401" max="6401" width="13.375" style="2" customWidth="1"/>
    <col min="6402" max="6402" width="20.25" style="2" customWidth="1"/>
    <col min="6403" max="6403" width="13.375" style="2" customWidth="1"/>
    <col min="6404" max="6404" width="12.75" style="2" customWidth="1"/>
    <col min="6405" max="6405" width="15.875" style="2" customWidth="1"/>
    <col min="6406" max="6407" width="12.75" style="2" customWidth="1"/>
    <col min="6408" max="6408" width="12.125" style="2" customWidth="1"/>
    <col min="6409" max="6411" width="12.75" style="2" customWidth="1"/>
    <col min="6412" max="6656" width="12.125" style="2"/>
    <col min="6657" max="6657" width="13.375" style="2" customWidth="1"/>
    <col min="6658" max="6658" width="20.25" style="2" customWidth="1"/>
    <col min="6659" max="6659" width="13.375" style="2" customWidth="1"/>
    <col min="6660" max="6660" width="12.75" style="2" customWidth="1"/>
    <col min="6661" max="6661" width="15.875" style="2" customWidth="1"/>
    <col min="6662" max="6663" width="12.75" style="2" customWidth="1"/>
    <col min="6664" max="6664" width="12.125" style="2" customWidth="1"/>
    <col min="6665" max="6667" width="12.75" style="2" customWidth="1"/>
    <col min="6668" max="6912" width="12.125" style="2"/>
    <col min="6913" max="6913" width="13.375" style="2" customWidth="1"/>
    <col min="6914" max="6914" width="20.25" style="2" customWidth="1"/>
    <col min="6915" max="6915" width="13.375" style="2" customWidth="1"/>
    <col min="6916" max="6916" width="12.75" style="2" customWidth="1"/>
    <col min="6917" max="6917" width="15.875" style="2" customWidth="1"/>
    <col min="6918" max="6919" width="12.75" style="2" customWidth="1"/>
    <col min="6920" max="6920" width="12.125" style="2" customWidth="1"/>
    <col min="6921" max="6923" width="12.75" style="2" customWidth="1"/>
    <col min="6924" max="7168" width="12.125" style="2"/>
    <col min="7169" max="7169" width="13.375" style="2" customWidth="1"/>
    <col min="7170" max="7170" width="20.25" style="2" customWidth="1"/>
    <col min="7171" max="7171" width="13.375" style="2" customWidth="1"/>
    <col min="7172" max="7172" width="12.75" style="2" customWidth="1"/>
    <col min="7173" max="7173" width="15.875" style="2" customWidth="1"/>
    <col min="7174" max="7175" width="12.75" style="2" customWidth="1"/>
    <col min="7176" max="7176" width="12.125" style="2" customWidth="1"/>
    <col min="7177" max="7179" width="12.75" style="2" customWidth="1"/>
    <col min="7180" max="7424" width="12.125" style="2"/>
    <col min="7425" max="7425" width="13.375" style="2" customWidth="1"/>
    <col min="7426" max="7426" width="20.25" style="2" customWidth="1"/>
    <col min="7427" max="7427" width="13.375" style="2" customWidth="1"/>
    <col min="7428" max="7428" width="12.75" style="2" customWidth="1"/>
    <col min="7429" max="7429" width="15.875" style="2" customWidth="1"/>
    <col min="7430" max="7431" width="12.75" style="2" customWidth="1"/>
    <col min="7432" max="7432" width="12.125" style="2" customWidth="1"/>
    <col min="7433" max="7435" width="12.75" style="2" customWidth="1"/>
    <col min="7436" max="7680" width="12.125" style="2"/>
    <col min="7681" max="7681" width="13.375" style="2" customWidth="1"/>
    <col min="7682" max="7682" width="20.25" style="2" customWidth="1"/>
    <col min="7683" max="7683" width="13.375" style="2" customWidth="1"/>
    <col min="7684" max="7684" width="12.75" style="2" customWidth="1"/>
    <col min="7685" max="7685" width="15.875" style="2" customWidth="1"/>
    <col min="7686" max="7687" width="12.75" style="2" customWidth="1"/>
    <col min="7688" max="7688" width="12.125" style="2" customWidth="1"/>
    <col min="7689" max="7691" width="12.75" style="2" customWidth="1"/>
    <col min="7692" max="7936" width="12.125" style="2"/>
    <col min="7937" max="7937" width="13.375" style="2" customWidth="1"/>
    <col min="7938" max="7938" width="20.25" style="2" customWidth="1"/>
    <col min="7939" max="7939" width="13.375" style="2" customWidth="1"/>
    <col min="7940" max="7940" width="12.75" style="2" customWidth="1"/>
    <col min="7941" max="7941" width="15.875" style="2" customWidth="1"/>
    <col min="7942" max="7943" width="12.75" style="2" customWidth="1"/>
    <col min="7944" max="7944" width="12.125" style="2" customWidth="1"/>
    <col min="7945" max="7947" width="12.75" style="2" customWidth="1"/>
    <col min="7948" max="8192" width="12.125" style="2"/>
    <col min="8193" max="8193" width="13.375" style="2" customWidth="1"/>
    <col min="8194" max="8194" width="20.25" style="2" customWidth="1"/>
    <col min="8195" max="8195" width="13.375" style="2" customWidth="1"/>
    <col min="8196" max="8196" width="12.75" style="2" customWidth="1"/>
    <col min="8197" max="8197" width="15.875" style="2" customWidth="1"/>
    <col min="8198" max="8199" width="12.75" style="2" customWidth="1"/>
    <col min="8200" max="8200" width="12.125" style="2" customWidth="1"/>
    <col min="8201" max="8203" width="12.75" style="2" customWidth="1"/>
    <col min="8204" max="8448" width="12.125" style="2"/>
    <col min="8449" max="8449" width="13.375" style="2" customWidth="1"/>
    <col min="8450" max="8450" width="20.25" style="2" customWidth="1"/>
    <col min="8451" max="8451" width="13.375" style="2" customWidth="1"/>
    <col min="8452" max="8452" width="12.75" style="2" customWidth="1"/>
    <col min="8453" max="8453" width="15.875" style="2" customWidth="1"/>
    <col min="8454" max="8455" width="12.75" style="2" customWidth="1"/>
    <col min="8456" max="8456" width="12.125" style="2" customWidth="1"/>
    <col min="8457" max="8459" width="12.75" style="2" customWidth="1"/>
    <col min="8460" max="8704" width="12.125" style="2"/>
    <col min="8705" max="8705" width="13.375" style="2" customWidth="1"/>
    <col min="8706" max="8706" width="20.25" style="2" customWidth="1"/>
    <col min="8707" max="8707" width="13.375" style="2" customWidth="1"/>
    <col min="8708" max="8708" width="12.75" style="2" customWidth="1"/>
    <col min="8709" max="8709" width="15.875" style="2" customWidth="1"/>
    <col min="8710" max="8711" width="12.75" style="2" customWidth="1"/>
    <col min="8712" max="8712" width="12.125" style="2" customWidth="1"/>
    <col min="8713" max="8715" width="12.75" style="2" customWidth="1"/>
    <col min="8716" max="8960" width="12.125" style="2"/>
    <col min="8961" max="8961" width="13.375" style="2" customWidth="1"/>
    <col min="8962" max="8962" width="20.25" style="2" customWidth="1"/>
    <col min="8963" max="8963" width="13.375" style="2" customWidth="1"/>
    <col min="8964" max="8964" width="12.75" style="2" customWidth="1"/>
    <col min="8965" max="8965" width="15.875" style="2" customWidth="1"/>
    <col min="8966" max="8967" width="12.75" style="2" customWidth="1"/>
    <col min="8968" max="8968" width="12.125" style="2" customWidth="1"/>
    <col min="8969" max="8971" width="12.75" style="2" customWidth="1"/>
    <col min="8972" max="9216" width="12.125" style="2"/>
    <col min="9217" max="9217" width="13.375" style="2" customWidth="1"/>
    <col min="9218" max="9218" width="20.25" style="2" customWidth="1"/>
    <col min="9219" max="9219" width="13.375" style="2" customWidth="1"/>
    <col min="9220" max="9220" width="12.75" style="2" customWidth="1"/>
    <col min="9221" max="9221" width="15.875" style="2" customWidth="1"/>
    <col min="9222" max="9223" width="12.75" style="2" customWidth="1"/>
    <col min="9224" max="9224" width="12.125" style="2" customWidth="1"/>
    <col min="9225" max="9227" width="12.75" style="2" customWidth="1"/>
    <col min="9228" max="9472" width="12.125" style="2"/>
    <col min="9473" max="9473" width="13.375" style="2" customWidth="1"/>
    <col min="9474" max="9474" width="20.25" style="2" customWidth="1"/>
    <col min="9475" max="9475" width="13.375" style="2" customWidth="1"/>
    <col min="9476" max="9476" width="12.75" style="2" customWidth="1"/>
    <col min="9477" max="9477" width="15.875" style="2" customWidth="1"/>
    <col min="9478" max="9479" width="12.75" style="2" customWidth="1"/>
    <col min="9480" max="9480" width="12.125" style="2" customWidth="1"/>
    <col min="9481" max="9483" width="12.75" style="2" customWidth="1"/>
    <col min="9484" max="9728" width="12.125" style="2"/>
    <col min="9729" max="9729" width="13.375" style="2" customWidth="1"/>
    <col min="9730" max="9730" width="20.25" style="2" customWidth="1"/>
    <col min="9731" max="9731" width="13.375" style="2" customWidth="1"/>
    <col min="9732" max="9732" width="12.75" style="2" customWidth="1"/>
    <col min="9733" max="9733" width="15.875" style="2" customWidth="1"/>
    <col min="9734" max="9735" width="12.75" style="2" customWidth="1"/>
    <col min="9736" max="9736" width="12.125" style="2" customWidth="1"/>
    <col min="9737" max="9739" width="12.75" style="2" customWidth="1"/>
    <col min="9740" max="9984" width="12.125" style="2"/>
    <col min="9985" max="9985" width="13.375" style="2" customWidth="1"/>
    <col min="9986" max="9986" width="20.25" style="2" customWidth="1"/>
    <col min="9987" max="9987" width="13.375" style="2" customWidth="1"/>
    <col min="9988" max="9988" width="12.75" style="2" customWidth="1"/>
    <col min="9989" max="9989" width="15.875" style="2" customWidth="1"/>
    <col min="9990" max="9991" width="12.75" style="2" customWidth="1"/>
    <col min="9992" max="9992" width="12.125" style="2" customWidth="1"/>
    <col min="9993" max="9995" width="12.75" style="2" customWidth="1"/>
    <col min="9996" max="10240" width="12.125" style="2"/>
    <col min="10241" max="10241" width="13.375" style="2" customWidth="1"/>
    <col min="10242" max="10242" width="20.25" style="2" customWidth="1"/>
    <col min="10243" max="10243" width="13.375" style="2" customWidth="1"/>
    <col min="10244" max="10244" width="12.75" style="2" customWidth="1"/>
    <col min="10245" max="10245" width="15.875" style="2" customWidth="1"/>
    <col min="10246" max="10247" width="12.75" style="2" customWidth="1"/>
    <col min="10248" max="10248" width="12.125" style="2" customWidth="1"/>
    <col min="10249" max="10251" width="12.75" style="2" customWidth="1"/>
    <col min="10252" max="10496" width="12.125" style="2"/>
    <col min="10497" max="10497" width="13.375" style="2" customWidth="1"/>
    <col min="10498" max="10498" width="20.25" style="2" customWidth="1"/>
    <col min="10499" max="10499" width="13.375" style="2" customWidth="1"/>
    <col min="10500" max="10500" width="12.75" style="2" customWidth="1"/>
    <col min="10501" max="10501" width="15.875" style="2" customWidth="1"/>
    <col min="10502" max="10503" width="12.75" style="2" customWidth="1"/>
    <col min="10504" max="10504" width="12.125" style="2" customWidth="1"/>
    <col min="10505" max="10507" width="12.75" style="2" customWidth="1"/>
    <col min="10508" max="10752" width="12.125" style="2"/>
    <col min="10753" max="10753" width="13.375" style="2" customWidth="1"/>
    <col min="10754" max="10754" width="20.25" style="2" customWidth="1"/>
    <col min="10755" max="10755" width="13.375" style="2" customWidth="1"/>
    <col min="10756" max="10756" width="12.75" style="2" customWidth="1"/>
    <col min="10757" max="10757" width="15.875" style="2" customWidth="1"/>
    <col min="10758" max="10759" width="12.75" style="2" customWidth="1"/>
    <col min="10760" max="10760" width="12.125" style="2" customWidth="1"/>
    <col min="10761" max="10763" width="12.75" style="2" customWidth="1"/>
    <col min="10764" max="11008" width="12.125" style="2"/>
    <col min="11009" max="11009" width="13.375" style="2" customWidth="1"/>
    <col min="11010" max="11010" width="20.25" style="2" customWidth="1"/>
    <col min="11011" max="11011" width="13.375" style="2" customWidth="1"/>
    <col min="11012" max="11012" width="12.75" style="2" customWidth="1"/>
    <col min="11013" max="11013" width="15.875" style="2" customWidth="1"/>
    <col min="11014" max="11015" width="12.75" style="2" customWidth="1"/>
    <col min="11016" max="11016" width="12.125" style="2" customWidth="1"/>
    <col min="11017" max="11019" width="12.75" style="2" customWidth="1"/>
    <col min="11020" max="11264" width="12.125" style="2"/>
    <col min="11265" max="11265" width="13.375" style="2" customWidth="1"/>
    <col min="11266" max="11266" width="20.25" style="2" customWidth="1"/>
    <col min="11267" max="11267" width="13.375" style="2" customWidth="1"/>
    <col min="11268" max="11268" width="12.75" style="2" customWidth="1"/>
    <col min="11269" max="11269" width="15.875" style="2" customWidth="1"/>
    <col min="11270" max="11271" width="12.75" style="2" customWidth="1"/>
    <col min="11272" max="11272" width="12.125" style="2" customWidth="1"/>
    <col min="11273" max="11275" width="12.75" style="2" customWidth="1"/>
    <col min="11276" max="11520" width="12.125" style="2"/>
    <col min="11521" max="11521" width="13.375" style="2" customWidth="1"/>
    <col min="11522" max="11522" width="20.25" style="2" customWidth="1"/>
    <col min="11523" max="11523" width="13.375" style="2" customWidth="1"/>
    <col min="11524" max="11524" width="12.75" style="2" customWidth="1"/>
    <col min="11525" max="11525" width="15.875" style="2" customWidth="1"/>
    <col min="11526" max="11527" width="12.75" style="2" customWidth="1"/>
    <col min="11528" max="11528" width="12.125" style="2" customWidth="1"/>
    <col min="11529" max="11531" width="12.75" style="2" customWidth="1"/>
    <col min="11532" max="11776" width="12.125" style="2"/>
    <col min="11777" max="11777" width="13.375" style="2" customWidth="1"/>
    <col min="11778" max="11778" width="20.25" style="2" customWidth="1"/>
    <col min="11779" max="11779" width="13.375" style="2" customWidth="1"/>
    <col min="11780" max="11780" width="12.75" style="2" customWidth="1"/>
    <col min="11781" max="11781" width="15.875" style="2" customWidth="1"/>
    <col min="11782" max="11783" width="12.75" style="2" customWidth="1"/>
    <col min="11784" max="11784" width="12.125" style="2" customWidth="1"/>
    <col min="11785" max="11787" width="12.75" style="2" customWidth="1"/>
    <col min="11788" max="12032" width="12.125" style="2"/>
    <col min="12033" max="12033" width="13.375" style="2" customWidth="1"/>
    <col min="12034" max="12034" width="20.25" style="2" customWidth="1"/>
    <col min="12035" max="12035" width="13.375" style="2" customWidth="1"/>
    <col min="12036" max="12036" width="12.75" style="2" customWidth="1"/>
    <col min="12037" max="12037" width="15.875" style="2" customWidth="1"/>
    <col min="12038" max="12039" width="12.75" style="2" customWidth="1"/>
    <col min="12040" max="12040" width="12.125" style="2" customWidth="1"/>
    <col min="12041" max="12043" width="12.75" style="2" customWidth="1"/>
    <col min="12044" max="12288" width="12.125" style="2"/>
    <col min="12289" max="12289" width="13.375" style="2" customWidth="1"/>
    <col min="12290" max="12290" width="20.25" style="2" customWidth="1"/>
    <col min="12291" max="12291" width="13.375" style="2" customWidth="1"/>
    <col min="12292" max="12292" width="12.75" style="2" customWidth="1"/>
    <col min="12293" max="12293" width="15.875" style="2" customWidth="1"/>
    <col min="12294" max="12295" width="12.75" style="2" customWidth="1"/>
    <col min="12296" max="12296" width="12.125" style="2" customWidth="1"/>
    <col min="12297" max="12299" width="12.75" style="2" customWidth="1"/>
    <col min="12300" max="12544" width="12.125" style="2"/>
    <col min="12545" max="12545" width="13.375" style="2" customWidth="1"/>
    <col min="12546" max="12546" width="20.25" style="2" customWidth="1"/>
    <col min="12547" max="12547" width="13.375" style="2" customWidth="1"/>
    <col min="12548" max="12548" width="12.75" style="2" customWidth="1"/>
    <col min="12549" max="12549" width="15.875" style="2" customWidth="1"/>
    <col min="12550" max="12551" width="12.75" style="2" customWidth="1"/>
    <col min="12552" max="12552" width="12.125" style="2" customWidth="1"/>
    <col min="12553" max="12555" width="12.75" style="2" customWidth="1"/>
    <col min="12556" max="12800" width="12.125" style="2"/>
    <col min="12801" max="12801" width="13.375" style="2" customWidth="1"/>
    <col min="12802" max="12802" width="20.25" style="2" customWidth="1"/>
    <col min="12803" max="12803" width="13.375" style="2" customWidth="1"/>
    <col min="12804" max="12804" width="12.75" style="2" customWidth="1"/>
    <col min="12805" max="12805" width="15.875" style="2" customWidth="1"/>
    <col min="12806" max="12807" width="12.75" style="2" customWidth="1"/>
    <col min="12808" max="12808" width="12.125" style="2" customWidth="1"/>
    <col min="12809" max="12811" width="12.75" style="2" customWidth="1"/>
    <col min="12812" max="13056" width="12.125" style="2"/>
    <col min="13057" max="13057" width="13.375" style="2" customWidth="1"/>
    <col min="13058" max="13058" width="20.25" style="2" customWidth="1"/>
    <col min="13059" max="13059" width="13.375" style="2" customWidth="1"/>
    <col min="13060" max="13060" width="12.75" style="2" customWidth="1"/>
    <col min="13061" max="13061" width="15.875" style="2" customWidth="1"/>
    <col min="13062" max="13063" width="12.75" style="2" customWidth="1"/>
    <col min="13064" max="13064" width="12.125" style="2" customWidth="1"/>
    <col min="13065" max="13067" width="12.75" style="2" customWidth="1"/>
    <col min="13068" max="13312" width="12.125" style="2"/>
    <col min="13313" max="13313" width="13.375" style="2" customWidth="1"/>
    <col min="13314" max="13314" width="20.25" style="2" customWidth="1"/>
    <col min="13315" max="13315" width="13.375" style="2" customWidth="1"/>
    <col min="13316" max="13316" width="12.75" style="2" customWidth="1"/>
    <col min="13317" max="13317" width="15.875" style="2" customWidth="1"/>
    <col min="13318" max="13319" width="12.75" style="2" customWidth="1"/>
    <col min="13320" max="13320" width="12.125" style="2" customWidth="1"/>
    <col min="13321" max="13323" width="12.75" style="2" customWidth="1"/>
    <col min="13324" max="13568" width="12.125" style="2"/>
    <col min="13569" max="13569" width="13.375" style="2" customWidth="1"/>
    <col min="13570" max="13570" width="20.25" style="2" customWidth="1"/>
    <col min="13571" max="13571" width="13.375" style="2" customWidth="1"/>
    <col min="13572" max="13572" width="12.75" style="2" customWidth="1"/>
    <col min="13573" max="13573" width="15.875" style="2" customWidth="1"/>
    <col min="13574" max="13575" width="12.75" style="2" customWidth="1"/>
    <col min="13576" max="13576" width="12.125" style="2" customWidth="1"/>
    <col min="13577" max="13579" width="12.75" style="2" customWidth="1"/>
    <col min="13580" max="13824" width="12.125" style="2"/>
    <col min="13825" max="13825" width="13.375" style="2" customWidth="1"/>
    <col min="13826" max="13826" width="20.25" style="2" customWidth="1"/>
    <col min="13827" max="13827" width="13.375" style="2" customWidth="1"/>
    <col min="13828" max="13828" width="12.75" style="2" customWidth="1"/>
    <col min="13829" max="13829" width="15.875" style="2" customWidth="1"/>
    <col min="13830" max="13831" width="12.75" style="2" customWidth="1"/>
    <col min="13832" max="13832" width="12.125" style="2" customWidth="1"/>
    <col min="13833" max="13835" width="12.75" style="2" customWidth="1"/>
    <col min="13836" max="14080" width="12.125" style="2"/>
    <col min="14081" max="14081" width="13.375" style="2" customWidth="1"/>
    <col min="14082" max="14082" width="20.25" style="2" customWidth="1"/>
    <col min="14083" max="14083" width="13.375" style="2" customWidth="1"/>
    <col min="14084" max="14084" width="12.75" style="2" customWidth="1"/>
    <col min="14085" max="14085" width="15.875" style="2" customWidth="1"/>
    <col min="14086" max="14087" width="12.75" style="2" customWidth="1"/>
    <col min="14088" max="14088" width="12.125" style="2" customWidth="1"/>
    <col min="14089" max="14091" width="12.75" style="2" customWidth="1"/>
    <col min="14092" max="14336" width="12.125" style="2"/>
    <col min="14337" max="14337" width="13.375" style="2" customWidth="1"/>
    <col min="14338" max="14338" width="20.25" style="2" customWidth="1"/>
    <col min="14339" max="14339" width="13.375" style="2" customWidth="1"/>
    <col min="14340" max="14340" width="12.75" style="2" customWidth="1"/>
    <col min="14341" max="14341" width="15.875" style="2" customWidth="1"/>
    <col min="14342" max="14343" width="12.75" style="2" customWidth="1"/>
    <col min="14344" max="14344" width="12.125" style="2" customWidth="1"/>
    <col min="14345" max="14347" width="12.75" style="2" customWidth="1"/>
    <col min="14348" max="14592" width="12.125" style="2"/>
    <col min="14593" max="14593" width="13.375" style="2" customWidth="1"/>
    <col min="14594" max="14594" width="20.25" style="2" customWidth="1"/>
    <col min="14595" max="14595" width="13.375" style="2" customWidth="1"/>
    <col min="14596" max="14596" width="12.75" style="2" customWidth="1"/>
    <col min="14597" max="14597" width="15.875" style="2" customWidth="1"/>
    <col min="14598" max="14599" width="12.75" style="2" customWidth="1"/>
    <col min="14600" max="14600" width="12.125" style="2" customWidth="1"/>
    <col min="14601" max="14603" width="12.75" style="2" customWidth="1"/>
    <col min="14604" max="14848" width="12.125" style="2"/>
    <col min="14849" max="14849" width="13.375" style="2" customWidth="1"/>
    <col min="14850" max="14850" width="20.25" style="2" customWidth="1"/>
    <col min="14851" max="14851" width="13.375" style="2" customWidth="1"/>
    <col min="14852" max="14852" width="12.75" style="2" customWidth="1"/>
    <col min="14853" max="14853" width="15.875" style="2" customWidth="1"/>
    <col min="14854" max="14855" width="12.75" style="2" customWidth="1"/>
    <col min="14856" max="14856" width="12.125" style="2" customWidth="1"/>
    <col min="14857" max="14859" width="12.75" style="2" customWidth="1"/>
    <col min="14860" max="15104" width="12.125" style="2"/>
    <col min="15105" max="15105" width="13.375" style="2" customWidth="1"/>
    <col min="15106" max="15106" width="20.25" style="2" customWidth="1"/>
    <col min="15107" max="15107" width="13.375" style="2" customWidth="1"/>
    <col min="15108" max="15108" width="12.75" style="2" customWidth="1"/>
    <col min="15109" max="15109" width="15.875" style="2" customWidth="1"/>
    <col min="15110" max="15111" width="12.75" style="2" customWidth="1"/>
    <col min="15112" max="15112" width="12.125" style="2" customWidth="1"/>
    <col min="15113" max="15115" width="12.75" style="2" customWidth="1"/>
    <col min="15116" max="15360" width="12.125" style="2"/>
    <col min="15361" max="15361" width="13.375" style="2" customWidth="1"/>
    <col min="15362" max="15362" width="20.25" style="2" customWidth="1"/>
    <col min="15363" max="15363" width="13.375" style="2" customWidth="1"/>
    <col min="15364" max="15364" width="12.75" style="2" customWidth="1"/>
    <col min="15365" max="15365" width="15.875" style="2" customWidth="1"/>
    <col min="15366" max="15367" width="12.75" style="2" customWidth="1"/>
    <col min="15368" max="15368" width="12.125" style="2" customWidth="1"/>
    <col min="15369" max="15371" width="12.75" style="2" customWidth="1"/>
    <col min="15372" max="15616" width="12.125" style="2"/>
    <col min="15617" max="15617" width="13.375" style="2" customWidth="1"/>
    <col min="15618" max="15618" width="20.25" style="2" customWidth="1"/>
    <col min="15619" max="15619" width="13.375" style="2" customWidth="1"/>
    <col min="15620" max="15620" width="12.75" style="2" customWidth="1"/>
    <col min="15621" max="15621" width="15.875" style="2" customWidth="1"/>
    <col min="15622" max="15623" width="12.75" style="2" customWidth="1"/>
    <col min="15624" max="15624" width="12.125" style="2" customWidth="1"/>
    <col min="15625" max="15627" width="12.75" style="2" customWidth="1"/>
    <col min="15628" max="15872" width="12.125" style="2"/>
    <col min="15873" max="15873" width="13.375" style="2" customWidth="1"/>
    <col min="15874" max="15874" width="20.25" style="2" customWidth="1"/>
    <col min="15875" max="15875" width="13.375" style="2" customWidth="1"/>
    <col min="15876" max="15876" width="12.75" style="2" customWidth="1"/>
    <col min="15877" max="15877" width="15.875" style="2" customWidth="1"/>
    <col min="15878" max="15879" width="12.75" style="2" customWidth="1"/>
    <col min="15880" max="15880" width="12.125" style="2" customWidth="1"/>
    <col min="15881" max="15883" width="12.75" style="2" customWidth="1"/>
    <col min="15884" max="16128" width="12.125" style="2"/>
    <col min="16129" max="16129" width="13.375" style="2" customWidth="1"/>
    <col min="16130" max="16130" width="20.25" style="2" customWidth="1"/>
    <col min="16131" max="16131" width="13.375" style="2" customWidth="1"/>
    <col min="16132" max="16132" width="12.75" style="2" customWidth="1"/>
    <col min="16133" max="16133" width="15.875" style="2" customWidth="1"/>
    <col min="16134" max="16135" width="12.75" style="2" customWidth="1"/>
    <col min="16136" max="16136" width="12.125" style="2" customWidth="1"/>
    <col min="16137" max="16139" width="12.75" style="2" customWidth="1"/>
    <col min="16140" max="16384" width="12.125" style="2"/>
  </cols>
  <sheetData>
    <row r="1" spans="1:12" x14ac:dyDescent="0.2">
      <c r="A1" s="1"/>
    </row>
    <row r="5" spans="1:12" x14ac:dyDescent="0.2">
      <c r="K5" s="2" t="s">
        <v>323</v>
      </c>
    </row>
    <row r="6" spans="1:12" x14ac:dyDescent="0.2">
      <c r="D6" s="3" t="s">
        <v>324</v>
      </c>
    </row>
    <row r="7" spans="1:12" x14ac:dyDescent="0.2">
      <c r="E7" s="1" t="s">
        <v>325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25"/>
    </row>
    <row r="9" spans="1:12" x14ac:dyDescent="0.2">
      <c r="C9" s="6"/>
      <c r="D9" s="7"/>
      <c r="E9" s="7"/>
      <c r="F9" s="64"/>
      <c r="G9" s="65"/>
      <c r="H9" s="25"/>
      <c r="I9" s="25"/>
      <c r="J9" s="34"/>
      <c r="K9" s="34"/>
      <c r="L9" s="25"/>
    </row>
    <row r="10" spans="1:12" x14ac:dyDescent="0.2">
      <c r="C10" s="8" t="s">
        <v>326</v>
      </c>
      <c r="D10" s="66" t="s">
        <v>327</v>
      </c>
      <c r="E10" s="67"/>
      <c r="F10" s="43"/>
      <c r="G10" s="68" t="s">
        <v>328</v>
      </c>
      <c r="H10" s="34" t="s">
        <v>329</v>
      </c>
      <c r="I10" s="167" t="s">
        <v>330</v>
      </c>
      <c r="J10" s="168"/>
      <c r="K10" s="168"/>
      <c r="L10" s="25"/>
    </row>
    <row r="11" spans="1:12" x14ac:dyDescent="0.2">
      <c r="C11" s="8" t="s">
        <v>331</v>
      </c>
      <c r="D11" s="8"/>
      <c r="E11" s="69"/>
      <c r="F11" s="8" t="s">
        <v>332</v>
      </c>
      <c r="G11" s="68" t="s">
        <v>333</v>
      </c>
      <c r="H11" s="24" t="s">
        <v>334</v>
      </c>
      <c r="I11" s="70" t="s">
        <v>335</v>
      </c>
      <c r="J11" s="71" t="s">
        <v>336</v>
      </c>
      <c r="K11" s="72" t="s">
        <v>337</v>
      </c>
      <c r="L11" s="25"/>
    </row>
    <row r="12" spans="1:12" x14ac:dyDescent="0.2">
      <c r="B12" s="7"/>
      <c r="C12" s="10"/>
      <c r="D12" s="11"/>
      <c r="E12" s="73" t="s">
        <v>338</v>
      </c>
      <c r="F12" s="9"/>
      <c r="G12" s="73" t="s">
        <v>339</v>
      </c>
      <c r="H12" s="74"/>
      <c r="I12" s="73" t="s">
        <v>340</v>
      </c>
      <c r="J12" s="73" t="s">
        <v>340</v>
      </c>
      <c r="K12" s="75" t="s">
        <v>340</v>
      </c>
      <c r="L12" s="25"/>
    </row>
    <row r="13" spans="1:12" x14ac:dyDescent="0.2">
      <c r="B13" s="23" t="s">
        <v>341</v>
      </c>
      <c r="C13" s="6"/>
    </row>
    <row r="14" spans="1:12" x14ac:dyDescent="0.2">
      <c r="B14" s="1" t="s">
        <v>342</v>
      </c>
      <c r="C14" s="12">
        <f>D14</f>
        <v>76946</v>
      </c>
      <c r="D14" s="13">
        <v>76946</v>
      </c>
      <c r="E14" s="13">
        <v>12847</v>
      </c>
      <c r="F14" s="17" t="s">
        <v>343</v>
      </c>
      <c r="G14" s="17" t="s">
        <v>343</v>
      </c>
      <c r="H14" s="17">
        <v>2350</v>
      </c>
      <c r="I14" s="17" t="s">
        <v>343</v>
      </c>
      <c r="J14" s="17" t="s">
        <v>344</v>
      </c>
      <c r="K14" s="17" t="s">
        <v>343</v>
      </c>
    </row>
    <row r="15" spans="1:12" x14ac:dyDescent="0.2">
      <c r="B15" s="1" t="s">
        <v>345</v>
      </c>
      <c r="C15" s="12">
        <f>D15</f>
        <v>166793</v>
      </c>
      <c r="D15" s="13">
        <v>166793</v>
      </c>
      <c r="E15" s="13">
        <v>62158</v>
      </c>
      <c r="F15" s="17" t="s">
        <v>343</v>
      </c>
      <c r="G15" s="17" t="s">
        <v>343</v>
      </c>
      <c r="H15" s="17">
        <v>4571</v>
      </c>
      <c r="I15" s="17" t="s">
        <v>343</v>
      </c>
      <c r="J15" s="17" t="s">
        <v>344</v>
      </c>
      <c r="K15" s="17" t="s">
        <v>343</v>
      </c>
    </row>
    <row r="16" spans="1:12" x14ac:dyDescent="0.2">
      <c r="B16" s="1" t="s">
        <v>346</v>
      </c>
      <c r="C16" s="12">
        <f>D16</f>
        <v>310925</v>
      </c>
      <c r="D16" s="13">
        <v>310925</v>
      </c>
      <c r="E16" s="13">
        <v>179903</v>
      </c>
      <c r="F16" s="17" t="s">
        <v>343</v>
      </c>
      <c r="G16" s="17" t="s">
        <v>343</v>
      </c>
      <c r="H16" s="17">
        <v>6314</v>
      </c>
      <c r="I16" s="17" t="s">
        <v>343</v>
      </c>
      <c r="J16" s="17" t="s">
        <v>347</v>
      </c>
      <c r="K16" s="17" t="s">
        <v>343</v>
      </c>
    </row>
    <row r="17" spans="2:11" x14ac:dyDescent="0.2">
      <c r="B17" s="1" t="s">
        <v>348</v>
      </c>
      <c r="C17" s="12">
        <f>D17</f>
        <v>365300</v>
      </c>
      <c r="D17" s="13">
        <v>365300</v>
      </c>
      <c r="E17" s="13">
        <v>234500</v>
      </c>
      <c r="F17" s="17" t="s">
        <v>343</v>
      </c>
      <c r="G17" s="17" t="s">
        <v>343</v>
      </c>
      <c r="H17" s="13">
        <v>8100</v>
      </c>
      <c r="I17" s="17" t="s">
        <v>343</v>
      </c>
      <c r="J17" s="17" t="s">
        <v>349</v>
      </c>
      <c r="K17" s="17" t="s">
        <v>343</v>
      </c>
    </row>
    <row r="18" spans="2:11" x14ac:dyDescent="0.2">
      <c r="B18" s="2" t="s">
        <v>350</v>
      </c>
      <c r="C18" s="12">
        <f>D18</f>
        <v>400772</v>
      </c>
      <c r="D18" s="2">
        <v>400772</v>
      </c>
      <c r="E18" s="2">
        <v>271488</v>
      </c>
      <c r="F18" s="17" t="s">
        <v>343</v>
      </c>
      <c r="G18" s="17" t="s">
        <v>343</v>
      </c>
      <c r="H18" s="2">
        <v>8264</v>
      </c>
      <c r="I18" s="13">
        <v>382</v>
      </c>
      <c r="J18" s="17" t="s">
        <v>349</v>
      </c>
      <c r="K18" s="17" t="s">
        <v>343</v>
      </c>
    </row>
    <row r="19" spans="2:11" x14ac:dyDescent="0.2">
      <c r="B19" s="1"/>
      <c r="C19" s="12"/>
      <c r="D19" s="13"/>
      <c r="E19" s="13"/>
      <c r="F19" s="17"/>
      <c r="G19" s="17"/>
      <c r="H19" s="13"/>
      <c r="I19" s="13"/>
      <c r="J19" s="13"/>
      <c r="K19" s="17"/>
    </row>
    <row r="20" spans="2:11" x14ac:dyDescent="0.2">
      <c r="B20" s="1" t="s">
        <v>351</v>
      </c>
      <c r="C20" s="12">
        <f>D20</f>
        <v>418083</v>
      </c>
      <c r="D20" s="13">
        <v>418083</v>
      </c>
      <c r="E20" s="13">
        <v>283261</v>
      </c>
      <c r="F20" s="17" t="s">
        <v>343</v>
      </c>
      <c r="G20" s="17" t="s">
        <v>343</v>
      </c>
      <c r="H20" s="13">
        <v>7375</v>
      </c>
      <c r="I20" s="13">
        <v>3644</v>
      </c>
      <c r="J20" s="17" t="s">
        <v>344</v>
      </c>
      <c r="K20" s="17" t="s">
        <v>343</v>
      </c>
    </row>
    <row r="21" spans="2:11" x14ac:dyDescent="0.2">
      <c r="B21" s="1" t="s">
        <v>352</v>
      </c>
      <c r="C21" s="12">
        <f>D21</f>
        <v>430481</v>
      </c>
      <c r="D21" s="13">
        <v>430481</v>
      </c>
      <c r="E21" s="13">
        <v>291817</v>
      </c>
      <c r="F21" s="17" t="s">
        <v>343</v>
      </c>
      <c r="G21" s="17" t="s">
        <v>343</v>
      </c>
      <c r="H21" s="13">
        <v>7222</v>
      </c>
      <c r="I21" s="13">
        <v>4273</v>
      </c>
      <c r="J21" s="17" t="s">
        <v>353</v>
      </c>
      <c r="K21" s="17" t="s">
        <v>343</v>
      </c>
    </row>
    <row r="22" spans="2:11" x14ac:dyDescent="0.2">
      <c r="B22" s="2" t="s">
        <v>354</v>
      </c>
      <c r="C22" s="12">
        <f>D22</f>
        <v>444266</v>
      </c>
      <c r="D22" s="2">
        <v>444266</v>
      </c>
      <c r="E22" s="2">
        <v>301244</v>
      </c>
      <c r="F22" s="17" t="s">
        <v>343</v>
      </c>
      <c r="G22" s="17" t="s">
        <v>343</v>
      </c>
      <c r="H22" s="2">
        <v>7110</v>
      </c>
      <c r="I22" s="2">
        <v>4950</v>
      </c>
      <c r="J22" s="17" t="s">
        <v>41</v>
      </c>
      <c r="K22" s="17" t="s">
        <v>343</v>
      </c>
    </row>
    <row r="23" spans="2:11" x14ac:dyDescent="0.2">
      <c r="B23" s="1" t="s">
        <v>355</v>
      </c>
      <c r="C23" s="12">
        <f>D23</f>
        <v>458283</v>
      </c>
      <c r="D23" s="13">
        <v>458283</v>
      </c>
      <c r="E23" s="13">
        <v>312578</v>
      </c>
      <c r="F23" s="17" t="s">
        <v>343</v>
      </c>
      <c r="G23" s="17" t="s">
        <v>343</v>
      </c>
      <c r="H23" s="13">
        <v>7087</v>
      </c>
      <c r="I23" s="13">
        <v>5493</v>
      </c>
      <c r="J23" s="17" t="s">
        <v>106</v>
      </c>
      <c r="K23" s="17" t="s">
        <v>343</v>
      </c>
    </row>
    <row r="24" spans="2:11" x14ac:dyDescent="0.2">
      <c r="B24" s="1" t="s">
        <v>356</v>
      </c>
      <c r="C24" s="12">
        <f>D24</f>
        <v>470430</v>
      </c>
      <c r="D24" s="13">
        <v>470430</v>
      </c>
      <c r="E24" s="13">
        <v>322415</v>
      </c>
      <c r="F24" s="17" t="s">
        <v>343</v>
      </c>
      <c r="G24" s="17" t="s">
        <v>343</v>
      </c>
      <c r="H24" s="13">
        <v>7096</v>
      </c>
      <c r="I24" s="13">
        <v>6028</v>
      </c>
      <c r="J24" s="17" t="s">
        <v>106</v>
      </c>
      <c r="K24" s="17" t="s">
        <v>343</v>
      </c>
    </row>
    <row r="25" spans="2:11" x14ac:dyDescent="0.2">
      <c r="B25" s="1"/>
      <c r="C25" s="12"/>
      <c r="D25" s="13"/>
      <c r="E25" s="13"/>
      <c r="F25" s="17"/>
      <c r="G25" s="17"/>
      <c r="H25" s="13"/>
      <c r="I25" s="13"/>
      <c r="J25" s="17"/>
      <c r="K25" s="17"/>
    </row>
    <row r="26" spans="2:11" x14ac:dyDescent="0.2">
      <c r="B26" s="1" t="s">
        <v>357</v>
      </c>
      <c r="C26" s="12">
        <f>D26</f>
        <v>481576</v>
      </c>
      <c r="D26" s="13">
        <v>481576</v>
      </c>
      <c r="E26" s="13">
        <v>331978</v>
      </c>
      <c r="F26" s="17" t="s">
        <v>343</v>
      </c>
      <c r="G26" s="17" t="s">
        <v>343</v>
      </c>
      <c r="H26" s="13">
        <v>6971</v>
      </c>
      <c r="I26" s="13">
        <v>6150</v>
      </c>
      <c r="J26" s="17" t="s">
        <v>41</v>
      </c>
      <c r="K26" s="17" t="s">
        <v>343</v>
      </c>
    </row>
    <row r="27" spans="2:11" x14ac:dyDescent="0.2">
      <c r="B27" s="1" t="s">
        <v>358</v>
      </c>
      <c r="C27" s="12">
        <f>D27</f>
        <v>491551</v>
      </c>
      <c r="D27" s="2">
        <v>491551</v>
      </c>
      <c r="E27" s="2">
        <v>340659</v>
      </c>
      <c r="F27" s="17" t="s">
        <v>343</v>
      </c>
      <c r="G27" s="17" t="s">
        <v>343</v>
      </c>
      <c r="H27" s="2">
        <v>6958</v>
      </c>
      <c r="I27" s="2">
        <v>6281</v>
      </c>
      <c r="J27" s="17" t="s">
        <v>41</v>
      </c>
      <c r="K27" s="17" t="s">
        <v>343</v>
      </c>
    </row>
    <row r="28" spans="2:11" x14ac:dyDescent="0.2">
      <c r="B28" s="1" t="s">
        <v>359</v>
      </c>
      <c r="C28" s="12">
        <f>D28</f>
        <v>501330</v>
      </c>
      <c r="D28" s="13">
        <v>501330</v>
      </c>
      <c r="E28" s="13">
        <v>348814</v>
      </c>
      <c r="F28" s="17" t="s">
        <v>343</v>
      </c>
      <c r="G28" s="17" t="s">
        <v>343</v>
      </c>
      <c r="H28" s="13">
        <v>6539</v>
      </c>
      <c r="I28" s="13">
        <v>6539</v>
      </c>
      <c r="J28" s="17" t="s">
        <v>343</v>
      </c>
      <c r="K28" s="17" t="s">
        <v>343</v>
      </c>
    </row>
    <row r="29" spans="2:11" x14ac:dyDescent="0.2">
      <c r="B29" s="1" t="s">
        <v>360</v>
      </c>
      <c r="C29" s="12">
        <f>D29</f>
        <v>508625</v>
      </c>
      <c r="D29" s="13">
        <v>508625</v>
      </c>
      <c r="E29" s="13">
        <v>355266</v>
      </c>
      <c r="F29" s="17" t="s">
        <v>343</v>
      </c>
      <c r="G29" s="17" t="s">
        <v>343</v>
      </c>
      <c r="H29" s="13">
        <v>6468</v>
      </c>
      <c r="I29" s="13">
        <v>6199</v>
      </c>
      <c r="J29" s="13">
        <v>269</v>
      </c>
      <c r="K29" s="17" t="s">
        <v>343</v>
      </c>
    </row>
    <row r="30" spans="2:11" x14ac:dyDescent="0.2">
      <c r="B30" s="1" t="s">
        <v>361</v>
      </c>
      <c r="C30" s="12">
        <f>D30</f>
        <v>512888</v>
      </c>
      <c r="D30" s="2">
        <v>512888</v>
      </c>
      <c r="E30" s="2">
        <v>358966</v>
      </c>
      <c r="F30" s="17" t="s">
        <v>343</v>
      </c>
      <c r="G30" s="17" t="s">
        <v>343</v>
      </c>
      <c r="H30" s="2">
        <v>6397</v>
      </c>
      <c r="I30" s="2">
        <v>6024</v>
      </c>
      <c r="J30" s="2">
        <v>373</v>
      </c>
      <c r="K30" s="17" t="s">
        <v>343</v>
      </c>
    </row>
    <row r="31" spans="2:11" x14ac:dyDescent="0.2">
      <c r="B31" s="1"/>
      <c r="C31" s="12"/>
      <c r="D31" s="13"/>
      <c r="E31" s="13"/>
      <c r="F31" s="17"/>
      <c r="G31" s="17"/>
      <c r="H31" s="13"/>
      <c r="I31" s="13"/>
      <c r="J31" s="13"/>
      <c r="K31" s="17"/>
    </row>
    <row r="32" spans="2:11" x14ac:dyDescent="0.2">
      <c r="B32" s="1" t="s">
        <v>362</v>
      </c>
      <c r="C32" s="12">
        <f>D32+F32</f>
        <v>507715</v>
      </c>
      <c r="D32" s="13">
        <v>507380</v>
      </c>
      <c r="E32" s="13">
        <v>359396</v>
      </c>
      <c r="F32" s="17">
        <v>335</v>
      </c>
      <c r="G32" s="17" t="s">
        <v>343</v>
      </c>
      <c r="H32" s="13">
        <v>6125</v>
      </c>
      <c r="I32" s="13">
        <v>5585</v>
      </c>
      <c r="J32" s="13">
        <v>540</v>
      </c>
      <c r="K32" s="17" t="s">
        <v>343</v>
      </c>
    </row>
    <row r="33" spans="2:11" x14ac:dyDescent="0.2">
      <c r="B33" s="1" t="s">
        <v>363</v>
      </c>
      <c r="C33" s="12">
        <f>D33+F33</f>
        <v>496075</v>
      </c>
      <c r="D33" s="15">
        <v>496067</v>
      </c>
      <c r="E33" s="15">
        <v>357105</v>
      </c>
      <c r="F33" s="23">
        <v>8</v>
      </c>
      <c r="G33" s="23">
        <v>25516</v>
      </c>
      <c r="H33" s="15">
        <v>5927</v>
      </c>
      <c r="I33" s="15">
        <v>5386</v>
      </c>
      <c r="J33" s="15">
        <v>541</v>
      </c>
      <c r="K33" s="17" t="s">
        <v>343</v>
      </c>
    </row>
    <row r="34" spans="2:11" x14ac:dyDescent="0.2">
      <c r="B34" s="1" t="s">
        <v>364</v>
      </c>
      <c r="C34" s="12">
        <f>D34+F34</f>
        <v>472493</v>
      </c>
      <c r="D34" s="15">
        <v>471901</v>
      </c>
      <c r="E34" s="15">
        <v>347484</v>
      </c>
      <c r="F34" s="23">
        <v>592</v>
      </c>
      <c r="G34" s="23">
        <v>47566</v>
      </c>
      <c r="H34" s="15">
        <v>5784</v>
      </c>
      <c r="I34" s="15">
        <v>5179</v>
      </c>
      <c r="J34" s="15">
        <v>605</v>
      </c>
      <c r="K34" s="17" t="s">
        <v>343</v>
      </c>
    </row>
    <row r="35" spans="2:11" x14ac:dyDescent="0.2">
      <c r="B35" s="1" t="s">
        <v>365</v>
      </c>
      <c r="C35" s="6">
        <v>446862</v>
      </c>
      <c r="D35" s="25">
        <v>446849</v>
      </c>
      <c r="E35" s="25">
        <v>334843</v>
      </c>
      <c r="F35" s="25">
        <f>SUM(F38:F46)</f>
        <v>13</v>
      </c>
      <c r="G35" s="25">
        <v>72557</v>
      </c>
      <c r="H35" s="25">
        <v>5560</v>
      </c>
      <c r="I35" s="25">
        <v>4809</v>
      </c>
      <c r="J35" s="25">
        <v>533</v>
      </c>
      <c r="K35" s="25">
        <v>218</v>
      </c>
    </row>
    <row r="36" spans="2:11" x14ac:dyDescent="0.2">
      <c r="B36" s="3" t="s">
        <v>366</v>
      </c>
      <c r="C36" s="16">
        <f>D36+F36</f>
        <v>430527</v>
      </c>
      <c r="D36" s="45">
        <f t="shared" ref="D36:K36" si="0">SUM(D38:D46)</f>
        <v>430514</v>
      </c>
      <c r="E36" s="45">
        <f t="shared" si="0"/>
        <v>326770</v>
      </c>
      <c r="F36" s="45">
        <f t="shared" si="0"/>
        <v>13</v>
      </c>
      <c r="G36" s="14">
        <f t="shared" si="0"/>
        <v>77927</v>
      </c>
      <c r="H36" s="45">
        <f t="shared" si="0"/>
        <v>5195</v>
      </c>
      <c r="I36" s="45">
        <f t="shared" si="0"/>
        <v>4363</v>
      </c>
      <c r="J36" s="45">
        <f t="shared" si="0"/>
        <v>529</v>
      </c>
      <c r="K36" s="76">
        <f t="shared" si="0"/>
        <v>303</v>
      </c>
    </row>
    <row r="37" spans="2:11" x14ac:dyDescent="0.2">
      <c r="B37" s="1"/>
      <c r="C37" s="12"/>
      <c r="D37" s="13"/>
      <c r="E37" s="13"/>
      <c r="F37" s="13"/>
      <c r="G37" s="15"/>
      <c r="H37" s="13"/>
      <c r="I37" s="13"/>
      <c r="J37" s="13"/>
      <c r="K37" s="77"/>
    </row>
    <row r="38" spans="2:11" x14ac:dyDescent="0.2">
      <c r="B38" s="1" t="s">
        <v>367</v>
      </c>
      <c r="C38" s="12">
        <f>D38+F38</f>
        <v>190699</v>
      </c>
      <c r="D38" s="13">
        <v>190686</v>
      </c>
      <c r="E38" s="13">
        <v>143278</v>
      </c>
      <c r="F38" s="13">
        <v>13</v>
      </c>
      <c r="G38" s="15">
        <v>36127</v>
      </c>
      <c r="H38" s="13">
        <f>SUM(I38:K38)</f>
        <v>2129</v>
      </c>
      <c r="I38" s="13">
        <v>1633</v>
      </c>
      <c r="J38" s="13">
        <v>274</v>
      </c>
      <c r="K38" s="17">
        <v>222</v>
      </c>
    </row>
    <row r="39" spans="2:11" x14ac:dyDescent="0.2">
      <c r="B39" s="1" t="s">
        <v>368</v>
      </c>
      <c r="C39" s="12">
        <f>D39+F39</f>
        <v>35077</v>
      </c>
      <c r="D39" s="13">
        <v>35077</v>
      </c>
      <c r="E39" s="13">
        <v>27585</v>
      </c>
      <c r="F39" s="17" t="s">
        <v>369</v>
      </c>
      <c r="G39" s="15">
        <v>6807</v>
      </c>
      <c r="H39" s="13">
        <f>SUM(I39:K39)</f>
        <v>467</v>
      </c>
      <c r="I39" s="13">
        <v>419</v>
      </c>
      <c r="J39" s="13">
        <v>45</v>
      </c>
      <c r="K39" s="17">
        <v>3</v>
      </c>
    </row>
    <row r="40" spans="2:11" x14ac:dyDescent="0.2">
      <c r="B40" s="1" t="s">
        <v>370</v>
      </c>
      <c r="C40" s="12">
        <f>D40+F40</f>
        <v>41399</v>
      </c>
      <c r="D40" s="13">
        <v>41399</v>
      </c>
      <c r="E40" s="13">
        <v>34147</v>
      </c>
      <c r="F40" s="17" t="s">
        <v>371</v>
      </c>
      <c r="G40" s="26">
        <v>7028</v>
      </c>
      <c r="H40" s="13">
        <f>SUM(I40:K40)</f>
        <v>363</v>
      </c>
      <c r="I40" s="13">
        <v>306</v>
      </c>
      <c r="J40" s="13">
        <v>26</v>
      </c>
      <c r="K40" s="27">
        <v>31</v>
      </c>
    </row>
    <row r="41" spans="2:11" x14ac:dyDescent="0.2">
      <c r="B41" s="1" t="s">
        <v>372</v>
      </c>
      <c r="C41" s="12">
        <f>D41+F41</f>
        <v>31223</v>
      </c>
      <c r="D41" s="2">
        <v>31223</v>
      </c>
      <c r="E41" s="2">
        <v>23065</v>
      </c>
      <c r="F41" s="17" t="s">
        <v>373</v>
      </c>
      <c r="G41" s="2">
        <v>5701</v>
      </c>
      <c r="H41" s="13">
        <f>SUM(I41:K41)</f>
        <v>381</v>
      </c>
      <c r="I41" s="2">
        <v>346</v>
      </c>
      <c r="J41" s="2">
        <v>27</v>
      </c>
      <c r="K41" s="17">
        <v>8</v>
      </c>
    </row>
    <row r="42" spans="2:11" x14ac:dyDescent="0.2">
      <c r="B42" s="1"/>
      <c r="C42" s="12"/>
      <c r="D42" s="13"/>
      <c r="E42" s="13"/>
      <c r="F42" s="17"/>
      <c r="G42" s="15"/>
      <c r="H42" s="13"/>
      <c r="I42" s="13"/>
      <c r="J42" s="13"/>
      <c r="K42" s="78"/>
    </row>
    <row r="43" spans="2:11" x14ac:dyDescent="0.2">
      <c r="B43" s="1" t="s">
        <v>374</v>
      </c>
      <c r="C43" s="12">
        <f>D43+F43</f>
        <v>60685</v>
      </c>
      <c r="D43" s="13">
        <v>60685</v>
      </c>
      <c r="E43" s="13">
        <v>44170</v>
      </c>
      <c r="F43" s="17" t="s">
        <v>375</v>
      </c>
      <c r="G43" s="15">
        <v>10908</v>
      </c>
      <c r="H43" s="13">
        <f>SUM(I43:K43)</f>
        <v>788</v>
      </c>
      <c r="I43" s="13">
        <v>690</v>
      </c>
      <c r="J43" s="13">
        <v>77</v>
      </c>
      <c r="K43" s="17">
        <v>21</v>
      </c>
    </row>
    <row r="44" spans="2:11" x14ac:dyDescent="0.2">
      <c r="B44" s="1" t="s">
        <v>376</v>
      </c>
      <c r="C44" s="12">
        <f>D44+F44</f>
        <v>27971</v>
      </c>
      <c r="D44" s="13">
        <v>27971</v>
      </c>
      <c r="E44" s="13">
        <v>21289</v>
      </c>
      <c r="F44" s="17" t="s">
        <v>377</v>
      </c>
      <c r="G44" s="15">
        <v>4815</v>
      </c>
      <c r="H44" s="13">
        <f>SUM(I44:K44)</f>
        <v>410</v>
      </c>
      <c r="I44" s="13">
        <v>377</v>
      </c>
      <c r="J44" s="13">
        <v>23</v>
      </c>
      <c r="K44" s="17">
        <v>10</v>
      </c>
    </row>
    <row r="45" spans="2:11" x14ac:dyDescent="0.2">
      <c r="B45" s="1" t="s">
        <v>378</v>
      </c>
      <c r="C45" s="12">
        <f>D45+F45</f>
        <v>11775</v>
      </c>
      <c r="D45" s="13">
        <v>11775</v>
      </c>
      <c r="E45" s="13">
        <v>9307</v>
      </c>
      <c r="F45" s="17" t="s">
        <v>377</v>
      </c>
      <c r="G45" s="15">
        <v>1876</v>
      </c>
      <c r="H45" s="13">
        <f>SUM(I45:K45)</f>
        <v>165</v>
      </c>
      <c r="I45" s="13">
        <v>151</v>
      </c>
      <c r="J45" s="13">
        <v>14</v>
      </c>
      <c r="K45" s="17" t="s">
        <v>377</v>
      </c>
    </row>
    <row r="46" spans="2:11" x14ac:dyDescent="0.2">
      <c r="B46" s="25" t="s">
        <v>379</v>
      </c>
      <c r="C46" s="12">
        <f>D46+F46</f>
        <v>31698</v>
      </c>
      <c r="D46" s="25">
        <v>31698</v>
      </c>
      <c r="E46" s="25">
        <v>23929</v>
      </c>
      <c r="F46" s="17" t="s">
        <v>377</v>
      </c>
      <c r="G46" s="25">
        <v>4665</v>
      </c>
      <c r="H46" s="13">
        <f>SUM(I46:K46)</f>
        <v>492</v>
      </c>
      <c r="I46" s="25">
        <v>441</v>
      </c>
      <c r="J46" s="25">
        <v>43</v>
      </c>
      <c r="K46" s="17">
        <v>8</v>
      </c>
    </row>
    <row r="47" spans="2:11" ht="18" thickBot="1" x14ac:dyDescent="0.25">
      <c r="B47" s="29"/>
      <c r="C47" s="5"/>
      <c r="D47" s="4"/>
      <c r="E47" s="4"/>
      <c r="F47" s="4"/>
      <c r="G47" s="4"/>
      <c r="H47" s="4"/>
      <c r="I47" s="4"/>
      <c r="J47" s="4"/>
      <c r="K47" s="4"/>
    </row>
    <row r="48" spans="2:11" x14ac:dyDescent="0.2">
      <c r="B48" s="1" t="s">
        <v>380</v>
      </c>
      <c r="C48" s="1"/>
    </row>
    <row r="49" spans="2:5" x14ac:dyDescent="0.2">
      <c r="B49" s="2" t="s">
        <v>381</v>
      </c>
    </row>
    <row r="50" spans="2:5" x14ac:dyDescent="0.2">
      <c r="C50" s="1"/>
      <c r="E50" s="1"/>
    </row>
    <row r="51" spans="2:5" x14ac:dyDescent="0.2">
      <c r="C51" s="2" t="s">
        <v>382</v>
      </c>
    </row>
    <row r="52" spans="2:5" x14ac:dyDescent="0.2">
      <c r="C52" s="1"/>
      <c r="E52" s="1"/>
    </row>
    <row r="53" spans="2:5" x14ac:dyDescent="0.2">
      <c r="C53" s="1" t="s">
        <v>383</v>
      </c>
      <c r="E53" s="1"/>
    </row>
    <row r="54" spans="2:5" x14ac:dyDescent="0.2">
      <c r="C54" s="1"/>
      <c r="E54" s="1"/>
    </row>
    <row r="55" spans="2:5" x14ac:dyDescent="0.2">
      <c r="C55" s="1" t="s">
        <v>384</v>
      </c>
      <c r="E55" s="1"/>
    </row>
    <row r="56" spans="2:5" x14ac:dyDescent="0.2">
      <c r="C56" s="1"/>
      <c r="E56" s="1"/>
    </row>
    <row r="57" spans="2:5" x14ac:dyDescent="0.2">
      <c r="C57" s="2" t="s">
        <v>385</v>
      </c>
    </row>
    <row r="58" spans="2:5" x14ac:dyDescent="0.2">
      <c r="C58" s="1"/>
      <c r="E58" s="1"/>
    </row>
    <row r="59" spans="2:5" x14ac:dyDescent="0.2">
      <c r="C59" s="2" t="s">
        <v>386</v>
      </c>
      <c r="E59" s="1"/>
    </row>
    <row r="60" spans="2:5" x14ac:dyDescent="0.2">
      <c r="C60" s="1"/>
      <c r="E60" s="1"/>
    </row>
    <row r="61" spans="2:5" x14ac:dyDescent="0.2">
      <c r="C61" s="2" t="s">
        <v>387</v>
      </c>
    </row>
    <row r="62" spans="2:5" x14ac:dyDescent="0.2">
      <c r="C62" s="1"/>
      <c r="E62" s="1"/>
    </row>
    <row r="63" spans="2:5" x14ac:dyDescent="0.2">
      <c r="C63" s="2" t="s">
        <v>388</v>
      </c>
    </row>
    <row r="64" spans="2:5" x14ac:dyDescent="0.2">
      <c r="C64" s="1"/>
      <c r="E64" s="1"/>
    </row>
    <row r="65" spans="1:12" x14ac:dyDescent="0.2">
      <c r="C65" s="2" t="s">
        <v>389</v>
      </c>
      <c r="E65" s="1"/>
    </row>
    <row r="67" spans="1:12" x14ac:dyDescent="0.2">
      <c r="B67" s="1" t="s">
        <v>390</v>
      </c>
      <c r="C67" s="1"/>
      <c r="L67" s="14"/>
    </row>
    <row r="68" spans="1:12" x14ac:dyDescent="0.2">
      <c r="A68" s="1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</sheetData>
  <mergeCells count="1">
    <mergeCell ref="I10:K10"/>
  </mergeCells>
  <phoneticPr fontId="2"/>
  <pageMargins left="0.37" right="0.37" top="0.56999999999999995" bottom="0.53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>
      <selection activeCell="C13" sqref="C13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8" width="15.875" style="2" customWidth="1"/>
    <col min="9" max="9" width="16.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4" width="15.875" style="2" customWidth="1"/>
    <col min="265" max="265" width="16.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0" width="15.875" style="2" customWidth="1"/>
    <col min="521" max="521" width="16.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6" width="15.875" style="2" customWidth="1"/>
    <col min="777" max="777" width="16.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2" width="15.875" style="2" customWidth="1"/>
    <col min="1033" max="1033" width="16.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8" width="15.875" style="2" customWidth="1"/>
    <col min="1289" max="1289" width="16.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4" width="15.875" style="2" customWidth="1"/>
    <col min="1545" max="1545" width="16.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0" width="15.875" style="2" customWidth="1"/>
    <col min="1801" max="1801" width="16.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6" width="15.875" style="2" customWidth="1"/>
    <col min="2057" max="2057" width="16.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2" width="15.875" style="2" customWidth="1"/>
    <col min="2313" max="2313" width="16.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8" width="15.875" style="2" customWidth="1"/>
    <col min="2569" max="2569" width="16.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4" width="15.875" style="2" customWidth="1"/>
    <col min="2825" max="2825" width="16.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0" width="15.875" style="2" customWidth="1"/>
    <col min="3081" max="3081" width="16.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6" width="15.875" style="2" customWidth="1"/>
    <col min="3337" max="3337" width="16.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2" width="15.875" style="2" customWidth="1"/>
    <col min="3593" max="3593" width="16.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8" width="15.875" style="2" customWidth="1"/>
    <col min="3849" max="3849" width="16.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4" width="15.875" style="2" customWidth="1"/>
    <col min="4105" max="4105" width="16.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0" width="15.875" style="2" customWidth="1"/>
    <col min="4361" max="4361" width="16.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6" width="15.875" style="2" customWidth="1"/>
    <col min="4617" max="4617" width="16.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2" width="15.875" style="2" customWidth="1"/>
    <col min="4873" max="4873" width="16.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8" width="15.875" style="2" customWidth="1"/>
    <col min="5129" max="5129" width="16.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4" width="15.875" style="2" customWidth="1"/>
    <col min="5385" max="5385" width="16.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0" width="15.875" style="2" customWidth="1"/>
    <col min="5641" max="5641" width="16.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6" width="15.875" style="2" customWidth="1"/>
    <col min="5897" max="5897" width="16.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2" width="15.875" style="2" customWidth="1"/>
    <col min="6153" max="6153" width="16.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8" width="15.875" style="2" customWidth="1"/>
    <col min="6409" max="6409" width="16.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4" width="15.875" style="2" customWidth="1"/>
    <col min="6665" max="6665" width="16.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0" width="15.875" style="2" customWidth="1"/>
    <col min="6921" max="6921" width="16.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6" width="15.875" style="2" customWidth="1"/>
    <col min="7177" max="7177" width="16.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2" width="15.875" style="2" customWidth="1"/>
    <col min="7433" max="7433" width="16.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8" width="15.875" style="2" customWidth="1"/>
    <col min="7689" max="7689" width="16.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4" width="15.875" style="2" customWidth="1"/>
    <col min="7945" max="7945" width="16.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0" width="15.875" style="2" customWidth="1"/>
    <col min="8201" max="8201" width="16.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6" width="15.875" style="2" customWidth="1"/>
    <col min="8457" max="8457" width="16.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2" width="15.875" style="2" customWidth="1"/>
    <col min="8713" max="8713" width="16.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8" width="15.875" style="2" customWidth="1"/>
    <col min="8969" max="8969" width="16.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4" width="15.875" style="2" customWidth="1"/>
    <col min="9225" max="9225" width="16.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0" width="15.875" style="2" customWidth="1"/>
    <col min="9481" max="9481" width="16.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6" width="15.875" style="2" customWidth="1"/>
    <col min="9737" max="9737" width="16.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2" width="15.875" style="2" customWidth="1"/>
    <col min="9993" max="9993" width="16.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8" width="15.875" style="2" customWidth="1"/>
    <col min="10249" max="10249" width="16.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4" width="15.875" style="2" customWidth="1"/>
    <col min="10505" max="10505" width="16.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0" width="15.875" style="2" customWidth="1"/>
    <col min="10761" max="10761" width="16.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6" width="15.875" style="2" customWidth="1"/>
    <col min="11017" max="11017" width="16.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2" width="15.875" style="2" customWidth="1"/>
    <col min="11273" max="11273" width="16.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8" width="15.875" style="2" customWidth="1"/>
    <col min="11529" max="11529" width="16.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4" width="15.875" style="2" customWidth="1"/>
    <col min="11785" max="11785" width="16.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0" width="15.875" style="2" customWidth="1"/>
    <col min="12041" max="12041" width="16.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6" width="15.875" style="2" customWidth="1"/>
    <col min="12297" max="12297" width="16.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2" width="15.875" style="2" customWidth="1"/>
    <col min="12553" max="12553" width="16.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8" width="15.875" style="2" customWidth="1"/>
    <col min="12809" max="12809" width="16.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4" width="15.875" style="2" customWidth="1"/>
    <col min="13065" max="13065" width="16.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0" width="15.875" style="2" customWidth="1"/>
    <col min="13321" max="13321" width="16.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6" width="15.875" style="2" customWidth="1"/>
    <col min="13577" max="13577" width="16.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2" width="15.875" style="2" customWidth="1"/>
    <col min="13833" max="13833" width="16.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8" width="15.875" style="2" customWidth="1"/>
    <col min="14089" max="14089" width="16.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4" width="15.875" style="2" customWidth="1"/>
    <col min="14345" max="14345" width="16.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0" width="15.875" style="2" customWidth="1"/>
    <col min="14601" max="14601" width="16.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6" width="15.875" style="2" customWidth="1"/>
    <col min="14857" max="14857" width="16.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2" width="15.875" style="2" customWidth="1"/>
    <col min="15113" max="15113" width="16.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8" width="15.875" style="2" customWidth="1"/>
    <col min="15369" max="15369" width="16.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4" width="15.875" style="2" customWidth="1"/>
    <col min="15625" max="15625" width="16.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0" width="15.875" style="2" customWidth="1"/>
    <col min="15881" max="15881" width="16.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6" width="15.875" style="2" customWidth="1"/>
    <col min="16137" max="16137" width="16.75" style="2" customWidth="1"/>
    <col min="16138" max="16384" width="14.625" style="2"/>
  </cols>
  <sheetData>
    <row r="1" spans="1:9" x14ac:dyDescent="0.2">
      <c r="A1" s="1"/>
    </row>
    <row r="6" spans="1:9" x14ac:dyDescent="0.2">
      <c r="D6" s="3" t="s">
        <v>545</v>
      </c>
    </row>
    <row r="7" spans="1:9" ht="18" thickBot="1" x14ac:dyDescent="0.25">
      <c r="B7" s="4"/>
      <c r="C7" s="4"/>
      <c r="D7" s="4"/>
      <c r="E7" s="5" t="s">
        <v>546</v>
      </c>
      <c r="F7" s="4"/>
      <c r="G7" s="4"/>
      <c r="H7" s="4"/>
      <c r="I7" s="5" t="s">
        <v>547</v>
      </c>
    </row>
    <row r="8" spans="1:9" x14ac:dyDescent="0.2">
      <c r="C8" s="6"/>
      <c r="D8" s="7"/>
      <c r="E8" s="7"/>
      <c r="F8" s="7"/>
      <c r="G8" s="7"/>
      <c r="H8" s="7"/>
      <c r="I8" s="7"/>
    </row>
    <row r="9" spans="1:9" x14ac:dyDescent="0.2">
      <c r="C9" s="8" t="s">
        <v>548</v>
      </c>
      <c r="D9" s="6"/>
      <c r="E9" s="7"/>
      <c r="F9" s="7"/>
      <c r="G9" s="7"/>
      <c r="H9" s="6"/>
      <c r="I9" s="6"/>
    </row>
    <row r="10" spans="1:9" x14ac:dyDescent="0.2">
      <c r="B10" s="7"/>
      <c r="C10" s="9" t="s">
        <v>549</v>
      </c>
      <c r="D10" s="9" t="s">
        <v>550</v>
      </c>
      <c r="E10" s="9" t="s">
        <v>551</v>
      </c>
      <c r="F10" s="9" t="s">
        <v>552</v>
      </c>
      <c r="G10" s="9" t="s">
        <v>553</v>
      </c>
      <c r="H10" s="9" t="s">
        <v>554</v>
      </c>
      <c r="I10" s="9" t="s">
        <v>555</v>
      </c>
    </row>
    <row r="11" spans="1:9" x14ac:dyDescent="0.2">
      <c r="C11" s="6"/>
    </row>
    <row r="12" spans="1:9" x14ac:dyDescent="0.2">
      <c r="B12" s="1" t="s">
        <v>556</v>
      </c>
      <c r="C12" s="12">
        <v>288877</v>
      </c>
      <c r="D12" s="15">
        <v>152961</v>
      </c>
      <c r="E12" s="15">
        <v>81244</v>
      </c>
      <c r="F12" s="15">
        <v>71695</v>
      </c>
      <c r="G12" s="15">
        <v>22</v>
      </c>
      <c r="H12" s="15">
        <v>134350</v>
      </c>
      <c r="I12" s="15">
        <v>1566</v>
      </c>
    </row>
    <row r="13" spans="1:9" x14ac:dyDescent="0.2">
      <c r="B13" s="3" t="s">
        <v>557</v>
      </c>
      <c r="C13" s="16">
        <f t="shared" ref="C13:I13" si="0">SUM(C15:C70)</f>
        <v>296536</v>
      </c>
      <c r="D13" s="14">
        <f t="shared" si="0"/>
        <v>150199</v>
      </c>
      <c r="E13" s="14">
        <f t="shared" si="0"/>
        <v>81271</v>
      </c>
      <c r="F13" s="14">
        <f t="shared" si="0"/>
        <v>68906</v>
      </c>
      <c r="G13" s="14">
        <f t="shared" si="0"/>
        <v>22</v>
      </c>
      <c r="H13" s="14">
        <f t="shared" si="0"/>
        <v>144676</v>
      </c>
      <c r="I13" s="14">
        <f t="shared" si="0"/>
        <v>1661</v>
      </c>
    </row>
    <row r="14" spans="1:9" x14ac:dyDescent="0.2">
      <c r="B14" s="3"/>
      <c r="C14" s="16"/>
      <c r="D14" s="14"/>
      <c r="E14" s="14"/>
      <c r="F14" s="14"/>
      <c r="G14" s="14"/>
      <c r="H14" s="14"/>
      <c r="I14" s="14"/>
    </row>
    <row r="15" spans="1:9" x14ac:dyDescent="0.2">
      <c r="B15" s="135" t="s">
        <v>469</v>
      </c>
      <c r="C15" s="12">
        <f t="shared" ref="C15:C21" si="1">SUM(D15+H15+I15)</f>
        <v>77425</v>
      </c>
      <c r="D15" s="15">
        <f t="shared" ref="D15:D21" si="2">SUM(E15:G15)</f>
        <v>32820</v>
      </c>
      <c r="E15" s="13">
        <v>14049</v>
      </c>
      <c r="F15" s="13">
        <v>18764</v>
      </c>
      <c r="G15" s="13">
        <v>7</v>
      </c>
      <c r="H15" s="13">
        <v>44168</v>
      </c>
      <c r="I15" s="13">
        <v>437</v>
      </c>
    </row>
    <row r="16" spans="1:9" x14ac:dyDescent="0.2">
      <c r="B16" s="135" t="s">
        <v>558</v>
      </c>
      <c r="C16" s="12">
        <f t="shared" si="1"/>
        <v>11816</v>
      </c>
      <c r="D16" s="15">
        <f t="shared" si="2"/>
        <v>5574</v>
      </c>
      <c r="E16" s="13">
        <v>2593</v>
      </c>
      <c r="F16" s="13">
        <v>2980</v>
      </c>
      <c r="G16" s="13">
        <v>1</v>
      </c>
      <c r="H16" s="13">
        <v>6207</v>
      </c>
      <c r="I16" s="13">
        <v>35</v>
      </c>
    </row>
    <row r="17" spans="2:9" x14ac:dyDescent="0.2">
      <c r="B17" s="135" t="s">
        <v>559</v>
      </c>
      <c r="C17" s="12">
        <f t="shared" si="1"/>
        <v>12350</v>
      </c>
      <c r="D17" s="15">
        <f t="shared" si="2"/>
        <v>5577</v>
      </c>
      <c r="E17" s="13">
        <v>2893</v>
      </c>
      <c r="F17" s="13">
        <v>2682</v>
      </c>
      <c r="G17" s="13">
        <v>2</v>
      </c>
      <c r="H17" s="13">
        <v>6718</v>
      </c>
      <c r="I17" s="13">
        <v>55</v>
      </c>
    </row>
    <row r="18" spans="2:9" x14ac:dyDescent="0.2">
      <c r="B18" s="135" t="s">
        <v>560</v>
      </c>
      <c r="C18" s="12">
        <f t="shared" si="1"/>
        <v>10100</v>
      </c>
      <c r="D18" s="15">
        <f t="shared" si="2"/>
        <v>5125</v>
      </c>
      <c r="E18" s="13">
        <v>3177</v>
      </c>
      <c r="F18" s="13">
        <v>1948</v>
      </c>
      <c r="G18" s="17" t="s">
        <v>510</v>
      </c>
      <c r="H18" s="13">
        <v>4940</v>
      </c>
      <c r="I18" s="13">
        <v>35</v>
      </c>
    </row>
    <row r="19" spans="2:9" x14ac:dyDescent="0.2">
      <c r="B19" s="135" t="s">
        <v>561</v>
      </c>
      <c r="C19" s="12">
        <f t="shared" si="1"/>
        <v>9795</v>
      </c>
      <c r="D19" s="15">
        <f t="shared" si="2"/>
        <v>5165</v>
      </c>
      <c r="E19" s="13">
        <v>2725</v>
      </c>
      <c r="F19" s="13">
        <v>2439</v>
      </c>
      <c r="G19" s="13">
        <v>1</v>
      </c>
      <c r="H19" s="13">
        <v>4579</v>
      </c>
      <c r="I19" s="13">
        <v>51</v>
      </c>
    </row>
    <row r="20" spans="2:9" x14ac:dyDescent="0.2">
      <c r="B20" s="135" t="s">
        <v>562</v>
      </c>
      <c r="C20" s="12">
        <f t="shared" si="1"/>
        <v>23486</v>
      </c>
      <c r="D20" s="15">
        <f t="shared" si="2"/>
        <v>12108</v>
      </c>
      <c r="E20" s="13">
        <v>6163</v>
      </c>
      <c r="F20" s="13">
        <v>5944</v>
      </c>
      <c r="G20" s="13">
        <v>1</v>
      </c>
      <c r="H20" s="13">
        <v>11289</v>
      </c>
      <c r="I20" s="13">
        <v>89</v>
      </c>
    </row>
    <row r="21" spans="2:9" x14ac:dyDescent="0.2">
      <c r="B21" s="135" t="s">
        <v>563</v>
      </c>
      <c r="C21" s="12">
        <f t="shared" si="1"/>
        <v>8757</v>
      </c>
      <c r="D21" s="15">
        <f t="shared" si="2"/>
        <v>4256</v>
      </c>
      <c r="E21" s="13">
        <v>1843</v>
      </c>
      <c r="F21" s="13">
        <v>2413</v>
      </c>
      <c r="G21" s="17" t="s">
        <v>510</v>
      </c>
      <c r="H21" s="13">
        <v>4431</v>
      </c>
      <c r="I21" s="13">
        <v>70</v>
      </c>
    </row>
    <row r="22" spans="2:9" x14ac:dyDescent="0.2">
      <c r="C22" s="6"/>
    </row>
    <row r="23" spans="2:9" x14ac:dyDescent="0.2">
      <c r="B23" s="135" t="s">
        <v>564</v>
      </c>
      <c r="C23" s="12">
        <f t="shared" ref="C23:C31" si="3">SUM(D23+H23+I23)</f>
        <v>4402</v>
      </c>
      <c r="D23" s="15">
        <f t="shared" ref="D23:D31" si="4">SUM(E23:G23)</f>
        <v>2471</v>
      </c>
      <c r="E23" s="13">
        <v>1550</v>
      </c>
      <c r="F23" s="13">
        <v>917</v>
      </c>
      <c r="G23" s="13">
        <v>4</v>
      </c>
      <c r="H23" s="13">
        <v>1909</v>
      </c>
      <c r="I23" s="13">
        <v>22</v>
      </c>
    </row>
    <row r="24" spans="2:9" x14ac:dyDescent="0.2">
      <c r="B24" s="135" t="s">
        <v>565</v>
      </c>
      <c r="C24" s="12">
        <f t="shared" si="3"/>
        <v>2797</v>
      </c>
      <c r="D24" s="15">
        <f t="shared" si="4"/>
        <v>1445</v>
      </c>
      <c r="E24" s="13">
        <v>827</v>
      </c>
      <c r="F24" s="13">
        <v>618</v>
      </c>
      <c r="G24" s="17" t="s">
        <v>510</v>
      </c>
      <c r="H24" s="13">
        <v>1337</v>
      </c>
      <c r="I24" s="13">
        <v>15</v>
      </c>
    </row>
    <row r="25" spans="2:9" x14ac:dyDescent="0.2">
      <c r="B25" s="135" t="s">
        <v>566</v>
      </c>
      <c r="C25" s="12">
        <f t="shared" si="3"/>
        <v>1797</v>
      </c>
      <c r="D25" s="15">
        <f t="shared" si="4"/>
        <v>1147</v>
      </c>
      <c r="E25" s="13">
        <v>792</v>
      </c>
      <c r="F25" s="13">
        <v>355</v>
      </c>
      <c r="G25" s="17" t="s">
        <v>510</v>
      </c>
      <c r="H25" s="13">
        <v>637</v>
      </c>
      <c r="I25" s="13">
        <v>13</v>
      </c>
    </row>
    <row r="26" spans="2:9" x14ac:dyDescent="0.2">
      <c r="B26" s="135" t="s">
        <v>567</v>
      </c>
      <c r="C26" s="12">
        <f t="shared" si="3"/>
        <v>5106</v>
      </c>
      <c r="D26" s="15">
        <f t="shared" si="4"/>
        <v>2697</v>
      </c>
      <c r="E26" s="13">
        <v>1614</v>
      </c>
      <c r="F26" s="13">
        <v>1083</v>
      </c>
      <c r="G26" s="17" t="s">
        <v>510</v>
      </c>
      <c r="H26" s="13">
        <v>2365</v>
      </c>
      <c r="I26" s="13">
        <v>44</v>
      </c>
    </row>
    <row r="27" spans="2:9" x14ac:dyDescent="0.2">
      <c r="B27" s="135" t="s">
        <v>568</v>
      </c>
      <c r="C27" s="12">
        <f t="shared" si="3"/>
        <v>6557</v>
      </c>
      <c r="D27" s="15">
        <f t="shared" si="4"/>
        <v>4066</v>
      </c>
      <c r="E27" s="13">
        <v>2705</v>
      </c>
      <c r="F27" s="13">
        <v>1360</v>
      </c>
      <c r="G27" s="17">
        <v>1</v>
      </c>
      <c r="H27" s="13">
        <v>2441</v>
      </c>
      <c r="I27" s="13">
        <v>50</v>
      </c>
    </row>
    <row r="28" spans="2:9" x14ac:dyDescent="0.2">
      <c r="B28" s="135" t="s">
        <v>569</v>
      </c>
      <c r="C28" s="12">
        <f t="shared" si="3"/>
        <v>3430</v>
      </c>
      <c r="D28" s="15">
        <f t="shared" si="4"/>
        <v>2067</v>
      </c>
      <c r="E28" s="13">
        <v>1290</v>
      </c>
      <c r="F28" s="13">
        <v>777</v>
      </c>
      <c r="G28" s="17" t="s">
        <v>510</v>
      </c>
      <c r="H28" s="13">
        <v>1346</v>
      </c>
      <c r="I28" s="13">
        <v>17</v>
      </c>
    </row>
    <row r="29" spans="2:9" x14ac:dyDescent="0.2">
      <c r="B29" s="135" t="s">
        <v>570</v>
      </c>
      <c r="C29" s="12">
        <f t="shared" si="3"/>
        <v>3415</v>
      </c>
      <c r="D29" s="15">
        <f t="shared" si="4"/>
        <v>2179</v>
      </c>
      <c r="E29" s="13">
        <v>1604</v>
      </c>
      <c r="F29" s="13">
        <v>575</v>
      </c>
      <c r="G29" s="17" t="s">
        <v>510</v>
      </c>
      <c r="H29" s="13">
        <v>1207</v>
      </c>
      <c r="I29" s="13">
        <v>29</v>
      </c>
    </row>
    <row r="30" spans="2:9" x14ac:dyDescent="0.2">
      <c r="B30" s="135" t="s">
        <v>571</v>
      </c>
      <c r="C30" s="12">
        <f t="shared" si="3"/>
        <v>6229</v>
      </c>
      <c r="D30" s="15">
        <f t="shared" si="4"/>
        <v>2689</v>
      </c>
      <c r="E30" s="13">
        <v>1413</v>
      </c>
      <c r="F30" s="13">
        <v>1276</v>
      </c>
      <c r="G30" s="17" t="s">
        <v>510</v>
      </c>
      <c r="H30" s="13">
        <v>3498</v>
      </c>
      <c r="I30" s="13">
        <v>42</v>
      </c>
    </row>
    <row r="31" spans="2:9" x14ac:dyDescent="0.2">
      <c r="B31" s="135" t="s">
        <v>572</v>
      </c>
      <c r="C31" s="12">
        <f t="shared" si="3"/>
        <v>12239</v>
      </c>
      <c r="D31" s="15">
        <f t="shared" si="4"/>
        <v>4387</v>
      </c>
      <c r="E31" s="13">
        <v>1833</v>
      </c>
      <c r="F31" s="13">
        <v>2554</v>
      </c>
      <c r="G31" s="17" t="s">
        <v>510</v>
      </c>
      <c r="H31" s="13">
        <v>7805</v>
      </c>
      <c r="I31" s="13">
        <v>47</v>
      </c>
    </row>
    <row r="32" spans="2:9" x14ac:dyDescent="0.2">
      <c r="C32" s="6"/>
    </row>
    <row r="33" spans="2:9" x14ac:dyDescent="0.2">
      <c r="B33" s="135" t="s">
        <v>573</v>
      </c>
      <c r="C33" s="12">
        <f t="shared" ref="C33:C42" si="5">SUM(D33+H33+I33)</f>
        <v>7781</v>
      </c>
      <c r="D33" s="15">
        <f t="shared" ref="D33:D42" si="6">SUM(E33:G33)</f>
        <v>4688</v>
      </c>
      <c r="E33" s="13">
        <v>2951</v>
      </c>
      <c r="F33" s="13">
        <v>1736</v>
      </c>
      <c r="G33" s="13">
        <v>1</v>
      </c>
      <c r="H33" s="13">
        <v>3046</v>
      </c>
      <c r="I33" s="13">
        <v>47</v>
      </c>
    </row>
    <row r="34" spans="2:9" x14ac:dyDescent="0.2">
      <c r="B34" s="135" t="s">
        <v>511</v>
      </c>
      <c r="C34" s="12">
        <f t="shared" si="5"/>
        <v>4652</v>
      </c>
      <c r="D34" s="15">
        <f t="shared" si="6"/>
        <v>2322</v>
      </c>
      <c r="E34" s="13">
        <v>1115</v>
      </c>
      <c r="F34" s="13">
        <v>1207</v>
      </c>
      <c r="G34" s="17" t="s">
        <v>510</v>
      </c>
      <c r="H34" s="13">
        <v>2305</v>
      </c>
      <c r="I34" s="13">
        <v>25</v>
      </c>
    </row>
    <row r="35" spans="2:9" x14ac:dyDescent="0.2">
      <c r="B35" s="135" t="s">
        <v>512</v>
      </c>
      <c r="C35" s="12">
        <f t="shared" si="5"/>
        <v>2267</v>
      </c>
      <c r="D35" s="15">
        <f t="shared" si="6"/>
        <v>1299</v>
      </c>
      <c r="E35" s="13">
        <v>776</v>
      </c>
      <c r="F35" s="13">
        <v>522</v>
      </c>
      <c r="G35" s="17">
        <v>1</v>
      </c>
      <c r="H35" s="13">
        <v>938</v>
      </c>
      <c r="I35" s="13">
        <v>30</v>
      </c>
    </row>
    <row r="36" spans="2:9" x14ac:dyDescent="0.2">
      <c r="B36" s="135" t="s">
        <v>574</v>
      </c>
      <c r="C36" s="12">
        <f t="shared" si="5"/>
        <v>1686</v>
      </c>
      <c r="D36" s="15">
        <f t="shared" si="6"/>
        <v>1002</v>
      </c>
      <c r="E36" s="13">
        <v>548</v>
      </c>
      <c r="F36" s="13">
        <v>454</v>
      </c>
      <c r="G36" s="17" t="s">
        <v>510</v>
      </c>
      <c r="H36" s="13">
        <v>677</v>
      </c>
      <c r="I36" s="13">
        <v>7</v>
      </c>
    </row>
    <row r="37" spans="2:9" x14ac:dyDescent="0.2">
      <c r="B37" s="135" t="s">
        <v>575</v>
      </c>
      <c r="C37" s="12">
        <f t="shared" si="5"/>
        <v>252</v>
      </c>
      <c r="D37" s="15">
        <f t="shared" si="6"/>
        <v>175</v>
      </c>
      <c r="E37" s="13">
        <v>116</v>
      </c>
      <c r="F37" s="13">
        <v>59</v>
      </c>
      <c r="G37" s="17" t="s">
        <v>510</v>
      </c>
      <c r="H37" s="13">
        <v>68</v>
      </c>
      <c r="I37" s="13">
        <v>9</v>
      </c>
    </row>
    <row r="38" spans="2:9" x14ac:dyDescent="0.2">
      <c r="B38" s="135" t="s">
        <v>576</v>
      </c>
      <c r="C38" s="12">
        <f t="shared" si="5"/>
        <v>4426</v>
      </c>
      <c r="D38" s="15">
        <f t="shared" si="6"/>
        <v>2373</v>
      </c>
      <c r="E38" s="13">
        <v>1352</v>
      </c>
      <c r="F38" s="13">
        <v>1021</v>
      </c>
      <c r="G38" s="17" t="s">
        <v>510</v>
      </c>
      <c r="H38" s="13">
        <v>2033</v>
      </c>
      <c r="I38" s="13">
        <v>20</v>
      </c>
    </row>
    <row r="39" spans="2:9" x14ac:dyDescent="0.2">
      <c r="B39" s="135" t="s">
        <v>577</v>
      </c>
      <c r="C39" s="12">
        <f t="shared" si="5"/>
        <v>2958</v>
      </c>
      <c r="D39" s="15">
        <f t="shared" si="6"/>
        <v>1757</v>
      </c>
      <c r="E39" s="13">
        <v>1216</v>
      </c>
      <c r="F39" s="13">
        <v>539</v>
      </c>
      <c r="G39" s="13">
        <v>2</v>
      </c>
      <c r="H39" s="13">
        <v>1182</v>
      </c>
      <c r="I39" s="13">
        <v>19</v>
      </c>
    </row>
    <row r="40" spans="2:9" x14ac:dyDescent="0.2">
      <c r="B40" s="135" t="s">
        <v>578</v>
      </c>
      <c r="C40" s="12">
        <f t="shared" si="5"/>
        <v>5632</v>
      </c>
      <c r="D40" s="15">
        <f t="shared" si="6"/>
        <v>3368</v>
      </c>
      <c r="E40" s="13">
        <v>2281</v>
      </c>
      <c r="F40" s="13">
        <v>1087</v>
      </c>
      <c r="G40" s="17" t="s">
        <v>510</v>
      </c>
      <c r="H40" s="13">
        <v>2227</v>
      </c>
      <c r="I40" s="13">
        <v>37</v>
      </c>
    </row>
    <row r="41" spans="2:9" x14ac:dyDescent="0.2">
      <c r="B41" s="135" t="s">
        <v>579</v>
      </c>
      <c r="C41" s="12">
        <f t="shared" si="5"/>
        <v>4211</v>
      </c>
      <c r="D41" s="15">
        <f t="shared" si="6"/>
        <v>2784</v>
      </c>
      <c r="E41" s="13">
        <v>2040</v>
      </c>
      <c r="F41" s="13">
        <v>744</v>
      </c>
      <c r="G41" s="17" t="s">
        <v>510</v>
      </c>
      <c r="H41" s="13">
        <v>1414</v>
      </c>
      <c r="I41" s="13">
        <v>13</v>
      </c>
    </row>
    <row r="42" spans="2:9" x14ac:dyDescent="0.2">
      <c r="B42" s="135" t="s">
        <v>580</v>
      </c>
      <c r="C42" s="12">
        <f t="shared" si="5"/>
        <v>1833</v>
      </c>
      <c r="D42" s="15">
        <f t="shared" si="6"/>
        <v>1203</v>
      </c>
      <c r="E42" s="13">
        <v>843</v>
      </c>
      <c r="F42" s="13">
        <v>360</v>
      </c>
      <c r="G42" s="17" t="s">
        <v>510</v>
      </c>
      <c r="H42" s="13">
        <v>613</v>
      </c>
      <c r="I42" s="13">
        <v>17</v>
      </c>
    </row>
    <row r="43" spans="2:9" x14ac:dyDescent="0.2">
      <c r="C43" s="6"/>
    </row>
    <row r="44" spans="2:9" x14ac:dyDescent="0.2">
      <c r="B44" s="135" t="s">
        <v>581</v>
      </c>
      <c r="C44" s="12">
        <f t="shared" ref="C44:C53" si="7">SUM(D44+H44+I44)</f>
        <v>2414</v>
      </c>
      <c r="D44" s="15">
        <f t="shared" ref="D44:D53" si="8">SUM(E44:G44)</f>
        <v>1045</v>
      </c>
      <c r="E44" s="13">
        <v>471</v>
      </c>
      <c r="F44" s="13">
        <v>574</v>
      </c>
      <c r="G44" s="17" t="s">
        <v>510</v>
      </c>
      <c r="H44" s="13">
        <v>1365</v>
      </c>
      <c r="I44" s="13">
        <v>4</v>
      </c>
    </row>
    <row r="45" spans="2:9" x14ac:dyDescent="0.2">
      <c r="B45" s="135" t="s">
        <v>582</v>
      </c>
      <c r="C45" s="12">
        <f t="shared" si="7"/>
        <v>2672</v>
      </c>
      <c r="D45" s="15">
        <f t="shared" si="8"/>
        <v>1498</v>
      </c>
      <c r="E45" s="13">
        <v>954</v>
      </c>
      <c r="F45" s="13">
        <v>544</v>
      </c>
      <c r="G45" s="17" t="s">
        <v>510</v>
      </c>
      <c r="H45" s="13">
        <v>1154</v>
      </c>
      <c r="I45" s="13">
        <v>20</v>
      </c>
    </row>
    <row r="46" spans="2:9" x14ac:dyDescent="0.2">
      <c r="B46" s="135" t="s">
        <v>583</v>
      </c>
      <c r="C46" s="12">
        <f t="shared" si="7"/>
        <v>2416</v>
      </c>
      <c r="D46" s="15">
        <f t="shared" si="8"/>
        <v>1291</v>
      </c>
      <c r="E46" s="13">
        <v>811</v>
      </c>
      <c r="F46" s="13">
        <v>480</v>
      </c>
      <c r="G46" s="17" t="s">
        <v>510</v>
      </c>
      <c r="H46" s="13">
        <v>1112</v>
      </c>
      <c r="I46" s="13">
        <v>13</v>
      </c>
    </row>
    <row r="47" spans="2:9" x14ac:dyDescent="0.2">
      <c r="B47" s="135" t="s">
        <v>584</v>
      </c>
      <c r="C47" s="12">
        <f t="shared" si="7"/>
        <v>3005</v>
      </c>
      <c r="D47" s="15">
        <f t="shared" si="8"/>
        <v>1940</v>
      </c>
      <c r="E47" s="13">
        <v>1320</v>
      </c>
      <c r="F47" s="13">
        <v>620</v>
      </c>
      <c r="G47" s="17" t="s">
        <v>510</v>
      </c>
      <c r="H47" s="13">
        <v>1057</v>
      </c>
      <c r="I47" s="13">
        <v>8</v>
      </c>
    </row>
    <row r="48" spans="2:9" x14ac:dyDescent="0.2">
      <c r="B48" s="135" t="s">
        <v>585</v>
      </c>
      <c r="C48" s="12">
        <f t="shared" si="7"/>
        <v>1027</v>
      </c>
      <c r="D48" s="15">
        <f t="shared" si="8"/>
        <v>663</v>
      </c>
      <c r="E48" s="13">
        <v>422</v>
      </c>
      <c r="F48" s="13">
        <v>241</v>
      </c>
      <c r="G48" s="17" t="s">
        <v>510</v>
      </c>
      <c r="H48" s="13">
        <v>358</v>
      </c>
      <c r="I48" s="13">
        <v>6</v>
      </c>
    </row>
    <row r="49" spans="2:9" x14ac:dyDescent="0.2">
      <c r="B49" s="135" t="s">
        <v>586</v>
      </c>
      <c r="C49" s="12">
        <f t="shared" si="7"/>
        <v>864</v>
      </c>
      <c r="D49" s="15">
        <f t="shared" si="8"/>
        <v>566</v>
      </c>
      <c r="E49" s="13">
        <v>369</v>
      </c>
      <c r="F49" s="13">
        <v>197</v>
      </c>
      <c r="G49" s="17" t="s">
        <v>510</v>
      </c>
      <c r="H49" s="13">
        <v>292</v>
      </c>
      <c r="I49" s="13">
        <v>6</v>
      </c>
    </row>
    <row r="50" spans="2:9" x14ac:dyDescent="0.2">
      <c r="B50" s="135" t="s">
        <v>587</v>
      </c>
      <c r="C50" s="12">
        <f t="shared" si="7"/>
        <v>1843</v>
      </c>
      <c r="D50" s="15">
        <f t="shared" si="8"/>
        <v>1214</v>
      </c>
      <c r="E50" s="13">
        <v>863</v>
      </c>
      <c r="F50" s="13">
        <v>351</v>
      </c>
      <c r="G50" s="17" t="s">
        <v>510</v>
      </c>
      <c r="H50" s="13">
        <v>617</v>
      </c>
      <c r="I50" s="13">
        <v>12</v>
      </c>
    </row>
    <row r="51" spans="2:9" x14ac:dyDescent="0.2">
      <c r="B51" s="135" t="s">
        <v>588</v>
      </c>
      <c r="C51" s="12">
        <f t="shared" si="7"/>
        <v>3415</v>
      </c>
      <c r="D51" s="15">
        <f t="shared" si="8"/>
        <v>2569</v>
      </c>
      <c r="E51" s="13">
        <v>1787</v>
      </c>
      <c r="F51" s="13">
        <v>782</v>
      </c>
      <c r="G51" s="17" t="s">
        <v>510</v>
      </c>
      <c r="H51" s="13">
        <v>826</v>
      </c>
      <c r="I51" s="13">
        <v>20</v>
      </c>
    </row>
    <row r="52" spans="2:9" x14ac:dyDescent="0.2">
      <c r="B52" s="135" t="s">
        <v>589</v>
      </c>
      <c r="C52" s="12">
        <f t="shared" si="7"/>
        <v>3290</v>
      </c>
      <c r="D52" s="15">
        <f t="shared" si="8"/>
        <v>2067</v>
      </c>
      <c r="E52" s="13">
        <v>1248</v>
      </c>
      <c r="F52" s="13">
        <v>819</v>
      </c>
      <c r="G52" s="17" t="s">
        <v>510</v>
      </c>
      <c r="H52" s="13">
        <v>1205</v>
      </c>
      <c r="I52" s="13">
        <v>18</v>
      </c>
    </row>
    <row r="53" spans="2:9" x14ac:dyDescent="0.2">
      <c r="B53" s="135" t="s">
        <v>590</v>
      </c>
      <c r="C53" s="12">
        <f t="shared" si="7"/>
        <v>4641</v>
      </c>
      <c r="D53" s="15">
        <f t="shared" si="8"/>
        <v>3187</v>
      </c>
      <c r="E53" s="13">
        <v>2020</v>
      </c>
      <c r="F53" s="13">
        <v>1167</v>
      </c>
      <c r="G53" s="17" t="s">
        <v>510</v>
      </c>
      <c r="H53" s="13">
        <v>1413</v>
      </c>
      <c r="I53" s="13">
        <v>41</v>
      </c>
    </row>
    <row r="54" spans="2:9" x14ac:dyDescent="0.2">
      <c r="C54" s="6"/>
    </row>
    <row r="55" spans="2:9" x14ac:dyDescent="0.2">
      <c r="B55" s="135" t="s">
        <v>591</v>
      </c>
      <c r="C55" s="12">
        <f t="shared" ref="C55:C61" si="9">SUM(D55+H55+I55)</f>
        <v>6184</v>
      </c>
      <c r="D55" s="15">
        <f t="shared" ref="D55:D61" si="10">SUM(E55:G55)</f>
        <v>2949</v>
      </c>
      <c r="E55" s="13">
        <v>1373</v>
      </c>
      <c r="F55" s="13">
        <v>1576</v>
      </c>
      <c r="G55" s="17" t="s">
        <v>510</v>
      </c>
      <c r="H55" s="13">
        <v>3204</v>
      </c>
      <c r="I55" s="13">
        <v>31</v>
      </c>
    </row>
    <row r="56" spans="2:9" x14ac:dyDescent="0.2">
      <c r="B56" s="135" t="s">
        <v>531</v>
      </c>
      <c r="C56" s="12">
        <f t="shared" si="9"/>
        <v>1686</v>
      </c>
      <c r="D56" s="15">
        <f t="shared" si="10"/>
        <v>1056</v>
      </c>
      <c r="E56" s="13">
        <v>641</v>
      </c>
      <c r="F56" s="13">
        <v>415</v>
      </c>
      <c r="G56" s="17" t="s">
        <v>510</v>
      </c>
      <c r="H56" s="13">
        <v>625</v>
      </c>
      <c r="I56" s="13">
        <v>5</v>
      </c>
    </row>
    <row r="57" spans="2:9" x14ac:dyDescent="0.2">
      <c r="B57" s="135" t="s">
        <v>592</v>
      </c>
      <c r="C57" s="12">
        <f t="shared" si="9"/>
        <v>1282</v>
      </c>
      <c r="D57" s="15">
        <f t="shared" si="10"/>
        <v>750</v>
      </c>
      <c r="E57" s="13">
        <v>448</v>
      </c>
      <c r="F57" s="13">
        <v>301</v>
      </c>
      <c r="G57" s="13">
        <v>1</v>
      </c>
      <c r="H57" s="13">
        <v>525</v>
      </c>
      <c r="I57" s="13">
        <v>7</v>
      </c>
    </row>
    <row r="58" spans="2:9" x14ac:dyDescent="0.2">
      <c r="B58" s="135" t="s">
        <v>533</v>
      </c>
      <c r="C58" s="12">
        <f t="shared" si="9"/>
        <v>5572</v>
      </c>
      <c r="D58" s="15">
        <f t="shared" si="10"/>
        <v>2818</v>
      </c>
      <c r="E58" s="13">
        <v>1510</v>
      </c>
      <c r="F58" s="13">
        <v>1308</v>
      </c>
      <c r="G58" s="17" t="s">
        <v>510</v>
      </c>
      <c r="H58" s="13">
        <v>2738</v>
      </c>
      <c r="I58" s="13">
        <v>16</v>
      </c>
    </row>
    <row r="59" spans="2:9" x14ac:dyDescent="0.2">
      <c r="B59" s="135" t="s">
        <v>593</v>
      </c>
      <c r="C59" s="12">
        <f t="shared" si="9"/>
        <v>1816</v>
      </c>
      <c r="D59" s="15">
        <f t="shared" si="10"/>
        <v>1143</v>
      </c>
      <c r="E59" s="13">
        <v>700</v>
      </c>
      <c r="F59" s="13">
        <v>443</v>
      </c>
      <c r="G59" s="17" t="s">
        <v>510</v>
      </c>
      <c r="H59" s="13">
        <v>666</v>
      </c>
      <c r="I59" s="13">
        <v>7</v>
      </c>
    </row>
    <row r="60" spans="2:9" x14ac:dyDescent="0.2">
      <c r="B60" s="135" t="s">
        <v>594</v>
      </c>
      <c r="C60" s="12">
        <f t="shared" si="9"/>
        <v>1872</v>
      </c>
      <c r="D60" s="15">
        <f t="shared" si="10"/>
        <v>1195</v>
      </c>
      <c r="E60" s="13">
        <v>780</v>
      </c>
      <c r="F60" s="13">
        <v>415</v>
      </c>
      <c r="G60" s="17" t="s">
        <v>510</v>
      </c>
      <c r="H60" s="13">
        <v>658</v>
      </c>
      <c r="I60" s="13">
        <v>19</v>
      </c>
    </row>
    <row r="61" spans="2:9" x14ac:dyDescent="0.2">
      <c r="B61" s="135" t="s">
        <v>595</v>
      </c>
      <c r="C61" s="12">
        <f t="shared" si="9"/>
        <v>4433</v>
      </c>
      <c r="D61" s="15">
        <f t="shared" si="10"/>
        <v>2452</v>
      </c>
      <c r="E61" s="13">
        <v>1265</v>
      </c>
      <c r="F61" s="13">
        <v>1187</v>
      </c>
      <c r="G61" s="17" t="s">
        <v>510</v>
      </c>
      <c r="H61" s="13">
        <v>1937</v>
      </c>
      <c r="I61" s="13">
        <v>44</v>
      </c>
    </row>
    <row r="62" spans="2:9" x14ac:dyDescent="0.2">
      <c r="C62" s="6"/>
    </row>
    <row r="63" spans="2:9" x14ac:dyDescent="0.2">
      <c r="B63" s="135" t="s">
        <v>596</v>
      </c>
      <c r="C63" s="12">
        <f t="shared" ref="C63:C70" si="11">SUM(D63+H63+I63)</f>
        <v>5755</v>
      </c>
      <c r="D63" s="15">
        <f t="shared" ref="D63:D70" si="12">SUM(E63:G63)</f>
        <v>2949</v>
      </c>
      <c r="E63" s="13">
        <v>1558</v>
      </c>
      <c r="F63" s="13">
        <v>1391</v>
      </c>
      <c r="G63" s="17" t="s">
        <v>510</v>
      </c>
      <c r="H63" s="13">
        <v>2759</v>
      </c>
      <c r="I63" s="13">
        <v>47</v>
      </c>
    </row>
    <row r="64" spans="2:9" x14ac:dyDescent="0.2">
      <c r="B64" s="135" t="s">
        <v>597</v>
      </c>
      <c r="C64" s="12">
        <f t="shared" si="11"/>
        <v>963</v>
      </c>
      <c r="D64" s="15">
        <f t="shared" si="12"/>
        <v>442</v>
      </c>
      <c r="E64" s="13">
        <v>230</v>
      </c>
      <c r="F64" s="13">
        <v>212</v>
      </c>
      <c r="G64" s="17" t="s">
        <v>510</v>
      </c>
      <c r="H64" s="13">
        <v>518</v>
      </c>
      <c r="I64" s="13">
        <v>3</v>
      </c>
    </row>
    <row r="65" spans="1:9" x14ac:dyDescent="0.2">
      <c r="B65" s="135" t="s">
        <v>598</v>
      </c>
      <c r="C65" s="12">
        <f t="shared" si="11"/>
        <v>2028</v>
      </c>
      <c r="D65" s="15">
        <f t="shared" si="12"/>
        <v>1130</v>
      </c>
      <c r="E65" s="13">
        <v>628</v>
      </c>
      <c r="F65" s="13">
        <v>502</v>
      </c>
      <c r="G65" s="17" t="s">
        <v>510</v>
      </c>
      <c r="H65" s="13">
        <v>881</v>
      </c>
      <c r="I65" s="13">
        <v>17</v>
      </c>
    </row>
    <row r="66" spans="1:9" x14ac:dyDescent="0.2">
      <c r="B66" s="135" t="s">
        <v>540</v>
      </c>
      <c r="C66" s="12">
        <f t="shared" si="11"/>
        <v>1472</v>
      </c>
      <c r="D66" s="15">
        <f t="shared" si="12"/>
        <v>936</v>
      </c>
      <c r="E66" s="13">
        <v>569</v>
      </c>
      <c r="F66" s="13">
        <v>367</v>
      </c>
      <c r="G66" s="17" t="s">
        <v>510</v>
      </c>
      <c r="H66" s="13">
        <v>525</v>
      </c>
      <c r="I66" s="13">
        <v>11</v>
      </c>
    </row>
    <row r="67" spans="1:9" x14ac:dyDescent="0.2">
      <c r="B67" s="135" t="s">
        <v>541</v>
      </c>
      <c r="C67" s="12">
        <f t="shared" si="11"/>
        <v>746</v>
      </c>
      <c r="D67" s="15">
        <f t="shared" si="12"/>
        <v>461</v>
      </c>
      <c r="E67" s="13">
        <v>296</v>
      </c>
      <c r="F67" s="13">
        <v>165</v>
      </c>
      <c r="G67" s="17" t="s">
        <v>510</v>
      </c>
      <c r="H67" s="13">
        <v>273</v>
      </c>
      <c r="I67" s="13">
        <v>12</v>
      </c>
    </row>
    <row r="68" spans="1:9" x14ac:dyDescent="0.2">
      <c r="B68" s="135" t="s">
        <v>599</v>
      </c>
      <c r="C68" s="12">
        <f t="shared" si="11"/>
        <v>1516</v>
      </c>
      <c r="D68" s="15">
        <f t="shared" si="12"/>
        <v>990</v>
      </c>
      <c r="E68" s="13">
        <v>621</v>
      </c>
      <c r="F68" s="13">
        <v>369</v>
      </c>
      <c r="G68" s="17" t="s">
        <v>510</v>
      </c>
      <c r="H68" s="13">
        <v>508</v>
      </c>
      <c r="I68" s="13">
        <v>18</v>
      </c>
    </row>
    <row r="69" spans="1:9" x14ac:dyDescent="0.2">
      <c r="B69" s="135" t="s">
        <v>600</v>
      </c>
      <c r="C69" s="12">
        <f t="shared" si="11"/>
        <v>146</v>
      </c>
      <c r="D69" s="15">
        <f t="shared" si="12"/>
        <v>78</v>
      </c>
      <c r="E69" s="13">
        <v>45</v>
      </c>
      <c r="F69" s="13">
        <v>33</v>
      </c>
      <c r="G69" s="17" t="s">
        <v>510</v>
      </c>
      <c r="H69" s="13">
        <v>67</v>
      </c>
      <c r="I69" s="13">
        <v>1</v>
      </c>
    </row>
    <row r="70" spans="1:9" x14ac:dyDescent="0.2">
      <c r="B70" s="135" t="s">
        <v>601</v>
      </c>
      <c r="C70" s="12">
        <f t="shared" si="11"/>
        <v>79</v>
      </c>
      <c r="D70" s="15">
        <f t="shared" si="12"/>
        <v>66</v>
      </c>
      <c r="E70" s="13">
        <v>33</v>
      </c>
      <c r="F70" s="13">
        <v>33</v>
      </c>
      <c r="G70" s="17" t="s">
        <v>510</v>
      </c>
      <c r="H70" s="13">
        <v>13</v>
      </c>
      <c r="I70" s="17" t="s">
        <v>510</v>
      </c>
    </row>
    <row r="71" spans="1:9" ht="18" thickBot="1" x14ac:dyDescent="0.25">
      <c r="B71" s="4"/>
      <c r="C71" s="20"/>
      <c r="D71" s="4"/>
      <c r="E71" s="4"/>
      <c r="F71" s="4"/>
      <c r="G71" s="4"/>
      <c r="H71" s="4"/>
      <c r="I71" s="4"/>
    </row>
    <row r="72" spans="1:9" x14ac:dyDescent="0.2">
      <c r="C72" s="1" t="s">
        <v>602</v>
      </c>
    </row>
    <row r="73" spans="1:9" x14ac:dyDescent="0.2">
      <c r="A73" s="1"/>
    </row>
  </sheetData>
  <phoneticPr fontId="2"/>
  <pageMargins left="0.34" right="0.72" top="0.55000000000000004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C13" sqref="C13"/>
    </sheetView>
  </sheetViews>
  <sheetFormatPr defaultColWidth="13.375" defaultRowHeight="17.25" x14ac:dyDescent="0.2"/>
  <cols>
    <col min="1" max="1" width="13.375" style="2" customWidth="1"/>
    <col min="2" max="3" width="17.125" style="2" customWidth="1"/>
    <col min="4" max="4" width="15.875" style="2" customWidth="1"/>
    <col min="5" max="6" width="13.375" style="2"/>
    <col min="7" max="9" width="14.625" style="2" customWidth="1"/>
    <col min="10" max="10" width="10.875" style="2" customWidth="1"/>
    <col min="11" max="256" width="13.375" style="2"/>
    <col min="257" max="257" width="13.375" style="2" customWidth="1"/>
    <col min="258" max="259" width="17.125" style="2" customWidth="1"/>
    <col min="260" max="260" width="15.875" style="2" customWidth="1"/>
    <col min="261" max="262" width="13.375" style="2"/>
    <col min="263" max="265" width="14.625" style="2" customWidth="1"/>
    <col min="266" max="266" width="10.875" style="2" customWidth="1"/>
    <col min="267" max="512" width="13.375" style="2"/>
    <col min="513" max="513" width="13.375" style="2" customWidth="1"/>
    <col min="514" max="515" width="17.125" style="2" customWidth="1"/>
    <col min="516" max="516" width="15.875" style="2" customWidth="1"/>
    <col min="517" max="518" width="13.375" style="2"/>
    <col min="519" max="521" width="14.625" style="2" customWidth="1"/>
    <col min="522" max="522" width="10.875" style="2" customWidth="1"/>
    <col min="523" max="768" width="13.375" style="2"/>
    <col min="769" max="769" width="13.375" style="2" customWidth="1"/>
    <col min="770" max="771" width="17.125" style="2" customWidth="1"/>
    <col min="772" max="772" width="15.875" style="2" customWidth="1"/>
    <col min="773" max="774" width="13.375" style="2"/>
    <col min="775" max="777" width="14.625" style="2" customWidth="1"/>
    <col min="778" max="778" width="10.875" style="2" customWidth="1"/>
    <col min="779" max="1024" width="13.375" style="2"/>
    <col min="1025" max="1025" width="13.375" style="2" customWidth="1"/>
    <col min="1026" max="1027" width="17.125" style="2" customWidth="1"/>
    <col min="1028" max="1028" width="15.875" style="2" customWidth="1"/>
    <col min="1029" max="1030" width="13.375" style="2"/>
    <col min="1031" max="1033" width="14.625" style="2" customWidth="1"/>
    <col min="1034" max="1034" width="10.875" style="2" customWidth="1"/>
    <col min="1035" max="1280" width="13.375" style="2"/>
    <col min="1281" max="1281" width="13.375" style="2" customWidth="1"/>
    <col min="1282" max="1283" width="17.125" style="2" customWidth="1"/>
    <col min="1284" max="1284" width="15.875" style="2" customWidth="1"/>
    <col min="1285" max="1286" width="13.375" style="2"/>
    <col min="1287" max="1289" width="14.625" style="2" customWidth="1"/>
    <col min="1290" max="1290" width="10.875" style="2" customWidth="1"/>
    <col min="1291" max="1536" width="13.375" style="2"/>
    <col min="1537" max="1537" width="13.375" style="2" customWidth="1"/>
    <col min="1538" max="1539" width="17.125" style="2" customWidth="1"/>
    <col min="1540" max="1540" width="15.875" style="2" customWidth="1"/>
    <col min="1541" max="1542" width="13.375" style="2"/>
    <col min="1543" max="1545" width="14.625" style="2" customWidth="1"/>
    <col min="1546" max="1546" width="10.875" style="2" customWidth="1"/>
    <col min="1547" max="1792" width="13.375" style="2"/>
    <col min="1793" max="1793" width="13.375" style="2" customWidth="1"/>
    <col min="1794" max="1795" width="17.125" style="2" customWidth="1"/>
    <col min="1796" max="1796" width="15.875" style="2" customWidth="1"/>
    <col min="1797" max="1798" width="13.375" style="2"/>
    <col min="1799" max="1801" width="14.625" style="2" customWidth="1"/>
    <col min="1802" max="1802" width="10.875" style="2" customWidth="1"/>
    <col min="1803" max="2048" width="13.375" style="2"/>
    <col min="2049" max="2049" width="13.375" style="2" customWidth="1"/>
    <col min="2050" max="2051" width="17.125" style="2" customWidth="1"/>
    <col min="2052" max="2052" width="15.875" style="2" customWidth="1"/>
    <col min="2053" max="2054" width="13.375" style="2"/>
    <col min="2055" max="2057" width="14.625" style="2" customWidth="1"/>
    <col min="2058" max="2058" width="10.875" style="2" customWidth="1"/>
    <col min="2059" max="2304" width="13.375" style="2"/>
    <col min="2305" max="2305" width="13.375" style="2" customWidth="1"/>
    <col min="2306" max="2307" width="17.125" style="2" customWidth="1"/>
    <col min="2308" max="2308" width="15.875" style="2" customWidth="1"/>
    <col min="2309" max="2310" width="13.375" style="2"/>
    <col min="2311" max="2313" width="14.625" style="2" customWidth="1"/>
    <col min="2314" max="2314" width="10.875" style="2" customWidth="1"/>
    <col min="2315" max="2560" width="13.375" style="2"/>
    <col min="2561" max="2561" width="13.375" style="2" customWidth="1"/>
    <col min="2562" max="2563" width="17.125" style="2" customWidth="1"/>
    <col min="2564" max="2564" width="15.875" style="2" customWidth="1"/>
    <col min="2565" max="2566" width="13.375" style="2"/>
    <col min="2567" max="2569" width="14.625" style="2" customWidth="1"/>
    <col min="2570" max="2570" width="10.875" style="2" customWidth="1"/>
    <col min="2571" max="2816" width="13.375" style="2"/>
    <col min="2817" max="2817" width="13.375" style="2" customWidth="1"/>
    <col min="2818" max="2819" width="17.125" style="2" customWidth="1"/>
    <col min="2820" max="2820" width="15.875" style="2" customWidth="1"/>
    <col min="2821" max="2822" width="13.375" style="2"/>
    <col min="2823" max="2825" width="14.625" style="2" customWidth="1"/>
    <col min="2826" max="2826" width="10.875" style="2" customWidth="1"/>
    <col min="2827" max="3072" width="13.375" style="2"/>
    <col min="3073" max="3073" width="13.375" style="2" customWidth="1"/>
    <col min="3074" max="3075" width="17.125" style="2" customWidth="1"/>
    <col min="3076" max="3076" width="15.875" style="2" customWidth="1"/>
    <col min="3077" max="3078" width="13.375" style="2"/>
    <col min="3079" max="3081" width="14.625" style="2" customWidth="1"/>
    <col min="3082" max="3082" width="10.875" style="2" customWidth="1"/>
    <col min="3083" max="3328" width="13.375" style="2"/>
    <col min="3329" max="3329" width="13.375" style="2" customWidth="1"/>
    <col min="3330" max="3331" width="17.125" style="2" customWidth="1"/>
    <col min="3332" max="3332" width="15.875" style="2" customWidth="1"/>
    <col min="3333" max="3334" width="13.375" style="2"/>
    <col min="3335" max="3337" width="14.625" style="2" customWidth="1"/>
    <col min="3338" max="3338" width="10.875" style="2" customWidth="1"/>
    <col min="3339" max="3584" width="13.375" style="2"/>
    <col min="3585" max="3585" width="13.375" style="2" customWidth="1"/>
    <col min="3586" max="3587" width="17.125" style="2" customWidth="1"/>
    <col min="3588" max="3588" width="15.875" style="2" customWidth="1"/>
    <col min="3589" max="3590" width="13.375" style="2"/>
    <col min="3591" max="3593" width="14.625" style="2" customWidth="1"/>
    <col min="3594" max="3594" width="10.875" style="2" customWidth="1"/>
    <col min="3595" max="3840" width="13.375" style="2"/>
    <col min="3841" max="3841" width="13.375" style="2" customWidth="1"/>
    <col min="3842" max="3843" width="17.125" style="2" customWidth="1"/>
    <col min="3844" max="3844" width="15.875" style="2" customWidth="1"/>
    <col min="3845" max="3846" width="13.375" style="2"/>
    <col min="3847" max="3849" width="14.625" style="2" customWidth="1"/>
    <col min="3850" max="3850" width="10.875" style="2" customWidth="1"/>
    <col min="3851" max="4096" width="13.375" style="2"/>
    <col min="4097" max="4097" width="13.375" style="2" customWidth="1"/>
    <col min="4098" max="4099" width="17.125" style="2" customWidth="1"/>
    <col min="4100" max="4100" width="15.875" style="2" customWidth="1"/>
    <col min="4101" max="4102" width="13.375" style="2"/>
    <col min="4103" max="4105" width="14.625" style="2" customWidth="1"/>
    <col min="4106" max="4106" width="10.875" style="2" customWidth="1"/>
    <col min="4107" max="4352" width="13.375" style="2"/>
    <col min="4353" max="4353" width="13.375" style="2" customWidth="1"/>
    <col min="4354" max="4355" width="17.125" style="2" customWidth="1"/>
    <col min="4356" max="4356" width="15.875" style="2" customWidth="1"/>
    <col min="4357" max="4358" width="13.375" style="2"/>
    <col min="4359" max="4361" width="14.625" style="2" customWidth="1"/>
    <col min="4362" max="4362" width="10.875" style="2" customWidth="1"/>
    <col min="4363" max="4608" width="13.375" style="2"/>
    <col min="4609" max="4609" width="13.375" style="2" customWidth="1"/>
    <col min="4610" max="4611" width="17.125" style="2" customWidth="1"/>
    <col min="4612" max="4612" width="15.875" style="2" customWidth="1"/>
    <col min="4613" max="4614" width="13.375" style="2"/>
    <col min="4615" max="4617" width="14.625" style="2" customWidth="1"/>
    <col min="4618" max="4618" width="10.875" style="2" customWidth="1"/>
    <col min="4619" max="4864" width="13.375" style="2"/>
    <col min="4865" max="4865" width="13.375" style="2" customWidth="1"/>
    <col min="4866" max="4867" width="17.125" style="2" customWidth="1"/>
    <col min="4868" max="4868" width="15.875" style="2" customWidth="1"/>
    <col min="4869" max="4870" width="13.375" style="2"/>
    <col min="4871" max="4873" width="14.625" style="2" customWidth="1"/>
    <col min="4874" max="4874" width="10.875" style="2" customWidth="1"/>
    <col min="4875" max="5120" width="13.375" style="2"/>
    <col min="5121" max="5121" width="13.375" style="2" customWidth="1"/>
    <col min="5122" max="5123" width="17.125" style="2" customWidth="1"/>
    <col min="5124" max="5124" width="15.875" style="2" customWidth="1"/>
    <col min="5125" max="5126" width="13.375" style="2"/>
    <col min="5127" max="5129" width="14.625" style="2" customWidth="1"/>
    <col min="5130" max="5130" width="10.875" style="2" customWidth="1"/>
    <col min="5131" max="5376" width="13.375" style="2"/>
    <col min="5377" max="5377" width="13.375" style="2" customWidth="1"/>
    <col min="5378" max="5379" width="17.125" style="2" customWidth="1"/>
    <col min="5380" max="5380" width="15.875" style="2" customWidth="1"/>
    <col min="5381" max="5382" width="13.375" style="2"/>
    <col min="5383" max="5385" width="14.625" style="2" customWidth="1"/>
    <col min="5386" max="5386" width="10.875" style="2" customWidth="1"/>
    <col min="5387" max="5632" width="13.375" style="2"/>
    <col min="5633" max="5633" width="13.375" style="2" customWidth="1"/>
    <col min="5634" max="5635" width="17.125" style="2" customWidth="1"/>
    <col min="5636" max="5636" width="15.875" style="2" customWidth="1"/>
    <col min="5637" max="5638" width="13.375" style="2"/>
    <col min="5639" max="5641" width="14.625" style="2" customWidth="1"/>
    <col min="5642" max="5642" width="10.875" style="2" customWidth="1"/>
    <col min="5643" max="5888" width="13.375" style="2"/>
    <col min="5889" max="5889" width="13.375" style="2" customWidth="1"/>
    <col min="5890" max="5891" width="17.125" style="2" customWidth="1"/>
    <col min="5892" max="5892" width="15.875" style="2" customWidth="1"/>
    <col min="5893" max="5894" width="13.375" style="2"/>
    <col min="5895" max="5897" width="14.625" style="2" customWidth="1"/>
    <col min="5898" max="5898" width="10.875" style="2" customWidth="1"/>
    <col min="5899" max="6144" width="13.375" style="2"/>
    <col min="6145" max="6145" width="13.375" style="2" customWidth="1"/>
    <col min="6146" max="6147" width="17.125" style="2" customWidth="1"/>
    <col min="6148" max="6148" width="15.875" style="2" customWidth="1"/>
    <col min="6149" max="6150" width="13.375" style="2"/>
    <col min="6151" max="6153" width="14.625" style="2" customWidth="1"/>
    <col min="6154" max="6154" width="10.875" style="2" customWidth="1"/>
    <col min="6155" max="6400" width="13.375" style="2"/>
    <col min="6401" max="6401" width="13.375" style="2" customWidth="1"/>
    <col min="6402" max="6403" width="17.125" style="2" customWidth="1"/>
    <col min="6404" max="6404" width="15.875" style="2" customWidth="1"/>
    <col min="6405" max="6406" width="13.375" style="2"/>
    <col min="6407" max="6409" width="14.625" style="2" customWidth="1"/>
    <col min="6410" max="6410" width="10.875" style="2" customWidth="1"/>
    <col min="6411" max="6656" width="13.375" style="2"/>
    <col min="6657" max="6657" width="13.375" style="2" customWidth="1"/>
    <col min="6658" max="6659" width="17.125" style="2" customWidth="1"/>
    <col min="6660" max="6660" width="15.875" style="2" customWidth="1"/>
    <col min="6661" max="6662" width="13.375" style="2"/>
    <col min="6663" max="6665" width="14.625" style="2" customWidth="1"/>
    <col min="6666" max="6666" width="10.875" style="2" customWidth="1"/>
    <col min="6667" max="6912" width="13.375" style="2"/>
    <col min="6913" max="6913" width="13.375" style="2" customWidth="1"/>
    <col min="6914" max="6915" width="17.125" style="2" customWidth="1"/>
    <col min="6916" max="6916" width="15.875" style="2" customWidth="1"/>
    <col min="6917" max="6918" width="13.375" style="2"/>
    <col min="6919" max="6921" width="14.625" style="2" customWidth="1"/>
    <col min="6922" max="6922" width="10.875" style="2" customWidth="1"/>
    <col min="6923" max="7168" width="13.375" style="2"/>
    <col min="7169" max="7169" width="13.375" style="2" customWidth="1"/>
    <col min="7170" max="7171" width="17.125" style="2" customWidth="1"/>
    <col min="7172" max="7172" width="15.875" style="2" customWidth="1"/>
    <col min="7173" max="7174" width="13.375" style="2"/>
    <col min="7175" max="7177" width="14.625" style="2" customWidth="1"/>
    <col min="7178" max="7178" width="10.875" style="2" customWidth="1"/>
    <col min="7179" max="7424" width="13.375" style="2"/>
    <col min="7425" max="7425" width="13.375" style="2" customWidth="1"/>
    <col min="7426" max="7427" width="17.125" style="2" customWidth="1"/>
    <col min="7428" max="7428" width="15.875" style="2" customWidth="1"/>
    <col min="7429" max="7430" width="13.375" style="2"/>
    <col min="7431" max="7433" width="14.625" style="2" customWidth="1"/>
    <col min="7434" max="7434" width="10.875" style="2" customWidth="1"/>
    <col min="7435" max="7680" width="13.375" style="2"/>
    <col min="7681" max="7681" width="13.375" style="2" customWidth="1"/>
    <col min="7682" max="7683" width="17.125" style="2" customWidth="1"/>
    <col min="7684" max="7684" width="15.875" style="2" customWidth="1"/>
    <col min="7685" max="7686" width="13.375" style="2"/>
    <col min="7687" max="7689" width="14.625" style="2" customWidth="1"/>
    <col min="7690" max="7690" width="10.875" style="2" customWidth="1"/>
    <col min="7691" max="7936" width="13.375" style="2"/>
    <col min="7937" max="7937" width="13.375" style="2" customWidth="1"/>
    <col min="7938" max="7939" width="17.125" style="2" customWidth="1"/>
    <col min="7940" max="7940" width="15.875" style="2" customWidth="1"/>
    <col min="7941" max="7942" width="13.375" style="2"/>
    <col min="7943" max="7945" width="14.625" style="2" customWidth="1"/>
    <col min="7946" max="7946" width="10.875" style="2" customWidth="1"/>
    <col min="7947" max="8192" width="13.375" style="2"/>
    <col min="8193" max="8193" width="13.375" style="2" customWidth="1"/>
    <col min="8194" max="8195" width="17.125" style="2" customWidth="1"/>
    <col min="8196" max="8196" width="15.875" style="2" customWidth="1"/>
    <col min="8197" max="8198" width="13.375" style="2"/>
    <col min="8199" max="8201" width="14.625" style="2" customWidth="1"/>
    <col min="8202" max="8202" width="10.875" style="2" customWidth="1"/>
    <col min="8203" max="8448" width="13.375" style="2"/>
    <col min="8449" max="8449" width="13.375" style="2" customWidth="1"/>
    <col min="8450" max="8451" width="17.125" style="2" customWidth="1"/>
    <col min="8452" max="8452" width="15.875" style="2" customWidth="1"/>
    <col min="8453" max="8454" width="13.375" style="2"/>
    <col min="8455" max="8457" width="14.625" style="2" customWidth="1"/>
    <col min="8458" max="8458" width="10.875" style="2" customWidth="1"/>
    <col min="8459" max="8704" width="13.375" style="2"/>
    <col min="8705" max="8705" width="13.375" style="2" customWidth="1"/>
    <col min="8706" max="8707" width="17.125" style="2" customWidth="1"/>
    <col min="8708" max="8708" width="15.875" style="2" customWidth="1"/>
    <col min="8709" max="8710" width="13.375" style="2"/>
    <col min="8711" max="8713" width="14.625" style="2" customWidth="1"/>
    <col min="8714" max="8714" width="10.875" style="2" customWidth="1"/>
    <col min="8715" max="8960" width="13.375" style="2"/>
    <col min="8961" max="8961" width="13.375" style="2" customWidth="1"/>
    <col min="8962" max="8963" width="17.125" style="2" customWidth="1"/>
    <col min="8964" max="8964" width="15.875" style="2" customWidth="1"/>
    <col min="8965" max="8966" width="13.375" style="2"/>
    <col min="8967" max="8969" width="14.625" style="2" customWidth="1"/>
    <col min="8970" max="8970" width="10.875" style="2" customWidth="1"/>
    <col min="8971" max="9216" width="13.375" style="2"/>
    <col min="9217" max="9217" width="13.375" style="2" customWidth="1"/>
    <col min="9218" max="9219" width="17.125" style="2" customWidth="1"/>
    <col min="9220" max="9220" width="15.875" style="2" customWidth="1"/>
    <col min="9221" max="9222" width="13.375" style="2"/>
    <col min="9223" max="9225" width="14.625" style="2" customWidth="1"/>
    <col min="9226" max="9226" width="10.875" style="2" customWidth="1"/>
    <col min="9227" max="9472" width="13.375" style="2"/>
    <col min="9473" max="9473" width="13.375" style="2" customWidth="1"/>
    <col min="9474" max="9475" width="17.125" style="2" customWidth="1"/>
    <col min="9476" max="9476" width="15.875" style="2" customWidth="1"/>
    <col min="9477" max="9478" width="13.375" style="2"/>
    <col min="9479" max="9481" width="14.625" style="2" customWidth="1"/>
    <col min="9482" max="9482" width="10.875" style="2" customWidth="1"/>
    <col min="9483" max="9728" width="13.375" style="2"/>
    <col min="9729" max="9729" width="13.375" style="2" customWidth="1"/>
    <col min="9730" max="9731" width="17.125" style="2" customWidth="1"/>
    <col min="9732" max="9732" width="15.875" style="2" customWidth="1"/>
    <col min="9733" max="9734" width="13.375" style="2"/>
    <col min="9735" max="9737" width="14.625" style="2" customWidth="1"/>
    <col min="9738" max="9738" width="10.875" style="2" customWidth="1"/>
    <col min="9739" max="9984" width="13.375" style="2"/>
    <col min="9985" max="9985" width="13.375" style="2" customWidth="1"/>
    <col min="9986" max="9987" width="17.125" style="2" customWidth="1"/>
    <col min="9988" max="9988" width="15.875" style="2" customWidth="1"/>
    <col min="9989" max="9990" width="13.375" style="2"/>
    <col min="9991" max="9993" width="14.625" style="2" customWidth="1"/>
    <col min="9994" max="9994" width="10.875" style="2" customWidth="1"/>
    <col min="9995" max="10240" width="13.375" style="2"/>
    <col min="10241" max="10241" width="13.375" style="2" customWidth="1"/>
    <col min="10242" max="10243" width="17.125" style="2" customWidth="1"/>
    <col min="10244" max="10244" width="15.875" style="2" customWidth="1"/>
    <col min="10245" max="10246" width="13.375" style="2"/>
    <col min="10247" max="10249" width="14.625" style="2" customWidth="1"/>
    <col min="10250" max="10250" width="10.875" style="2" customWidth="1"/>
    <col min="10251" max="10496" width="13.375" style="2"/>
    <col min="10497" max="10497" width="13.375" style="2" customWidth="1"/>
    <col min="10498" max="10499" width="17.125" style="2" customWidth="1"/>
    <col min="10500" max="10500" width="15.875" style="2" customWidth="1"/>
    <col min="10501" max="10502" width="13.375" style="2"/>
    <col min="10503" max="10505" width="14.625" style="2" customWidth="1"/>
    <col min="10506" max="10506" width="10.875" style="2" customWidth="1"/>
    <col min="10507" max="10752" width="13.375" style="2"/>
    <col min="10753" max="10753" width="13.375" style="2" customWidth="1"/>
    <col min="10754" max="10755" width="17.125" style="2" customWidth="1"/>
    <col min="10756" max="10756" width="15.875" style="2" customWidth="1"/>
    <col min="10757" max="10758" width="13.375" style="2"/>
    <col min="10759" max="10761" width="14.625" style="2" customWidth="1"/>
    <col min="10762" max="10762" width="10.875" style="2" customWidth="1"/>
    <col min="10763" max="11008" width="13.375" style="2"/>
    <col min="11009" max="11009" width="13.375" style="2" customWidth="1"/>
    <col min="11010" max="11011" width="17.125" style="2" customWidth="1"/>
    <col min="11012" max="11012" width="15.875" style="2" customWidth="1"/>
    <col min="11013" max="11014" width="13.375" style="2"/>
    <col min="11015" max="11017" width="14.625" style="2" customWidth="1"/>
    <col min="11018" max="11018" width="10.875" style="2" customWidth="1"/>
    <col min="11019" max="11264" width="13.375" style="2"/>
    <col min="11265" max="11265" width="13.375" style="2" customWidth="1"/>
    <col min="11266" max="11267" width="17.125" style="2" customWidth="1"/>
    <col min="11268" max="11268" width="15.875" style="2" customWidth="1"/>
    <col min="11269" max="11270" width="13.375" style="2"/>
    <col min="11271" max="11273" width="14.625" style="2" customWidth="1"/>
    <col min="11274" max="11274" width="10.875" style="2" customWidth="1"/>
    <col min="11275" max="11520" width="13.375" style="2"/>
    <col min="11521" max="11521" width="13.375" style="2" customWidth="1"/>
    <col min="11522" max="11523" width="17.125" style="2" customWidth="1"/>
    <col min="11524" max="11524" width="15.875" style="2" customWidth="1"/>
    <col min="11525" max="11526" width="13.375" style="2"/>
    <col min="11527" max="11529" width="14.625" style="2" customWidth="1"/>
    <col min="11530" max="11530" width="10.875" style="2" customWidth="1"/>
    <col min="11531" max="11776" width="13.375" style="2"/>
    <col min="11777" max="11777" width="13.375" style="2" customWidth="1"/>
    <col min="11778" max="11779" width="17.125" style="2" customWidth="1"/>
    <col min="11780" max="11780" width="15.875" style="2" customWidth="1"/>
    <col min="11781" max="11782" width="13.375" style="2"/>
    <col min="11783" max="11785" width="14.625" style="2" customWidth="1"/>
    <col min="11786" max="11786" width="10.875" style="2" customWidth="1"/>
    <col min="11787" max="12032" width="13.375" style="2"/>
    <col min="12033" max="12033" width="13.375" style="2" customWidth="1"/>
    <col min="12034" max="12035" width="17.125" style="2" customWidth="1"/>
    <col min="12036" max="12036" width="15.875" style="2" customWidth="1"/>
    <col min="12037" max="12038" width="13.375" style="2"/>
    <col min="12039" max="12041" width="14.625" style="2" customWidth="1"/>
    <col min="12042" max="12042" width="10.875" style="2" customWidth="1"/>
    <col min="12043" max="12288" width="13.375" style="2"/>
    <col min="12289" max="12289" width="13.375" style="2" customWidth="1"/>
    <col min="12290" max="12291" width="17.125" style="2" customWidth="1"/>
    <col min="12292" max="12292" width="15.875" style="2" customWidth="1"/>
    <col min="12293" max="12294" width="13.375" style="2"/>
    <col min="12295" max="12297" width="14.625" style="2" customWidth="1"/>
    <col min="12298" max="12298" width="10.875" style="2" customWidth="1"/>
    <col min="12299" max="12544" width="13.375" style="2"/>
    <col min="12545" max="12545" width="13.375" style="2" customWidth="1"/>
    <col min="12546" max="12547" width="17.125" style="2" customWidth="1"/>
    <col min="12548" max="12548" width="15.875" style="2" customWidth="1"/>
    <col min="12549" max="12550" width="13.375" style="2"/>
    <col min="12551" max="12553" width="14.625" style="2" customWidth="1"/>
    <col min="12554" max="12554" width="10.875" style="2" customWidth="1"/>
    <col min="12555" max="12800" width="13.375" style="2"/>
    <col min="12801" max="12801" width="13.375" style="2" customWidth="1"/>
    <col min="12802" max="12803" width="17.125" style="2" customWidth="1"/>
    <col min="12804" max="12804" width="15.875" style="2" customWidth="1"/>
    <col min="12805" max="12806" width="13.375" style="2"/>
    <col min="12807" max="12809" width="14.625" style="2" customWidth="1"/>
    <col min="12810" max="12810" width="10.875" style="2" customWidth="1"/>
    <col min="12811" max="13056" width="13.375" style="2"/>
    <col min="13057" max="13057" width="13.375" style="2" customWidth="1"/>
    <col min="13058" max="13059" width="17.125" style="2" customWidth="1"/>
    <col min="13060" max="13060" width="15.875" style="2" customWidth="1"/>
    <col min="13061" max="13062" width="13.375" style="2"/>
    <col min="13063" max="13065" width="14.625" style="2" customWidth="1"/>
    <col min="13066" max="13066" width="10.875" style="2" customWidth="1"/>
    <col min="13067" max="13312" width="13.375" style="2"/>
    <col min="13313" max="13313" width="13.375" style="2" customWidth="1"/>
    <col min="13314" max="13315" width="17.125" style="2" customWidth="1"/>
    <col min="13316" max="13316" width="15.875" style="2" customWidth="1"/>
    <col min="13317" max="13318" width="13.375" style="2"/>
    <col min="13319" max="13321" width="14.625" style="2" customWidth="1"/>
    <col min="13322" max="13322" width="10.875" style="2" customWidth="1"/>
    <col min="13323" max="13568" width="13.375" style="2"/>
    <col min="13569" max="13569" width="13.375" style="2" customWidth="1"/>
    <col min="13570" max="13571" width="17.125" style="2" customWidth="1"/>
    <col min="13572" max="13572" width="15.875" style="2" customWidth="1"/>
    <col min="13573" max="13574" width="13.375" style="2"/>
    <col min="13575" max="13577" width="14.625" style="2" customWidth="1"/>
    <col min="13578" max="13578" width="10.875" style="2" customWidth="1"/>
    <col min="13579" max="13824" width="13.375" style="2"/>
    <col min="13825" max="13825" width="13.375" style="2" customWidth="1"/>
    <col min="13826" max="13827" width="17.125" style="2" customWidth="1"/>
    <col min="13828" max="13828" width="15.875" style="2" customWidth="1"/>
    <col min="13829" max="13830" width="13.375" style="2"/>
    <col min="13831" max="13833" width="14.625" style="2" customWidth="1"/>
    <col min="13834" max="13834" width="10.875" style="2" customWidth="1"/>
    <col min="13835" max="14080" width="13.375" style="2"/>
    <col min="14081" max="14081" width="13.375" style="2" customWidth="1"/>
    <col min="14082" max="14083" width="17.125" style="2" customWidth="1"/>
    <col min="14084" max="14084" width="15.875" style="2" customWidth="1"/>
    <col min="14085" max="14086" width="13.375" style="2"/>
    <col min="14087" max="14089" width="14.625" style="2" customWidth="1"/>
    <col min="14090" max="14090" width="10.875" style="2" customWidth="1"/>
    <col min="14091" max="14336" width="13.375" style="2"/>
    <col min="14337" max="14337" width="13.375" style="2" customWidth="1"/>
    <col min="14338" max="14339" width="17.125" style="2" customWidth="1"/>
    <col min="14340" max="14340" width="15.875" style="2" customWidth="1"/>
    <col min="14341" max="14342" width="13.375" style="2"/>
    <col min="14343" max="14345" width="14.625" style="2" customWidth="1"/>
    <col min="14346" max="14346" width="10.875" style="2" customWidth="1"/>
    <col min="14347" max="14592" width="13.375" style="2"/>
    <col min="14593" max="14593" width="13.375" style="2" customWidth="1"/>
    <col min="14594" max="14595" width="17.125" style="2" customWidth="1"/>
    <col min="14596" max="14596" width="15.875" style="2" customWidth="1"/>
    <col min="14597" max="14598" width="13.375" style="2"/>
    <col min="14599" max="14601" width="14.625" style="2" customWidth="1"/>
    <col min="14602" max="14602" width="10.875" style="2" customWidth="1"/>
    <col min="14603" max="14848" width="13.375" style="2"/>
    <col min="14849" max="14849" width="13.375" style="2" customWidth="1"/>
    <col min="14850" max="14851" width="17.125" style="2" customWidth="1"/>
    <col min="14852" max="14852" width="15.875" style="2" customWidth="1"/>
    <col min="14853" max="14854" width="13.375" style="2"/>
    <col min="14855" max="14857" width="14.625" style="2" customWidth="1"/>
    <col min="14858" max="14858" width="10.875" style="2" customWidth="1"/>
    <col min="14859" max="15104" width="13.375" style="2"/>
    <col min="15105" max="15105" width="13.375" style="2" customWidth="1"/>
    <col min="15106" max="15107" width="17.125" style="2" customWidth="1"/>
    <col min="15108" max="15108" width="15.875" style="2" customWidth="1"/>
    <col min="15109" max="15110" width="13.375" style="2"/>
    <col min="15111" max="15113" width="14.625" style="2" customWidth="1"/>
    <col min="15114" max="15114" width="10.875" style="2" customWidth="1"/>
    <col min="15115" max="15360" width="13.375" style="2"/>
    <col min="15361" max="15361" width="13.375" style="2" customWidth="1"/>
    <col min="15362" max="15363" width="17.125" style="2" customWidth="1"/>
    <col min="15364" max="15364" width="15.875" style="2" customWidth="1"/>
    <col min="15365" max="15366" width="13.375" style="2"/>
    <col min="15367" max="15369" width="14.625" style="2" customWidth="1"/>
    <col min="15370" max="15370" width="10.875" style="2" customWidth="1"/>
    <col min="15371" max="15616" width="13.375" style="2"/>
    <col min="15617" max="15617" width="13.375" style="2" customWidth="1"/>
    <col min="15618" max="15619" width="17.125" style="2" customWidth="1"/>
    <col min="15620" max="15620" width="15.875" style="2" customWidth="1"/>
    <col min="15621" max="15622" width="13.375" style="2"/>
    <col min="15623" max="15625" width="14.625" style="2" customWidth="1"/>
    <col min="15626" max="15626" width="10.875" style="2" customWidth="1"/>
    <col min="15627" max="15872" width="13.375" style="2"/>
    <col min="15873" max="15873" width="13.375" style="2" customWidth="1"/>
    <col min="15874" max="15875" width="17.125" style="2" customWidth="1"/>
    <col min="15876" max="15876" width="15.875" style="2" customWidth="1"/>
    <col min="15877" max="15878" width="13.375" style="2"/>
    <col min="15879" max="15881" width="14.625" style="2" customWidth="1"/>
    <col min="15882" max="15882" width="10.875" style="2" customWidth="1"/>
    <col min="15883" max="16128" width="13.375" style="2"/>
    <col min="16129" max="16129" width="13.375" style="2" customWidth="1"/>
    <col min="16130" max="16131" width="17.125" style="2" customWidth="1"/>
    <col min="16132" max="16132" width="15.875" style="2" customWidth="1"/>
    <col min="16133" max="16134" width="13.375" style="2"/>
    <col min="16135" max="16137" width="14.625" style="2" customWidth="1"/>
    <col min="16138" max="16138" width="10.87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603</v>
      </c>
    </row>
    <row r="7" spans="1:10" ht="18" thickBot="1" x14ac:dyDescent="0.25">
      <c r="B7" s="4"/>
      <c r="C7" s="4"/>
      <c r="D7" s="4"/>
      <c r="E7" s="4"/>
      <c r="F7" s="5" t="s">
        <v>604</v>
      </c>
      <c r="G7" s="4"/>
      <c r="H7" s="4"/>
      <c r="I7" s="5" t="s">
        <v>605</v>
      </c>
      <c r="J7" s="4"/>
    </row>
    <row r="8" spans="1:10" x14ac:dyDescent="0.2">
      <c r="C8" s="6"/>
      <c r="D8" s="7"/>
      <c r="E8" s="7"/>
      <c r="F8" s="7"/>
      <c r="G8" s="7"/>
      <c r="H8" s="7"/>
      <c r="I8" s="9" t="s">
        <v>606</v>
      </c>
      <c r="J8" s="7"/>
    </row>
    <row r="9" spans="1:10" x14ac:dyDescent="0.2">
      <c r="C9" s="43" t="s">
        <v>607</v>
      </c>
      <c r="D9" s="6"/>
      <c r="E9" s="7"/>
      <c r="F9" s="7"/>
      <c r="G9" s="7"/>
      <c r="H9" s="6"/>
      <c r="I9" s="6"/>
      <c r="J9" s="6"/>
    </row>
    <row r="10" spans="1:10" x14ac:dyDescent="0.2">
      <c r="B10" s="7"/>
      <c r="C10" s="10"/>
      <c r="D10" s="9" t="s">
        <v>608</v>
      </c>
      <c r="E10" s="9" t="s">
        <v>609</v>
      </c>
      <c r="F10" s="9" t="s">
        <v>610</v>
      </c>
      <c r="G10" s="9" t="s">
        <v>611</v>
      </c>
      <c r="H10" s="9" t="s">
        <v>612</v>
      </c>
      <c r="I10" s="9" t="s">
        <v>613</v>
      </c>
      <c r="J10" s="11" t="s">
        <v>614</v>
      </c>
    </row>
    <row r="11" spans="1:10" x14ac:dyDescent="0.2">
      <c r="C11" s="6"/>
    </row>
    <row r="12" spans="1:10" x14ac:dyDescent="0.2">
      <c r="B12" s="1" t="s">
        <v>615</v>
      </c>
      <c r="C12" s="12">
        <v>252747</v>
      </c>
      <c r="D12" s="15">
        <v>60989</v>
      </c>
      <c r="E12" s="15">
        <v>8636</v>
      </c>
      <c r="F12" s="15">
        <v>9546</v>
      </c>
      <c r="G12" s="15">
        <v>42807</v>
      </c>
      <c r="H12" s="15">
        <v>191758</v>
      </c>
      <c r="I12" s="15">
        <v>6714</v>
      </c>
      <c r="J12" s="15">
        <v>40</v>
      </c>
    </row>
    <row r="13" spans="1:10" x14ac:dyDescent="0.2">
      <c r="B13" s="3" t="s">
        <v>616</v>
      </c>
      <c r="C13" s="16">
        <f>D13+H13</f>
        <v>247714</v>
      </c>
      <c r="D13" s="14">
        <f>E13+F13+G13</f>
        <v>59649</v>
      </c>
      <c r="E13" s="14">
        <f t="shared" ref="E13:J13" si="0">SUM(E15:E70)</f>
        <v>8605</v>
      </c>
      <c r="F13" s="14">
        <f t="shared" si="0"/>
        <v>9552</v>
      </c>
      <c r="G13" s="14">
        <f t="shared" si="0"/>
        <v>41492</v>
      </c>
      <c r="H13" s="14">
        <f t="shared" si="0"/>
        <v>188065</v>
      </c>
      <c r="I13" s="14">
        <f t="shared" si="0"/>
        <v>6669</v>
      </c>
      <c r="J13" s="14">
        <f t="shared" si="0"/>
        <v>40</v>
      </c>
    </row>
    <row r="14" spans="1:10" x14ac:dyDescent="0.2">
      <c r="B14" s="3"/>
      <c r="C14" s="16"/>
      <c r="D14" s="14"/>
      <c r="E14" s="14"/>
      <c r="F14" s="14"/>
      <c r="G14" s="14"/>
      <c r="H14" s="14"/>
      <c r="I14" s="14"/>
      <c r="J14" s="14"/>
    </row>
    <row r="15" spans="1:10" x14ac:dyDescent="0.2">
      <c r="B15" s="1" t="s">
        <v>469</v>
      </c>
      <c r="C15" s="12">
        <f t="shared" ref="C15:C21" si="1">D15+H15</f>
        <v>93864</v>
      </c>
      <c r="D15" s="15">
        <f t="shared" ref="D15:D21" si="2">E15+F15+G15</f>
        <v>20942</v>
      </c>
      <c r="E15" s="13">
        <v>3432</v>
      </c>
      <c r="F15" s="13">
        <v>3742</v>
      </c>
      <c r="G15" s="13">
        <v>13768</v>
      </c>
      <c r="H15" s="13">
        <v>72922</v>
      </c>
      <c r="I15" s="13">
        <v>1037</v>
      </c>
      <c r="J15" s="13">
        <v>9</v>
      </c>
    </row>
    <row r="16" spans="1:10" x14ac:dyDescent="0.2">
      <c r="B16" s="1" t="s">
        <v>558</v>
      </c>
      <c r="C16" s="12">
        <f t="shared" si="1"/>
        <v>11414</v>
      </c>
      <c r="D16" s="15">
        <f t="shared" si="2"/>
        <v>2885</v>
      </c>
      <c r="E16" s="13">
        <v>361</v>
      </c>
      <c r="F16" s="13">
        <v>473</v>
      </c>
      <c r="G16" s="13">
        <v>2051</v>
      </c>
      <c r="H16" s="13">
        <v>8529</v>
      </c>
      <c r="I16" s="13">
        <v>149</v>
      </c>
      <c r="J16" s="13">
        <v>4</v>
      </c>
    </row>
    <row r="17" spans="2:10" x14ac:dyDescent="0.2">
      <c r="B17" s="1" t="s">
        <v>559</v>
      </c>
      <c r="C17" s="12">
        <f t="shared" si="1"/>
        <v>10349</v>
      </c>
      <c r="D17" s="15">
        <f t="shared" si="2"/>
        <v>2316</v>
      </c>
      <c r="E17" s="13">
        <v>482</v>
      </c>
      <c r="F17" s="13">
        <v>579</v>
      </c>
      <c r="G17" s="13">
        <v>1255</v>
      </c>
      <c r="H17" s="13">
        <v>8033</v>
      </c>
      <c r="I17" s="13">
        <v>141</v>
      </c>
      <c r="J17" s="13">
        <v>1</v>
      </c>
    </row>
    <row r="18" spans="2:10" x14ac:dyDescent="0.2">
      <c r="B18" s="1" t="s">
        <v>560</v>
      </c>
      <c r="C18" s="12">
        <f t="shared" si="1"/>
        <v>9734</v>
      </c>
      <c r="D18" s="15">
        <f t="shared" si="2"/>
        <v>2712</v>
      </c>
      <c r="E18" s="13">
        <v>225</v>
      </c>
      <c r="F18" s="13">
        <v>228</v>
      </c>
      <c r="G18" s="13">
        <v>2259</v>
      </c>
      <c r="H18" s="13">
        <v>7022</v>
      </c>
      <c r="I18" s="13">
        <v>101</v>
      </c>
      <c r="J18" s="13">
        <v>4</v>
      </c>
    </row>
    <row r="19" spans="2:10" x14ac:dyDescent="0.2">
      <c r="B19" s="1" t="s">
        <v>561</v>
      </c>
      <c r="C19" s="12">
        <f t="shared" si="1"/>
        <v>5803</v>
      </c>
      <c r="D19" s="15">
        <f t="shared" si="2"/>
        <v>1473</v>
      </c>
      <c r="E19" s="13">
        <v>209</v>
      </c>
      <c r="F19" s="13">
        <v>193</v>
      </c>
      <c r="G19" s="13">
        <v>1071</v>
      </c>
      <c r="H19" s="13">
        <v>4330</v>
      </c>
      <c r="I19" s="13">
        <v>917</v>
      </c>
      <c r="J19" s="13">
        <v>1</v>
      </c>
    </row>
    <row r="20" spans="2:10" x14ac:dyDescent="0.2">
      <c r="B20" s="1" t="s">
        <v>562</v>
      </c>
      <c r="C20" s="12">
        <f t="shared" si="1"/>
        <v>23232</v>
      </c>
      <c r="D20" s="15">
        <f t="shared" si="2"/>
        <v>5927</v>
      </c>
      <c r="E20" s="13">
        <v>564</v>
      </c>
      <c r="F20" s="13">
        <v>648</v>
      </c>
      <c r="G20" s="13">
        <v>4715</v>
      </c>
      <c r="H20" s="13">
        <v>17305</v>
      </c>
      <c r="I20" s="13">
        <v>327</v>
      </c>
      <c r="J20" s="13">
        <v>3</v>
      </c>
    </row>
    <row r="21" spans="2:10" x14ac:dyDescent="0.2">
      <c r="B21" s="1" t="s">
        <v>563</v>
      </c>
      <c r="C21" s="12">
        <f t="shared" si="1"/>
        <v>5049</v>
      </c>
      <c r="D21" s="15">
        <f t="shared" si="2"/>
        <v>994</v>
      </c>
      <c r="E21" s="13">
        <v>259</v>
      </c>
      <c r="F21" s="13">
        <v>298</v>
      </c>
      <c r="G21" s="13">
        <v>437</v>
      </c>
      <c r="H21" s="13">
        <v>4055</v>
      </c>
      <c r="I21" s="13">
        <v>79</v>
      </c>
      <c r="J21" s="13">
        <v>1</v>
      </c>
    </row>
    <row r="22" spans="2:10" x14ac:dyDescent="0.2">
      <c r="C22" s="6"/>
      <c r="E22" s="13"/>
      <c r="F22" s="13"/>
      <c r="G22" s="13"/>
      <c r="H22" s="13"/>
      <c r="I22" s="13"/>
      <c r="J22" s="13"/>
    </row>
    <row r="23" spans="2:10" x14ac:dyDescent="0.2">
      <c r="B23" s="1" t="s">
        <v>564</v>
      </c>
      <c r="C23" s="12">
        <f t="shared" ref="C23:C70" si="3">D23+H23</f>
        <v>3491</v>
      </c>
      <c r="D23" s="15">
        <f t="shared" ref="D23:D31" si="4">E23+F23+G23</f>
        <v>1035</v>
      </c>
      <c r="E23" s="13">
        <v>76</v>
      </c>
      <c r="F23" s="13">
        <v>115</v>
      </c>
      <c r="G23" s="13">
        <v>844</v>
      </c>
      <c r="H23" s="13">
        <v>2456</v>
      </c>
      <c r="I23" s="13">
        <v>32</v>
      </c>
      <c r="J23" s="17" t="s">
        <v>41</v>
      </c>
    </row>
    <row r="24" spans="2:10" x14ac:dyDescent="0.2">
      <c r="B24" s="1" t="s">
        <v>565</v>
      </c>
      <c r="C24" s="12">
        <f t="shared" si="3"/>
        <v>2114</v>
      </c>
      <c r="D24" s="15">
        <f t="shared" si="4"/>
        <v>521</v>
      </c>
      <c r="E24" s="13">
        <v>91</v>
      </c>
      <c r="F24" s="13">
        <v>76</v>
      </c>
      <c r="G24" s="13">
        <v>354</v>
      </c>
      <c r="H24" s="13">
        <v>1593</v>
      </c>
      <c r="I24" s="13">
        <v>40</v>
      </c>
      <c r="J24" s="17">
        <v>1</v>
      </c>
    </row>
    <row r="25" spans="2:10" x14ac:dyDescent="0.2">
      <c r="B25" s="1" t="s">
        <v>566</v>
      </c>
      <c r="C25" s="12">
        <f t="shared" si="3"/>
        <v>1044</v>
      </c>
      <c r="D25" s="15">
        <f t="shared" si="4"/>
        <v>228</v>
      </c>
      <c r="E25" s="13">
        <v>18</v>
      </c>
      <c r="F25" s="13">
        <v>31</v>
      </c>
      <c r="G25" s="13">
        <v>179</v>
      </c>
      <c r="H25" s="13">
        <v>816</v>
      </c>
      <c r="I25" s="13">
        <v>9</v>
      </c>
      <c r="J25" s="17" t="s">
        <v>41</v>
      </c>
    </row>
    <row r="26" spans="2:10" x14ac:dyDescent="0.2">
      <c r="B26" s="1" t="s">
        <v>567</v>
      </c>
      <c r="C26" s="12">
        <f t="shared" si="3"/>
        <v>2800</v>
      </c>
      <c r="D26" s="15">
        <f t="shared" si="4"/>
        <v>697</v>
      </c>
      <c r="E26" s="13">
        <v>126</v>
      </c>
      <c r="F26" s="13">
        <v>107</v>
      </c>
      <c r="G26" s="13">
        <v>464</v>
      </c>
      <c r="H26" s="13">
        <v>2103</v>
      </c>
      <c r="I26" s="13">
        <v>607</v>
      </c>
      <c r="J26" s="17" t="s">
        <v>41</v>
      </c>
    </row>
    <row r="27" spans="2:10" x14ac:dyDescent="0.2">
      <c r="B27" s="1" t="s">
        <v>568</v>
      </c>
      <c r="C27" s="12">
        <f t="shared" si="3"/>
        <v>3680</v>
      </c>
      <c r="D27" s="15">
        <f t="shared" si="4"/>
        <v>1143</v>
      </c>
      <c r="E27" s="13">
        <v>143</v>
      </c>
      <c r="F27" s="13">
        <v>130</v>
      </c>
      <c r="G27" s="13">
        <v>870</v>
      </c>
      <c r="H27" s="13">
        <v>2537</v>
      </c>
      <c r="I27" s="13">
        <v>64</v>
      </c>
      <c r="J27" s="17">
        <v>1</v>
      </c>
    </row>
    <row r="28" spans="2:10" x14ac:dyDescent="0.2">
      <c r="B28" s="1" t="s">
        <v>569</v>
      </c>
      <c r="C28" s="12">
        <f t="shared" si="3"/>
        <v>1809</v>
      </c>
      <c r="D28" s="15">
        <f t="shared" si="4"/>
        <v>537</v>
      </c>
      <c r="E28" s="13">
        <v>56</v>
      </c>
      <c r="F28" s="13">
        <v>54</v>
      </c>
      <c r="G28" s="13">
        <v>427</v>
      </c>
      <c r="H28" s="13">
        <v>1272</v>
      </c>
      <c r="I28" s="13">
        <v>45</v>
      </c>
      <c r="J28" s="17" t="s">
        <v>41</v>
      </c>
    </row>
    <row r="29" spans="2:10" x14ac:dyDescent="0.2">
      <c r="B29" s="1" t="s">
        <v>570</v>
      </c>
      <c r="C29" s="12">
        <f t="shared" si="3"/>
        <v>1886</v>
      </c>
      <c r="D29" s="15">
        <f t="shared" si="4"/>
        <v>474</v>
      </c>
      <c r="E29" s="13">
        <v>69</v>
      </c>
      <c r="F29" s="13">
        <v>62</v>
      </c>
      <c r="G29" s="13">
        <v>343</v>
      </c>
      <c r="H29" s="13">
        <v>1412</v>
      </c>
      <c r="I29" s="13">
        <v>86</v>
      </c>
      <c r="J29" s="13">
        <v>1</v>
      </c>
    </row>
    <row r="30" spans="2:10" x14ac:dyDescent="0.2">
      <c r="B30" s="1" t="s">
        <v>571</v>
      </c>
      <c r="C30" s="12">
        <f t="shared" si="3"/>
        <v>4046</v>
      </c>
      <c r="D30" s="15">
        <f t="shared" si="4"/>
        <v>940</v>
      </c>
      <c r="E30" s="13">
        <v>150</v>
      </c>
      <c r="F30" s="13">
        <v>197</v>
      </c>
      <c r="G30" s="13">
        <v>593</v>
      </c>
      <c r="H30" s="13">
        <v>3106</v>
      </c>
      <c r="I30" s="13">
        <v>97</v>
      </c>
      <c r="J30" s="13">
        <v>1</v>
      </c>
    </row>
    <row r="31" spans="2:10" x14ac:dyDescent="0.2">
      <c r="B31" s="1" t="s">
        <v>572</v>
      </c>
      <c r="C31" s="12">
        <f t="shared" si="3"/>
        <v>8089</v>
      </c>
      <c r="D31" s="15">
        <f t="shared" si="4"/>
        <v>1799</v>
      </c>
      <c r="E31" s="13">
        <v>395</v>
      </c>
      <c r="F31" s="13">
        <v>439</v>
      </c>
      <c r="G31" s="13">
        <v>965</v>
      </c>
      <c r="H31" s="13">
        <v>6290</v>
      </c>
      <c r="I31" s="13">
        <v>70</v>
      </c>
      <c r="J31" s="13">
        <v>2</v>
      </c>
    </row>
    <row r="32" spans="2:10" x14ac:dyDescent="0.2">
      <c r="C32" s="6"/>
    </row>
    <row r="33" spans="2:10" x14ac:dyDescent="0.2">
      <c r="B33" s="1" t="s">
        <v>617</v>
      </c>
      <c r="C33" s="12">
        <f t="shared" si="3"/>
        <v>4137</v>
      </c>
      <c r="D33" s="15">
        <f t="shared" ref="D33:D42" si="5">E33+F33+G33</f>
        <v>1313</v>
      </c>
      <c r="E33" s="13">
        <v>138</v>
      </c>
      <c r="F33" s="13">
        <v>168</v>
      </c>
      <c r="G33" s="13">
        <v>1007</v>
      </c>
      <c r="H33" s="13">
        <v>2824</v>
      </c>
      <c r="I33" s="13">
        <v>371</v>
      </c>
      <c r="J33" s="17" t="s">
        <v>41</v>
      </c>
    </row>
    <row r="34" spans="2:10" x14ac:dyDescent="0.2">
      <c r="B34" s="1" t="s">
        <v>511</v>
      </c>
      <c r="C34" s="12">
        <f t="shared" si="3"/>
        <v>3335</v>
      </c>
      <c r="D34" s="15">
        <f t="shared" si="5"/>
        <v>836</v>
      </c>
      <c r="E34" s="13">
        <v>172</v>
      </c>
      <c r="F34" s="13">
        <v>168</v>
      </c>
      <c r="G34" s="13">
        <v>496</v>
      </c>
      <c r="H34" s="13">
        <v>2499</v>
      </c>
      <c r="I34" s="13">
        <v>110</v>
      </c>
      <c r="J34" s="17" t="s">
        <v>41</v>
      </c>
    </row>
    <row r="35" spans="2:10" x14ac:dyDescent="0.2">
      <c r="B35" s="1" t="s">
        <v>512</v>
      </c>
      <c r="C35" s="12">
        <f t="shared" si="3"/>
        <v>1860</v>
      </c>
      <c r="D35" s="15">
        <f t="shared" si="5"/>
        <v>592</v>
      </c>
      <c r="E35" s="13">
        <v>60</v>
      </c>
      <c r="F35" s="13">
        <v>66</v>
      </c>
      <c r="G35" s="13">
        <v>466</v>
      </c>
      <c r="H35" s="13">
        <v>1268</v>
      </c>
      <c r="I35" s="13">
        <v>102</v>
      </c>
      <c r="J35" s="17" t="s">
        <v>41</v>
      </c>
    </row>
    <row r="36" spans="2:10" x14ac:dyDescent="0.2">
      <c r="B36" s="1" t="s">
        <v>574</v>
      </c>
      <c r="C36" s="12">
        <f t="shared" si="3"/>
        <v>1002</v>
      </c>
      <c r="D36" s="15">
        <f t="shared" si="5"/>
        <v>254</v>
      </c>
      <c r="E36" s="13">
        <v>40</v>
      </c>
      <c r="F36" s="13">
        <v>52</v>
      </c>
      <c r="G36" s="13">
        <v>162</v>
      </c>
      <c r="H36" s="13">
        <v>748</v>
      </c>
      <c r="I36" s="13">
        <v>16</v>
      </c>
      <c r="J36" s="17" t="s">
        <v>41</v>
      </c>
    </row>
    <row r="37" spans="2:10" x14ac:dyDescent="0.2">
      <c r="B37" s="1" t="s">
        <v>575</v>
      </c>
      <c r="C37" s="12">
        <f t="shared" si="3"/>
        <v>109</v>
      </c>
      <c r="D37" s="15">
        <f t="shared" si="5"/>
        <v>27</v>
      </c>
      <c r="E37" s="13">
        <v>4</v>
      </c>
      <c r="F37" s="13">
        <v>7</v>
      </c>
      <c r="G37" s="13">
        <v>16</v>
      </c>
      <c r="H37" s="13">
        <v>82</v>
      </c>
      <c r="I37" s="17" t="s">
        <v>41</v>
      </c>
      <c r="J37" s="17" t="s">
        <v>41</v>
      </c>
    </row>
    <row r="38" spans="2:10" x14ac:dyDescent="0.2">
      <c r="B38" s="1" t="s">
        <v>576</v>
      </c>
      <c r="C38" s="12">
        <f t="shared" si="3"/>
        <v>4622</v>
      </c>
      <c r="D38" s="15">
        <f t="shared" si="5"/>
        <v>1360</v>
      </c>
      <c r="E38" s="13">
        <v>170</v>
      </c>
      <c r="F38" s="13">
        <v>152</v>
      </c>
      <c r="G38" s="13">
        <v>1038</v>
      </c>
      <c r="H38" s="13">
        <v>3262</v>
      </c>
      <c r="I38" s="13">
        <v>51</v>
      </c>
      <c r="J38" s="13">
        <v>1</v>
      </c>
    </row>
    <row r="39" spans="2:10" x14ac:dyDescent="0.2">
      <c r="B39" s="1" t="s">
        <v>577</v>
      </c>
      <c r="C39" s="12">
        <f t="shared" si="3"/>
        <v>2501</v>
      </c>
      <c r="D39" s="15">
        <f t="shared" si="5"/>
        <v>700</v>
      </c>
      <c r="E39" s="13">
        <v>46</v>
      </c>
      <c r="F39" s="13">
        <v>54</v>
      </c>
      <c r="G39" s="13">
        <v>600</v>
      </c>
      <c r="H39" s="13">
        <v>1801</v>
      </c>
      <c r="I39" s="13">
        <v>33</v>
      </c>
      <c r="J39" s="13">
        <v>1</v>
      </c>
    </row>
    <row r="40" spans="2:10" x14ac:dyDescent="0.2">
      <c r="B40" s="1" t="s">
        <v>578</v>
      </c>
      <c r="C40" s="12">
        <f t="shared" si="3"/>
        <v>3354</v>
      </c>
      <c r="D40" s="15">
        <f t="shared" si="5"/>
        <v>983</v>
      </c>
      <c r="E40" s="13">
        <v>119</v>
      </c>
      <c r="F40" s="13">
        <v>120</v>
      </c>
      <c r="G40" s="13">
        <v>744</v>
      </c>
      <c r="H40" s="13">
        <v>2371</v>
      </c>
      <c r="I40" s="13">
        <v>81</v>
      </c>
      <c r="J40" s="17" t="s">
        <v>41</v>
      </c>
    </row>
    <row r="41" spans="2:10" x14ac:dyDescent="0.2">
      <c r="B41" s="1" t="s">
        <v>579</v>
      </c>
      <c r="C41" s="12">
        <f t="shared" si="3"/>
        <v>2991</v>
      </c>
      <c r="D41" s="15">
        <f t="shared" si="5"/>
        <v>958</v>
      </c>
      <c r="E41" s="13">
        <v>57</v>
      </c>
      <c r="F41" s="13">
        <v>100</v>
      </c>
      <c r="G41" s="13">
        <v>801</v>
      </c>
      <c r="H41" s="13">
        <v>2033</v>
      </c>
      <c r="I41" s="13">
        <v>46</v>
      </c>
      <c r="J41" s="17" t="s">
        <v>41</v>
      </c>
    </row>
    <row r="42" spans="2:10" x14ac:dyDescent="0.2">
      <c r="B42" s="1" t="s">
        <v>580</v>
      </c>
      <c r="C42" s="12">
        <f t="shared" si="3"/>
        <v>1120</v>
      </c>
      <c r="D42" s="15">
        <f t="shared" si="5"/>
        <v>304</v>
      </c>
      <c r="E42" s="13">
        <v>16</v>
      </c>
      <c r="F42" s="13">
        <v>22</v>
      </c>
      <c r="G42" s="13">
        <v>266</v>
      </c>
      <c r="H42" s="13">
        <v>816</v>
      </c>
      <c r="I42" s="13">
        <v>24</v>
      </c>
      <c r="J42" s="17" t="s">
        <v>41</v>
      </c>
    </row>
    <row r="43" spans="2:10" x14ac:dyDescent="0.2">
      <c r="C43" s="6"/>
    </row>
    <row r="44" spans="2:10" x14ac:dyDescent="0.2">
      <c r="B44" s="1" t="s">
        <v>581</v>
      </c>
      <c r="C44" s="12">
        <f t="shared" si="3"/>
        <v>1980</v>
      </c>
      <c r="D44" s="15">
        <f t="shared" ref="D44:D53" si="6">E44+F44+G44</f>
        <v>534</v>
      </c>
      <c r="E44" s="13">
        <v>60</v>
      </c>
      <c r="F44" s="13">
        <v>85</v>
      </c>
      <c r="G44" s="13">
        <v>389</v>
      </c>
      <c r="H44" s="13">
        <v>1446</v>
      </c>
      <c r="I44" s="13">
        <v>238</v>
      </c>
      <c r="J44" s="17" t="s">
        <v>41</v>
      </c>
    </row>
    <row r="45" spans="2:10" x14ac:dyDescent="0.2">
      <c r="B45" s="1" t="s">
        <v>582</v>
      </c>
      <c r="C45" s="12">
        <f t="shared" si="3"/>
        <v>1608</v>
      </c>
      <c r="D45" s="15">
        <f t="shared" si="6"/>
        <v>511</v>
      </c>
      <c r="E45" s="13">
        <v>41</v>
      </c>
      <c r="F45" s="13">
        <v>48</v>
      </c>
      <c r="G45" s="13">
        <v>422</v>
      </c>
      <c r="H45" s="13">
        <v>1097</v>
      </c>
      <c r="I45" s="13">
        <v>55</v>
      </c>
      <c r="J45" s="17" t="s">
        <v>41</v>
      </c>
    </row>
    <row r="46" spans="2:10" x14ac:dyDescent="0.2">
      <c r="B46" s="1" t="s">
        <v>583</v>
      </c>
      <c r="C46" s="12">
        <f t="shared" si="3"/>
        <v>1488</v>
      </c>
      <c r="D46" s="15">
        <f t="shared" si="6"/>
        <v>400</v>
      </c>
      <c r="E46" s="13">
        <v>44</v>
      </c>
      <c r="F46" s="13">
        <v>46</v>
      </c>
      <c r="G46" s="13">
        <v>310</v>
      </c>
      <c r="H46" s="13">
        <v>1088</v>
      </c>
      <c r="I46" s="13">
        <v>43</v>
      </c>
      <c r="J46" s="17" t="s">
        <v>41</v>
      </c>
    </row>
    <row r="47" spans="2:10" x14ac:dyDescent="0.2">
      <c r="B47" s="1" t="s">
        <v>584</v>
      </c>
      <c r="C47" s="12">
        <f t="shared" si="3"/>
        <v>1555</v>
      </c>
      <c r="D47" s="15">
        <f t="shared" si="6"/>
        <v>432</v>
      </c>
      <c r="E47" s="13">
        <v>54</v>
      </c>
      <c r="F47" s="13">
        <v>28</v>
      </c>
      <c r="G47" s="13">
        <v>350</v>
      </c>
      <c r="H47" s="13">
        <v>1123</v>
      </c>
      <c r="I47" s="13">
        <v>256</v>
      </c>
      <c r="J47" s="17" t="s">
        <v>41</v>
      </c>
    </row>
    <row r="48" spans="2:10" x14ac:dyDescent="0.2">
      <c r="B48" s="1" t="s">
        <v>585</v>
      </c>
      <c r="C48" s="12">
        <f t="shared" si="3"/>
        <v>518</v>
      </c>
      <c r="D48" s="15">
        <f t="shared" si="6"/>
        <v>104</v>
      </c>
      <c r="E48" s="13">
        <v>12</v>
      </c>
      <c r="F48" s="13">
        <v>14</v>
      </c>
      <c r="G48" s="13">
        <v>78</v>
      </c>
      <c r="H48" s="13">
        <v>414</v>
      </c>
      <c r="I48" s="13">
        <v>85</v>
      </c>
      <c r="J48" s="13">
        <v>2</v>
      </c>
    </row>
    <row r="49" spans="2:10" x14ac:dyDescent="0.2">
      <c r="B49" s="1" t="s">
        <v>586</v>
      </c>
      <c r="C49" s="12">
        <f t="shared" si="3"/>
        <v>475</v>
      </c>
      <c r="D49" s="15">
        <f t="shared" si="6"/>
        <v>146</v>
      </c>
      <c r="E49" s="13">
        <v>19</v>
      </c>
      <c r="F49" s="13">
        <v>16</v>
      </c>
      <c r="G49" s="13">
        <v>111</v>
      </c>
      <c r="H49" s="13">
        <v>329</v>
      </c>
      <c r="I49" s="13">
        <v>11</v>
      </c>
      <c r="J49" s="17" t="s">
        <v>41</v>
      </c>
    </row>
    <row r="50" spans="2:10" x14ac:dyDescent="0.2">
      <c r="B50" s="1" t="s">
        <v>587</v>
      </c>
      <c r="C50" s="12">
        <f t="shared" si="3"/>
        <v>635</v>
      </c>
      <c r="D50" s="15">
        <f t="shared" si="6"/>
        <v>158</v>
      </c>
      <c r="E50" s="13">
        <v>21</v>
      </c>
      <c r="F50" s="13">
        <v>32</v>
      </c>
      <c r="G50" s="13">
        <v>105</v>
      </c>
      <c r="H50" s="13">
        <v>477</v>
      </c>
      <c r="I50" s="13">
        <v>20</v>
      </c>
      <c r="J50" s="17" t="s">
        <v>41</v>
      </c>
    </row>
    <row r="51" spans="2:10" x14ac:dyDescent="0.2">
      <c r="B51" s="1" t="s">
        <v>588</v>
      </c>
      <c r="C51" s="12">
        <f t="shared" si="3"/>
        <v>1635</v>
      </c>
      <c r="D51" s="15">
        <f t="shared" si="6"/>
        <v>334</v>
      </c>
      <c r="E51" s="13">
        <v>49</v>
      </c>
      <c r="F51" s="13">
        <v>56</v>
      </c>
      <c r="G51" s="13">
        <v>229</v>
      </c>
      <c r="H51" s="13">
        <v>1301</v>
      </c>
      <c r="I51" s="13">
        <v>185</v>
      </c>
      <c r="J51" s="17" t="s">
        <v>41</v>
      </c>
    </row>
    <row r="52" spans="2:10" x14ac:dyDescent="0.2">
      <c r="B52" s="1" t="s">
        <v>589</v>
      </c>
      <c r="C52" s="12">
        <f t="shared" si="3"/>
        <v>1866</v>
      </c>
      <c r="D52" s="15">
        <f t="shared" si="6"/>
        <v>412</v>
      </c>
      <c r="E52" s="13">
        <v>54</v>
      </c>
      <c r="F52" s="13">
        <v>61</v>
      </c>
      <c r="G52" s="13">
        <v>297</v>
      </c>
      <c r="H52" s="13">
        <v>1454</v>
      </c>
      <c r="I52" s="13">
        <v>168</v>
      </c>
      <c r="J52" s="17" t="s">
        <v>41</v>
      </c>
    </row>
    <row r="53" spans="2:10" x14ac:dyDescent="0.2">
      <c r="B53" s="1" t="s">
        <v>590</v>
      </c>
      <c r="C53" s="12">
        <f t="shared" si="3"/>
        <v>2102</v>
      </c>
      <c r="D53" s="15">
        <f t="shared" si="6"/>
        <v>511</v>
      </c>
      <c r="E53" s="13">
        <v>55</v>
      </c>
      <c r="F53" s="13">
        <v>58</v>
      </c>
      <c r="G53" s="13">
        <v>398</v>
      </c>
      <c r="H53" s="13">
        <v>1591</v>
      </c>
      <c r="I53" s="13">
        <v>66</v>
      </c>
      <c r="J53" s="17" t="s">
        <v>41</v>
      </c>
    </row>
    <row r="54" spans="2:10" x14ac:dyDescent="0.2">
      <c r="C54" s="6"/>
    </row>
    <row r="55" spans="2:10" x14ac:dyDescent="0.2">
      <c r="B55" s="1" t="s">
        <v>591</v>
      </c>
      <c r="C55" s="12">
        <f t="shared" si="3"/>
        <v>4458</v>
      </c>
      <c r="D55" s="15">
        <f t="shared" ref="D55:D61" si="7">E55+F55+G55</f>
        <v>885</v>
      </c>
      <c r="E55" s="13">
        <v>153</v>
      </c>
      <c r="F55" s="13">
        <v>133</v>
      </c>
      <c r="G55" s="13">
        <v>599</v>
      </c>
      <c r="H55" s="13">
        <v>3573</v>
      </c>
      <c r="I55" s="13">
        <v>149</v>
      </c>
      <c r="J55" s="13">
        <v>1</v>
      </c>
    </row>
    <row r="56" spans="2:10" x14ac:dyDescent="0.2">
      <c r="B56" s="1" t="s">
        <v>531</v>
      </c>
      <c r="C56" s="12">
        <f t="shared" si="3"/>
        <v>681</v>
      </c>
      <c r="D56" s="15">
        <f t="shared" si="7"/>
        <v>169</v>
      </c>
      <c r="E56" s="13">
        <v>21</v>
      </c>
      <c r="F56" s="13">
        <v>33</v>
      </c>
      <c r="G56" s="13">
        <v>115</v>
      </c>
      <c r="H56" s="13">
        <v>512</v>
      </c>
      <c r="I56" s="13">
        <v>7</v>
      </c>
      <c r="J56" s="17" t="s">
        <v>41</v>
      </c>
    </row>
    <row r="57" spans="2:10" x14ac:dyDescent="0.2">
      <c r="B57" s="1" t="s">
        <v>592</v>
      </c>
      <c r="C57" s="12">
        <f t="shared" si="3"/>
        <v>492</v>
      </c>
      <c r="D57" s="15">
        <f t="shared" si="7"/>
        <v>123</v>
      </c>
      <c r="E57" s="13">
        <v>10</v>
      </c>
      <c r="F57" s="13">
        <v>19</v>
      </c>
      <c r="G57" s="13">
        <v>94</v>
      </c>
      <c r="H57" s="13">
        <v>369</v>
      </c>
      <c r="I57" s="17" t="s">
        <v>41</v>
      </c>
      <c r="J57" s="17" t="s">
        <v>41</v>
      </c>
    </row>
    <row r="58" spans="2:10" x14ac:dyDescent="0.2">
      <c r="B58" s="1" t="s">
        <v>533</v>
      </c>
      <c r="C58" s="12">
        <f t="shared" si="3"/>
        <v>2866</v>
      </c>
      <c r="D58" s="15">
        <f t="shared" si="7"/>
        <v>659</v>
      </c>
      <c r="E58" s="13">
        <v>118</v>
      </c>
      <c r="F58" s="13">
        <v>111</v>
      </c>
      <c r="G58" s="13">
        <v>430</v>
      </c>
      <c r="H58" s="13">
        <v>2207</v>
      </c>
      <c r="I58" s="13">
        <v>76</v>
      </c>
      <c r="J58" s="17" t="s">
        <v>41</v>
      </c>
    </row>
    <row r="59" spans="2:10" x14ac:dyDescent="0.2">
      <c r="B59" s="1" t="s">
        <v>593</v>
      </c>
      <c r="C59" s="12">
        <f t="shared" si="3"/>
        <v>1064</v>
      </c>
      <c r="D59" s="15">
        <f t="shared" si="7"/>
        <v>197</v>
      </c>
      <c r="E59" s="13">
        <v>38</v>
      </c>
      <c r="F59" s="13">
        <v>39</v>
      </c>
      <c r="G59" s="13">
        <v>120</v>
      </c>
      <c r="H59" s="13">
        <v>867</v>
      </c>
      <c r="I59" s="13">
        <v>29</v>
      </c>
      <c r="J59" s="17" t="s">
        <v>41</v>
      </c>
    </row>
    <row r="60" spans="2:10" x14ac:dyDescent="0.2">
      <c r="B60" s="1" t="s">
        <v>594</v>
      </c>
      <c r="C60" s="12">
        <f t="shared" si="3"/>
        <v>1221</v>
      </c>
      <c r="D60" s="15">
        <f t="shared" si="7"/>
        <v>186</v>
      </c>
      <c r="E60" s="13">
        <v>25</v>
      </c>
      <c r="F60" s="13">
        <v>26</v>
      </c>
      <c r="G60" s="13">
        <v>135</v>
      </c>
      <c r="H60" s="13">
        <v>1035</v>
      </c>
      <c r="I60" s="13">
        <v>52</v>
      </c>
      <c r="J60" s="17" t="s">
        <v>41</v>
      </c>
    </row>
    <row r="61" spans="2:10" x14ac:dyDescent="0.2">
      <c r="B61" s="1" t="s">
        <v>595</v>
      </c>
      <c r="C61" s="12">
        <f t="shared" si="3"/>
        <v>3813</v>
      </c>
      <c r="D61" s="15">
        <f t="shared" si="7"/>
        <v>743</v>
      </c>
      <c r="E61" s="13">
        <v>141</v>
      </c>
      <c r="F61" s="13">
        <v>145</v>
      </c>
      <c r="G61" s="13">
        <v>457</v>
      </c>
      <c r="H61" s="13">
        <v>3070</v>
      </c>
      <c r="I61" s="13">
        <v>96</v>
      </c>
      <c r="J61" s="13">
        <v>3</v>
      </c>
    </row>
    <row r="62" spans="2:10" x14ac:dyDescent="0.2">
      <c r="C62" s="6"/>
    </row>
    <row r="63" spans="2:10" x14ac:dyDescent="0.2">
      <c r="B63" s="1" t="s">
        <v>537</v>
      </c>
      <c r="C63" s="12">
        <f t="shared" si="3"/>
        <v>2522</v>
      </c>
      <c r="D63" s="15">
        <f t="shared" ref="D63:D70" si="8">E63+F63+G63</f>
        <v>538</v>
      </c>
      <c r="E63" s="13">
        <v>111</v>
      </c>
      <c r="F63" s="13">
        <v>161</v>
      </c>
      <c r="G63" s="13">
        <v>266</v>
      </c>
      <c r="H63" s="13">
        <v>1984</v>
      </c>
      <c r="I63" s="13">
        <v>127</v>
      </c>
      <c r="J63" s="17" t="s">
        <v>41</v>
      </c>
    </row>
    <row r="64" spans="2:10" x14ac:dyDescent="0.2">
      <c r="B64" s="1" t="s">
        <v>597</v>
      </c>
      <c r="C64" s="12">
        <f t="shared" si="3"/>
        <v>901</v>
      </c>
      <c r="D64" s="15">
        <f t="shared" si="8"/>
        <v>118</v>
      </c>
      <c r="E64" s="13">
        <v>17</v>
      </c>
      <c r="F64" s="13">
        <v>31</v>
      </c>
      <c r="G64" s="13">
        <v>70</v>
      </c>
      <c r="H64" s="13">
        <v>783</v>
      </c>
      <c r="I64" s="13">
        <v>16</v>
      </c>
      <c r="J64" s="13">
        <v>1</v>
      </c>
    </row>
    <row r="65" spans="1:10" x14ac:dyDescent="0.2">
      <c r="B65" s="1" t="s">
        <v>598</v>
      </c>
      <c r="C65" s="12">
        <f t="shared" si="3"/>
        <v>969</v>
      </c>
      <c r="D65" s="15">
        <f t="shared" si="8"/>
        <v>199</v>
      </c>
      <c r="E65" s="13">
        <v>29</v>
      </c>
      <c r="F65" s="13">
        <v>54</v>
      </c>
      <c r="G65" s="13">
        <v>116</v>
      </c>
      <c r="H65" s="13">
        <v>770</v>
      </c>
      <c r="I65" s="13">
        <v>27</v>
      </c>
      <c r="J65" s="17" t="s">
        <v>41</v>
      </c>
    </row>
    <row r="66" spans="1:10" x14ac:dyDescent="0.2">
      <c r="B66" s="1" t="s">
        <v>540</v>
      </c>
      <c r="C66" s="12">
        <f t="shared" si="3"/>
        <v>593</v>
      </c>
      <c r="D66" s="15">
        <f t="shared" si="8"/>
        <v>143</v>
      </c>
      <c r="E66" s="13">
        <v>23</v>
      </c>
      <c r="F66" s="13">
        <v>26</v>
      </c>
      <c r="G66" s="13">
        <v>94</v>
      </c>
      <c r="H66" s="13">
        <v>450</v>
      </c>
      <c r="I66" s="13">
        <v>144</v>
      </c>
      <c r="J66" s="13">
        <v>1</v>
      </c>
    </row>
    <row r="67" spans="1:10" x14ac:dyDescent="0.2">
      <c r="B67" s="1" t="s">
        <v>541</v>
      </c>
      <c r="C67" s="12">
        <f t="shared" si="3"/>
        <v>247</v>
      </c>
      <c r="D67" s="15">
        <f t="shared" si="8"/>
        <v>62</v>
      </c>
      <c r="E67" s="13">
        <v>8</v>
      </c>
      <c r="F67" s="13">
        <v>18</v>
      </c>
      <c r="G67" s="13">
        <v>36</v>
      </c>
      <c r="H67" s="13">
        <v>185</v>
      </c>
      <c r="I67" s="13">
        <v>45</v>
      </c>
      <c r="J67" s="17" t="s">
        <v>41</v>
      </c>
    </row>
    <row r="68" spans="1:10" x14ac:dyDescent="0.2">
      <c r="B68" s="1" t="s">
        <v>599</v>
      </c>
      <c r="C68" s="12">
        <f t="shared" si="3"/>
        <v>513</v>
      </c>
      <c r="D68" s="15">
        <f t="shared" si="8"/>
        <v>114</v>
      </c>
      <c r="E68" s="13">
        <v>15</v>
      </c>
      <c r="F68" s="13">
        <v>30</v>
      </c>
      <c r="G68" s="13">
        <v>69</v>
      </c>
      <c r="H68" s="13">
        <v>399</v>
      </c>
      <c r="I68" s="13">
        <v>138</v>
      </c>
      <c r="J68" s="17">
        <v>1</v>
      </c>
    </row>
    <row r="69" spans="1:10" x14ac:dyDescent="0.2">
      <c r="B69" s="1" t="s">
        <v>600</v>
      </c>
      <c r="C69" s="12">
        <f t="shared" si="3"/>
        <v>70</v>
      </c>
      <c r="D69" s="15">
        <f t="shared" si="8"/>
        <v>14</v>
      </c>
      <c r="E69" s="13">
        <v>2</v>
      </c>
      <c r="F69" s="13">
        <v>1</v>
      </c>
      <c r="G69" s="13">
        <v>11</v>
      </c>
      <c r="H69" s="13">
        <v>56</v>
      </c>
      <c r="I69" s="13">
        <v>1</v>
      </c>
      <c r="J69" s="17" t="s">
        <v>41</v>
      </c>
    </row>
    <row r="70" spans="1:10" x14ac:dyDescent="0.2">
      <c r="B70" s="1" t="s">
        <v>618</v>
      </c>
      <c r="C70" s="12">
        <f t="shared" si="3"/>
        <v>7</v>
      </c>
      <c r="D70" s="15">
        <f t="shared" si="8"/>
        <v>7</v>
      </c>
      <c r="E70" s="13">
        <v>7</v>
      </c>
      <c r="F70" s="17" t="s">
        <v>41</v>
      </c>
      <c r="G70" s="17" t="s">
        <v>41</v>
      </c>
      <c r="H70" s="17" t="s">
        <v>41</v>
      </c>
      <c r="I70" s="17" t="s">
        <v>41</v>
      </c>
      <c r="J70" s="17" t="s">
        <v>41</v>
      </c>
    </row>
    <row r="71" spans="1:10" ht="18" thickBot="1" x14ac:dyDescent="0.25">
      <c r="B71" s="4"/>
      <c r="C71" s="20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619</v>
      </c>
    </row>
    <row r="73" spans="1:10" x14ac:dyDescent="0.2">
      <c r="A73" s="1"/>
    </row>
  </sheetData>
  <phoneticPr fontId="2"/>
  <pageMargins left="0.4" right="0.37" top="0.52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6"/>
  <sheetViews>
    <sheetView showGridLines="0" zoomScale="75" workbookViewId="0">
      <selection activeCell="C13" sqref="C13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3" width="3.375" style="2" customWidth="1"/>
    <col min="4" max="4" width="12.125" style="2" customWidth="1"/>
    <col min="5" max="5" width="25.875" style="2" customWidth="1"/>
    <col min="6" max="6" width="22.125" style="2" customWidth="1"/>
    <col min="7" max="9" width="15.875" style="2" customWidth="1"/>
    <col min="10" max="256" width="13.375" style="2"/>
    <col min="257" max="257" width="13.375" style="2" customWidth="1"/>
    <col min="258" max="258" width="18.375" style="2" customWidth="1"/>
    <col min="259" max="259" width="3.375" style="2" customWidth="1"/>
    <col min="260" max="260" width="12.125" style="2" customWidth="1"/>
    <col min="261" max="261" width="25.875" style="2" customWidth="1"/>
    <col min="262" max="262" width="22.125" style="2" customWidth="1"/>
    <col min="263" max="265" width="15.875" style="2" customWidth="1"/>
    <col min="266" max="512" width="13.375" style="2"/>
    <col min="513" max="513" width="13.375" style="2" customWidth="1"/>
    <col min="514" max="514" width="18.375" style="2" customWidth="1"/>
    <col min="515" max="515" width="3.375" style="2" customWidth="1"/>
    <col min="516" max="516" width="12.125" style="2" customWidth="1"/>
    <col min="517" max="517" width="25.875" style="2" customWidth="1"/>
    <col min="518" max="518" width="22.125" style="2" customWidth="1"/>
    <col min="519" max="521" width="15.875" style="2" customWidth="1"/>
    <col min="522" max="768" width="13.375" style="2"/>
    <col min="769" max="769" width="13.375" style="2" customWidth="1"/>
    <col min="770" max="770" width="18.375" style="2" customWidth="1"/>
    <col min="771" max="771" width="3.375" style="2" customWidth="1"/>
    <col min="772" max="772" width="12.125" style="2" customWidth="1"/>
    <col min="773" max="773" width="25.875" style="2" customWidth="1"/>
    <col min="774" max="774" width="22.125" style="2" customWidth="1"/>
    <col min="775" max="777" width="15.875" style="2" customWidth="1"/>
    <col min="778" max="1024" width="13.375" style="2"/>
    <col min="1025" max="1025" width="13.375" style="2" customWidth="1"/>
    <col min="1026" max="1026" width="18.375" style="2" customWidth="1"/>
    <col min="1027" max="1027" width="3.375" style="2" customWidth="1"/>
    <col min="1028" max="1028" width="12.125" style="2" customWidth="1"/>
    <col min="1029" max="1029" width="25.875" style="2" customWidth="1"/>
    <col min="1030" max="1030" width="22.125" style="2" customWidth="1"/>
    <col min="1031" max="1033" width="15.875" style="2" customWidth="1"/>
    <col min="1034" max="1280" width="13.375" style="2"/>
    <col min="1281" max="1281" width="13.375" style="2" customWidth="1"/>
    <col min="1282" max="1282" width="18.375" style="2" customWidth="1"/>
    <col min="1283" max="1283" width="3.375" style="2" customWidth="1"/>
    <col min="1284" max="1284" width="12.125" style="2" customWidth="1"/>
    <col min="1285" max="1285" width="25.875" style="2" customWidth="1"/>
    <col min="1286" max="1286" width="22.125" style="2" customWidth="1"/>
    <col min="1287" max="1289" width="15.875" style="2" customWidth="1"/>
    <col min="1290" max="1536" width="13.375" style="2"/>
    <col min="1537" max="1537" width="13.375" style="2" customWidth="1"/>
    <col min="1538" max="1538" width="18.375" style="2" customWidth="1"/>
    <col min="1539" max="1539" width="3.375" style="2" customWidth="1"/>
    <col min="1540" max="1540" width="12.125" style="2" customWidth="1"/>
    <col min="1541" max="1541" width="25.875" style="2" customWidth="1"/>
    <col min="1542" max="1542" width="22.125" style="2" customWidth="1"/>
    <col min="1543" max="1545" width="15.875" style="2" customWidth="1"/>
    <col min="1546" max="1792" width="13.375" style="2"/>
    <col min="1793" max="1793" width="13.375" style="2" customWidth="1"/>
    <col min="1794" max="1794" width="18.375" style="2" customWidth="1"/>
    <col min="1795" max="1795" width="3.375" style="2" customWidth="1"/>
    <col min="1796" max="1796" width="12.125" style="2" customWidth="1"/>
    <col min="1797" max="1797" width="25.875" style="2" customWidth="1"/>
    <col min="1798" max="1798" width="22.125" style="2" customWidth="1"/>
    <col min="1799" max="1801" width="15.875" style="2" customWidth="1"/>
    <col min="1802" max="2048" width="13.375" style="2"/>
    <col min="2049" max="2049" width="13.375" style="2" customWidth="1"/>
    <col min="2050" max="2050" width="18.375" style="2" customWidth="1"/>
    <col min="2051" max="2051" width="3.375" style="2" customWidth="1"/>
    <col min="2052" max="2052" width="12.125" style="2" customWidth="1"/>
    <col min="2053" max="2053" width="25.875" style="2" customWidth="1"/>
    <col min="2054" max="2054" width="22.125" style="2" customWidth="1"/>
    <col min="2055" max="2057" width="15.875" style="2" customWidth="1"/>
    <col min="2058" max="2304" width="13.375" style="2"/>
    <col min="2305" max="2305" width="13.375" style="2" customWidth="1"/>
    <col min="2306" max="2306" width="18.375" style="2" customWidth="1"/>
    <col min="2307" max="2307" width="3.375" style="2" customWidth="1"/>
    <col min="2308" max="2308" width="12.125" style="2" customWidth="1"/>
    <col min="2309" max="2309" width="25.875" style="2" customWidth="1"/>
    <col min="2310" max="2310" width="22.125" style="2" customWidth="1"/>
    <col min="2311" max="2313" width="15.875" style="2" customWidth="1"/>
    <col min="2314" max="2560" width="13.375" style="2"/>
    <col min="2561" max="2561" width="13.375" style="2" customWidth="1"/>
    <col min="2562" max="2562" width="18.375" style="2" customWidth="1"/>
    <col min="2563" max="2563" width="3.375" style="2" customWidth="1"/>
    <col min="2564" max="2564" width="12.125" style="2" customWidth="1"/>
    <col min="2565" max="2565" width="25.875" style="2" customWidth="1"/>
    <col min="2566" max="2566" width="22.125" style="2" customWidth="1"/>
    <col min="2567" max="2569" width="15.875" style="2" customWidth="1"/>
    <col min="2570" max="2816" width="13.375" style="2"/>
    <col min="2817" max="2817" width="13.375" style="2" customWidth="1"/>
    <col min="2818" max="2818" width="18.375" style="2" customWidth="1"/>
    <col min="2819" max="2819" width="3.375" style="2" customWidth="1"/>
    <col min="2820" max="2820" width="12.125" style="2" customWidth="1"/>
    <col min="2821" max="2821" width="25.875" style="2" customWidth="1"/>
    <col min="2822" max="2822" width="22.125" style="2" customWidth="1"/>
    <col min="2823" max="2825" width="15.875" style="2" customWidth="1"/>
    <col min="2826" max="3072" width="13.375" style="2"/>
    <col min="3073" max="3073" width="13.375" style="2" customWidth="1"/>
    <col min="3074" max="3074" width="18.375" style="2" customWidth="1"/>
    <col min="3075" max="3075" width="3.375" style="2" customWidth="1"/>
    <col min="3076" max="3076" width="12.125" style="2" customWidth="1"/>
    <col min="3077" max="3077" width="25.875" style="2" customWidth="1"/>
    <col min="3078" max="3078" width="22.125" style="2" customWidth="1"/>
    <col min="3079" max="3081" width="15.875" style="2" customWidth="1"/>
    <col min="3082" max="3328" width="13.375" style="2"/>
    <col min="3329" max="3329" width="13.375" style="2" customWidth="1"/>
    <col min="3330" max="3330" width="18.375" style="2" customWidth="1"/>
    <col min="3331" max="3331" width="3.375" style="2" customWidth="1"/>
    <col min="3332" max="3332" width="12.125" style="2" customWidth="1"/>
    <col min="3333" max="3333" width="25.875" style="2" customWidth="1"/>
    <col min="3334" max="3334" width="22.125" style="2" customWidth="1"/>
    <col min="3335" max="3337" width="15.875" style="2" customWidth="1"/>
    <col min="3338" max="3584" width="13.375" style="2"/>
    <col min="3585" max="3585" width="13.375" style="2" customWidth="1"/>
    <col min="3586" max="3586" width="18.375" style="2" customWidth="1"/>
    <col min="3587" max="3587" width="3.375" style="2" customWidth="1"/>
    <col min="3588" max="3588" width="12.125" style="2" customWidth="1"/>
    <col min="3589" max="3589" width="25.875" style="2" customWidth="1"/>
    <col min="3590" max="3590" width="22.125" style="2" customWidth="1"/>
    <col min="3591" max="3593" width="15.875" style="2" customWidth="1"/>
    <col min="3594" max="3840" width="13.375" style="2"/>
    <col min="3841" max="3841" width="13.375" style="2" customWidth="1"/>
    <col min="3842" max="3842" width="18.375" style="2" customWidth="1"/>
    <col min="3843" max="3843" width="3.375" style="2" customWidth="1"/>
    <col min="3844" max="3844" width="12.125" style="2" customWidth="1"/>
    <col min="3845" max="3845" width="25.875" style="2" customWidth="1"/>
    <col min="3846" max="3846" width="22.125" style="2" customWidth="1"/>
    <col min="3847" max="3849" width="15.875" style="2" customWidth="1"/>
    <col min="3850" max="4096" width="13.375" style="2"/>
    <col min="4097" max="4097" width="13.375" style="2" customWidth="1"/>
    <col min="4098" max="4098" width="18.375" style="2" customWidth="1"/>
    <col min="4099" max="4099" width="3.375" style="2" customWidth="1"/>
    <col min="4100" max="4100" width="12.125" style="2" customWidth="1"/>
    <col min="4101" max="4101" width="25.875" style="2" customWidth="1"/>
    <col min="4102" max="4102" width="22.125" style="2" customWidth="1"/>
    <col min="4103" max="4105" width="15.875" style="2" customWidth="1"/>
    <col min="4106" max="4352" width="13.375" style="2"/>
    <col min="4353" max="4353" width="13.375" style="2" customWidth="1"/>
    <col min="4354" max="4354" width="18.375" style="2" customWidth="1"/>
    <col min="4355" max="4355" width="3.375" style="2" customWidth="1"/>
    <col min="4356" max="4356" width="12.125" style="2" customWidth="1"/>
    <col min="4357" max="4357" width="25.875" style="2" customWidth="1"/>
    <col min="4358" max="4358" width="22.125" style="2" customWidth="1"/>
    <col min="4359" max="4361" width="15.875" style="2" customWidth="1"/>
    <col min="4362" max="4608" width="13.375" style="2"/>
    <col min="4609" max="4609" width="13.375" style="2" customWidth="1"/>
    <col min="4610" max="4610" width="18.375" style="2" customWidth="1"/>
    <col min="4611" max="4611" width="3.375" style="2" customWidth="1"/>
    <col min="4612" max="4612" width="12.125" style="2" customWidth="1"/>
    <col min="4613" max="4613" width="25.875" style="2" customWidth="1"/>
    <col min="4614" max="4614" width="22.125" style="2" customWidth="1"/>
    <col min="4615" max="4617" width="15.875" style="2" customWidth="1"/>
    <col min="4618" max="4864" width="13.375" style="2"/>
    <col min="4865" max="4865" width="13.375" style="2" customWidth="1"/>
    <col min="4866" max="4866" width="18.375" style="2" customWidth="1"/>
    <col min="4867" max="4867" width="3.375" style="2" customWidth="1"/>
    <col min="4868" max="4868" width="12.125" style="2" customWidth="1"/>
    <col min="4869" max="4869" width="25.875" style="2" customWidth="1"/>
    <col min="4870" max="4870" width="22.125" style="2" customWidth="1"/>
    <col min="4871" max="4873" width="15.875" style="2" customWidth="1"/>
    <col min="4874" max="5120" width="13.375" style="2"/>
    <col min="5121" max="5121" width="13.375" style="2" customWidth="1"/>
    <col min="5122" max="5122" width="18.375" style="2" customWidth="1"/>
    <col min="5123" max="5123" width="3.375" style="2" customWidth="1"/>
    <col min="5124" max="5124" width="12.125" style="2" customWidth="1"/>
    <col min="5125" max="5125" width="25.875" style="2" customWidth="1"/>
    <col min="5126" max="5126" width="22.125" style="2" customWidth="1"/>
    <col min="5127" max="5129" width="15.875" style="2" customWidth="1"/>
    <col min="5130" max="5376" width="13.375" style="2"/>
    <col min="5377" max="5377" width="13.375" style="2" customWidth="1"/>
    <col min="5378" max="5378" width="18.375" style="2" customWidth="1"/>
    <col min="5379" max="5379" width="3.375" style="2" customWidth="1"/>
    <col min="5380" max="5380" width="12.125" style="2" customWidth="1"/>
    <col min="5381" max="5381" width="25.875" style="2" customWidth="1"/>
    <col min="5382" max="5382" width="22.125" style="2" customWidth="1"/>
    <col min="5383" max="5385" width="15.875" style="2" customWidth="1"/>
    <col min="5386" max="5632" width="13.375" style="2"/>
    <col min="5633" max="5633" width="13.375" style="2" customWidth="1"/>
    <col min="5634" max="5634" width="18.375" style="2" customWidth="1"/>
    <col min="5635" max="5635" width="3.375" style="2" customWidth="1"/>
    <col min="5636" max="5636" width="12.125" style="2" customWidth="1"/>
    <col min="5637" max="5637" width="25.875" style="2" customWidth="1"/>
    <col min="5638" max="5638" width="22.125" style="2" customWidth="1"/>
    <col min="5639" max="5641" width="15.875" style="2" customWidth="1"/>
    <col min="5642" max="5888" width="13.375" style="2"/>
    <col min="5889" max="5889" width="13.375" style="2" customWidth="1"/>
    <col min="5890" max="5890" width="18.375" style="2" customWidth="1"/>
    <col min="5891" max="5891" width="3.375" style="2" customWidth="1"/>
    <col min="5892" max="5892" width="12.125" style="2" customWidth="1"/>
    <col min="5893" max="5893" width="25.875" style="2" customWidth="1"/>
    <col min="5894" max="5894" width="22.125" style="2" customWidth="1"/>
    <col min="5895" max="5897" width="15.875" style="2" customWidth="1"/>
    <col min="5898" max="6144" width="13.375" style="2"/>
    <col min="6145" max="6145" width="13.375" style="2" customWidth="1"/>
    <col min="6146" max="6146" width="18.375" style="2" customWidth="1"/>
    <col min="6147" max="6147" width="3.375" style="2" customWidth="1"/>
    <col min="6148" max="6148" width="12.125" style="2" customWidth="1"/>
    <col min="6149" max="6149" width="25.875" style="2" customWidth="1"/>
    <col min="6150" max="6150" width="22.125" style="2" customWidth="1"/>
    <col min="6151" max="6153" width="15.875" style="2" customWidth="1"/>
    <col min="6154" max="6400" width="13.375" style="2"/>
    <col min="6401" max="6401" width="13.375" style="2" customWidth="1"/>
    <col min="6402" max="6402" width="18.375" style="2" customWidth="1"/>
    <col min="6403" max="6403" width="3.375" style="2" customWidth="1"/>
    <col min="6404" max="6404" width="12.125" style="2" customWidth="1"/>
    <col min="6405" max="6405" width="25.875" style="2" customWidth="1"/>
    <col min="6406" max="6406" width="22.125" style="2" customWidth="1"/>
    <col min="6407" max="6409" width="15.875" style="2" customWidth="1"/>
    <col min="6410" max="6656" width="13.375" style="2"/>
    <col min="6657" max="6657" width="13.375" style="2" customWidth="1"/>
    <col min="6658" max="6658" width="18.375" style="2" customWidth="1"/>
    <col min="6659" max="6659" width="3.375" style="2" customWidth="1"/>
    <col min="6660" max="6660" width="12.125" style="2" customWidth="1"/>
    <col min="6661" max="6661" width="25.875" style="2" customWidth="1"/>
    <col min="6662" max="6662" width="22.125" style="2" customWidth="1"/>
    <col min="6663" max="6665" width="15.875" style="2" customWidth="1"/>
    <col min="6666" max="6912" width="13.375" style="2"/>
    <col min="6913" max="6913" width="13.375" style="2" customWidth="1"/>
    <col min="6914" max="6914" width="18.375" style="2" customWidth="1"/>
    <col min="6915" max="6915" width="3.375" style="2" customWidth="1"/>
    <col min="6916" max="6916" width="12.125" style="2" customWidth="1"/>
    <col min="6917" max="6917" width="25.875" style="2" customWidth="1"/>
    <col min="6918" max="6918" width="22.125" style="2" customWidth="1"/>
    <col min="6919" max="6921" width="15.875" style="2" customWidth="1"/>
    <col min="6922" max="7168" width="13.375" style="2"/>
    <col min="7169" max="7169" width="13.375" style="2" customWidth="1"/>
    <col min="7170" max="7170" width="18.375" style="2" customWidth="1"/>
    <col min="7171" max="7171" width="3.375" style="2" customWidth="1"/>
    <col min="7172" max="7172" width="12.125" style="2" customWidth="1"/>
    <col min="7173" max="7173" width="25.875" style="2" customWidth="1"/>
    <col min="7174" max="7174" width="22.125" style="2" customWidth="1"/>
    <col min="7175" max="7177" width="15.875" style="2" customWidth="1"/>
    <col min="7178" max="7424" width="13.375" style="2"/>
    <col min="7425" max="7425" width="13.375" style="2" customWidth="1"/>
    <col min="7426" max="7426" width="18.375" style="2" customWidth="1"/>
    <col min="7427" max="7427" width="3.375" style="2" customWidth="1"/>
    <col min="7428" max="7428" width="12.125" style="2" customWidth="1"/>
    <col min="7429" max="7429" width="25.875" style="2" customWidth="1"/>
    <col min="7430" max="7430" width="22.125" style="2" customWidth="1"/>
    <col min="7431" max="7433" width="15.875" style="2" customWidth="1"/>
    <col min="7434" max="7680" width="13.375" style="2"/>
    <col min="7681" max="7681" width="13.375" style="2" customWidth="1"/>
    <col min="7682" max="7682" width="18.375" style="2" customWidth="1"/>
    <col min="7683" max="7683" width="3.375" style="2" customWidth="1"/>
    <col min="7684" max="7684" width="12.125" style="2" customWidth="1"/>
    <col min="7685" max="7685" width="25.875" style="2" customWidth="1"/>
    <col min="7686" max="7686" width="22.125" style="2" customWidth="1"/>
    <col min="7687" max="7689" width="15.875" style="2" customWidth="1"/>
    <col min="7690" max="7936" width="13.375" style="2"/>
    <col min="7937" max="7937" width="13.375" style="2" customWidth="1"/>
    <col min="7938" max="7938" width="18.375" style="2" customWidth="1"/>
    <col min="7939" max="7939" width="3.375" style="2" customWidth="1"/>
    <col min="7940" max="7940" width="12.125" style="2" customWidth="1"/>
    <col min="7941" max="7941" width="25.875" style="2" customWidth="1"/>
    <col min="7942" max="7942" width="22.125" style="2" customWidth="1"/>
    <col min="7943" max="7945" width="15.875" style="2" customWidth="1"/>
    <col min="7946" max="8192" width="13.375" style="2"/>
    <col min="8193" max="8193" width="13.375" style="2" customWidth="1"/>
    <col min="8194" max="8194" width="18.375" style="2" customWidth="1"/>
    <col min="8195" max="8195" width="3.375" style="2" customWidth="1"/>
    <col min="8196" max="8196" width="12.125" style="2" customWidth="1"/>
    <col min="8197" max="8197" width="25.875" style="2" customWidth="1"/>
    <col min="8198" max="8198" width="22.125" style="2" customWidth="1"/>
    <col min="8199" max="8201" width="15.875" style="2" customWidth="1"/>
    <col min="8202" max="8448" width="13.375" style="2"/>
    <col min="8449" max="8449" width="13.375" style="2" customWidth="1"/>
    <col min="8450" max="8450" width="18.375" style="2" customWidth="1"/>
    <col min="8451" max="8451" width="3.375" style="2" customWidth="1"/>
    <col min="8452" max="8452" width="12.125" style="2" customWidth="1"/>
    <col min="8453" max="8453" width="25.875" style="2" customWidth="1"/>
    <col min="8454" max="8454" width="22.125" style="2" customWidth="1"/>
    <col min="8455" max="8457" width="15.875" style="2" customWidth="1"/>
    <col min="8458" max="8704" width="13.375" style="2"/>
    <col min="8705" max="8705" width="13.375" style="2" customWidth="1"/>
    <col min="8706" max="8706" width="18.375" style="2" customWidth="1"/>
    <col min="8707" max="8707" width="3.375" style="2" customWidth="1"/>
    <col min="8708" max="8708" width="12.125" style="2" customWidth="1"/>
    <col min="8709" max="8709" width="25.875" style="2" customWidth="1"/>
    <col min="8710" max="8710" width="22.125" style="2" customWidth="1"/>
    <col min="8711" max="8713" width="15.875" style="2" customWidth="1"/>
    <col min="8714" max="8960" width="13.375" style="2"/>
    <col min="8961" max="8961" width="13.375" style="2" customWidth="1"/>
    <col min="8962" max="8962" width="18.375" style="2" customWidth="1"/>
    <col min="8963" max="8963" width="3.375" style="2" customWidth="1"/>
    <col min="8964" max="8964" width="12.125" style="2" customWidth="1"/>
    <col min="8965" max="8965" width="25.875" style="2" customWidth="1"/>
    <col min="8966" max="8966" width="22.125" style="2" customWidth="1"/>
    <col min="8967" max="8969" width="15.875" style="2" customWidth="1"/>
    <col min="8970" max="9216" width="13.375" style="2"/>
    <col min="9217" max="9217" width="13.375" style="2" customWidth="1"/>
    <col min="9218" max="9218" width="18.375" style="2" customWidth="1"/>
    <col min="9219" max="9219" width="3.375" style="2" customWidth="1"/>
    <col min="9220" max="9220" width="12.125" style="2" customWidth="1"/>
    <col min="9221" max="9221" width="25.875" style="2" customWidth="1"/>
    <col min="9222" max="9222" width="22.125" style="2" customWidth="1"/>
    <col min="9223" max="9225" width="15.875" style="2" customWidth="1"/>
    <col min="9226" max="9472" width="13.375" style="2"/>
    <col min="9473" max="9473" width="13.375" style="2" customWidth="1"/>
    <col min="9474" max="9474" width="18.375" style="2" customWidth="1"/>
    <col min="9475" max="9475" width="3.375" style="2" customWidth="1"/>
    <col min="9476" max="9476" width="12.125" style="2" customWidth="1"/>
    <col min="9477" max="9477" width="25.875" style="2" customWidth="1"/>
    <col min="9478" max="9478" width="22.125" style="2" customWidth="1"/>
    <col min="9479" max="9481" width="15.875" style="2" customWidth="1"/>
    <col min="9482" max="9728" width="13.375" style="2"/>
    <col min="9729" max="9729" width="13.375" style="2" customWidth="1"/>
    <col min="9730" max="9730" width="18.375" style="2" customWidth="1"/>
    <col min="9731" max="9731" width="3.375" style="2" customWidth="1"/>
    <col min="9732" max="9732" width="12.125" style="2" customWidth="1"/>
    <col min="9733" max="9733" width="25.875" style="2" customWidth="1"/>
    <col min="9734" max="9734" width="22.125" style="2" customWidth="1"/>
    <col min="9735" max="9737" width="15.875" style="2" customWidth="1"/>
    <col min="9738" max="9984" width="13.375" style="2"/>
    <col min="9985" max="9985" width="13.375" style="2" customWidth="1"/>
    <col min="9986" max="9986" width="18.375" style="2" customWidth="1"/>
    <col min="9987" max="9987" width="3.375" style="2" customWidth="1"/>
    <col min="9988" max="9988" width="12.125" style="2" customWidth="1"/>
    <col min="9989" max="9989" width="25.875" style="2" customWidth="1"/>
    <col min="9990" max="9990" width="22.125" style="2" customWidth="1"/>
    <col min="9991" max="9993" width="15.875" style="2" customWidth="1"/>
    <col min="9994" max="10240" width="13.375" style="2"/>
    <col min="10241" max="10241" width="13.375" style="2" customWidth="1"/>
    <col min="10242" max="10242" width="18.375" style="2" customWidth="1"/>
    <col min="10243" max="10243" width="3.375" style="2" customWidth="1"/>
    <col min="10244" max="10244" width="12.125" style="2" customWidth="1"/>
    <col min="10245" max="10245" width="25.875" style="2" customWidth="1"/>
    <col min="10246" max="10246" width="22.125" style="2" customWidth="1"/>
    <col min="10247" max="10249" width="15.875" style="2" customWidth="1"/>
    <col min="10250" max="10496" width="13.375" style="2"/>
    <col min="10497" max="10497" width="13.375" style="2" customWidth="1"/>
    <col min="10498" max="10498" width="18.375" style="2" customWidth="1"/>
    <col min="10499" max="10499" width="3.375" style="2" customWidth="1"/>
    <col min="10500" max="10500" width="12.125" style="2" customWidth="1"/>
    <col min="10501" max="10501" width="25.875" style="2" customWidth="1"/>
    <col min="10502" max="10502" width="22.125" style="2" customWidth="1"/>
    <col min="10503" max="10505" width="15.875" style="2" customWidth="1"/>
    <col min="10506" max="10752" width="13.375" style="2"/>
    <col min="10753" max="10753" width="13.375" style="2" customWidth="1"/>
    <col min="10754" max="10754" width="18.375" style="2" customWidth="1"/>
    <col min="10755" max="10755" width="3.375" style="2" customWidth="1"/>
    <col min="10756" max="10756" width="12.125" style="2" customWidth="1"/>
    <col min="10757" max="10757" width="25.875" style="2" customWidth="1"/>
    <col min="10758" max="10758" width="22.125" style="2" customWidth="1"/>
    <col min="10759" max="10761" width="15.875" style="2" customWidth="1"/>
    <col min="10762" max="11008" width="13.375" style="2"/>
    <col min="11009" max="11009" width="13.375" style="2" customWidth="1"/>
    <col min="11010" max="11010" width="18.375" style="2" customWidth="1"/>
    <col min="11011" max="11011" width="3.375" style="2" customWidth="1"/>
    <col min="11012" max="11012" width="12.125" style="2" customWidth="1"/>
    <col min="11013" max="11013" width="25.875" style="2" customWidth="1"/>
    <col min="11014" max="11014" width="22.125" style="2" customWidth="1"/>
    <col min="11015" max="11017" width="15.875" style="2" customWidth="1"/>
    <col min="11018" max="11264" width="13.375" style="2"/>
    <col min="11265" max="11265" width="13.375" style="2" customWidth="1"/>
    <col min="11266" max="11266" width="18.375" style="2" customWidth="1"/>
    <col min="11267" max="11267" width="3.375" style="2" customWidth="1"/>
    <col min="11268" max="11268" width="12.125" style="2" customWidth="1"/>
    <col min="11269" max="11269" width="25.875" style="2" customWidth="1"/>
    <col min="11270" max="11270" width="22.125" style="2" customWidth="1"/>
    <col min="11271" max="11273" width="15.875" style="2" customWidth="1"/>
    <col min="11274" max="11520" width="13.375" style="2"/>
    <col min="11521" max="11521" width="13.375" style="2" customWidth="1"/>
    <col min="11522" max="11522" width="18.375" style="2" customWidth="1"/>
    <col min="11523" max="11523" width="3.375" style="2" customWidth="1"/>
    <col min="11524" max="11524" width="12.125" style="2" customWidth="1"/>
    <col min="11525" max="11525" width="25.875" style="2" customWidth="1"/>
    <col min="11526" max="11526" width="22.125" style="2" customWidth="1"/>
    <col min="11527" max="11529" width="15.875" style="2" customWidth="1"/>
    <col min="11530" max="11776" width="13.375" style="2"/>
    <col min="11777" max="11777" width="13.375" style="2" customWidth="1"/>
    <col min="11778" max="11778" width="18.375" style="2" customWidth="1"/>
    <col min="11779" max="11779" width="3.375" style="2" customWidth="1"/>
    <col min="11780" max="11780" width="12.125" style="2" customWidth="1"/>
    <col min="11781" max="11781" width="25.875" style="2" customWidth="1"/>
    <col min="11782" max="11782" width="22.125" style="2" customWidth="1"/>
    <col min="11783" max="11785" width="15.875" style="2" customWidth="1"/>
    <col min="11786" max="12032" width="13.375" style="2"/>
    <col min="12033" max="12033" width="13.375" style="2" customWidth="1"/>
    <col min="12034" max="12034" width="18.375" style="2" customWidth="1"/>
    <col min="12035" max="12035" width="3.375" style="2" customWidth="1"/>
    <col min="12036" max="12036" width="12.125" style="2" customWidth="1"/>
    <col min="12037" max="12037" width="25.875" style="2" customWidth="1"/>
    <col min="12038" max="12038" width="22.125" style="2" customWidth="1"/>
    <col min="12039" max="12041" width="15.875" style="2" customWidth="1"/>
    <col min="12042" max="12288" width="13.375" style="2"/>
    <col min="12289" max="12289" width="13.375" style="2" customWidth="1"/>
    <col min="12290" max="12290" width="18.375" style="2" customWidth="1"/>
    <col min="12291" max="12291" width="3.375" style="2" customWidth="1"/>
    <col min="12292" max="12292" width="12.125" style="2" customWidth="1"/>
    <col min="12293" max="12293" width="25.875" style="2" customWidth="1"/>
    <col min="12294" max="12294" width="22.125" style="2" customWidth="1"/>
    <col min="12295" max="12297" width="15.875" style="2" customWidth="1"/>
    <col min="12298" max="12544" width="13.375" style="2"/>
    <col min="12545" max="12545" width="13.375" style="2" customWidth="1"/>
    <col min="12546" max="12546" width="18.375" style="2" customWidth="1"/>
    <col min="12547" max="12547" width="3.375" style="2" customWidth="1"/>
    <col min="12548" max="12548" width="12.125" style="2" customWidth="1"/>
    <col min="12549" max="12549" width="25.875" style="2" customWidth="1"/>
    <col min="12550" max="12550" width="22.125" style="2" customWidth="1"/>
    <col min="12551" max="12553" width="15.875" style="2" customWidth="1"/>
    <col min="12554" max="12800" width="13.375" style="2"/>
    <col min="12801" max="12801" width="13.375" style="2" customWidth="1"/>
    <col min="12802" max="12802" width="18.375" style="2" customWidth="1"/>
    <col min="12803" max="12803" width="3.375" style="2" customWidth="1"/>
    <col min="12804" max="12804" width="12.125" style="2" customWidth="1"/>
    <col min="12805" max="12805" width="25.875" style="2" customWidth="1"/>
    <col min="12806" max="12806" width="22.125" style="2" customWidth="1"/>
    <col min="12807" max="12809" width="15.875" style="2" customWidth="1"/>
    <col min="12810" max="13056" width="13.375" style="2"/>
    <col min="13057" max="13057" width="13.375" style="2" customWidth="1"/>
    <col min="13058" max="13058" width="18.375" style="2" customWidth="1"/>
    <col min="13059" max="13059" width="3.375" style="2" customWidth="1"/>
    <col min="13060" max="13060" width="12.125" style="2" customWidth="1"/>
    <col min="13061" max="13061" width="25.875" style="2" customWidth="1"/>
    <col min="13062" max="13062" width="22.125" style="2" customWidth="1"/>
    <col min="13063" max="13065" width="15.875" style="2" customWidth="1"/>
    <col min="13066" max="13312" width="13.375" style="2"/>
    <col min="13313" max="13313" width="13.375" style="2" customWidth="1"/>
    <col min="13314" max="13314" width="18.375" style="2" customWidth="1"/>
    <col min="13315" max="13315" width="3.375" style="2" customWidth="1"/>
    <col min="13316" max="13316" width="12.125" style="2" customWidth="1"/>
    <col min="13317" max="13317" width="25.875" style="2" customWidth="1"/>
    <col min="13318" max="13318" width="22.125" style="2" customWidth="1"/>
    <col min="13319" max="13321" width="15.875" style="2" customWidth="1"/>
    <col min="13322" max="13568" width="13.375" style="2"/>
    <col min="13569" max="13569" width="13.375" style="2" customWidth="1"/>
    <col min="13570" max="13570" width="18.375" style="2" customWidth="1"/>
    <col min="13571" max="13571" width="3.375" style="2" customWidth="1"/>
    <col min="13572" max="13572" width="12.125" style="2" customWidth="1"/>
    <col min="13573" max="13573" width="25.875" style="2" customWidth="1"/>
    <col min="13574" max="13574" width="22.125" style="2" customWidth="1"/>
    <col min="13575" max="13577" width="15.875" style="2" customWidth="1"/>
    <col min="13578" max="13824" width="13.375" style="2"/>
    <col min="13825" max="13825" width="13.375" style="2" customWidth="1"/>
    <col min="13826" max="13826" width="18.375" style="2" customWidth="1"/>
    <col min="13827" max="13827" width="3.375" style="2" customWidth="1"/>
    <col min="13828" max="13828" width="12.125" style="2" customWidth="1"/>
    <col min="13829" max="13829" width="25.875" style="2" customWidth="1"/>
    <col min="13830" max="13830" width="22.125" style="2" customWidth="1"/>
    <col min="13831" max="13833" width="15.875" style="2" customWidth="1"/>
    <col min="13834" max="14080" width="13.375" style="2"/>
    <col min="14081" max="14081" width="13.375" style="2" customWidth="1"/>
    <col min="14082" max="14082" width="18.375" style="2" customWidth="1"/>
    <col min="14083" max="14083" width="3.375" style="2" customWidth="1"/>
    <col min="14084" max="14084" width="12.125" style="2" customWidth="1"/>
    <col min="14085" max="14085" width="25.875" style="2" customWidth="1"/>
    <col min="14086" max="14086" width="22.125" style="2" customWidth="1"/>
    <col min="14087" max="14089" width="15.875" style="2" customWidth="1"/>
    <col min="14090" max="14336" width="13.375" style="2"/>
    <col min="14337" max="14337" width="13.375" style="2" customWidth="1"/>
    <col min="14338" max="14338" width="18.375" style="2" customWidth="1"/>
    <col min="14339" max="14339" width="3.375" style="2" customWidth="1"/>
    <col min="14340" max="14340" width="12.125" style="2" customWidth="1"/>
    <col min="14341" max="14341" width="25.875" style="2" customWidth="1"/>
    <col min="14342" max="14342" width="22.125" style="2" customWidth="1"/>
    <col min="14343" max="14345" width="15.875" style="2" customWidth="1"/>
    <col min="14346" max="14592" width="13.375" style="2"/>
    <col min="14593" max="14593" width="13.375" style="2" customWidth="1"/>
    <col min="14594" max="14594" width="18.375" style="2" customWidth="1"/>
    <col min="14595" max="14595" width="3.375" style="2" customWidth="1"/>
    <col min="14596" max="14596" width="12.125" style="2" customWidth="1"/>
    <col min="14597" max="14597" width="25.875" style="2" customWidth="1"/>
    <col min="14598" max="14598" width="22.125" style="2" customWidth="1"/>
    <col min="14599" max="14601" width="15.875" style="2" customWidth="1"/>
    <col min="14602" max="14848" width="13.375" style="2"/>
    <col min="14849" max="14849" width="13.375" style="2" customWidth="1"/>
    <col min="14850" max="14850" width="18.375" style="2" customWidth="1"/>
    <col min="14851" max="14851" width="3.375" style="2" customWidth="1"/>
    <col min="14852" max="14852" width="12.125" style="2" customWidth="1"/>
    <col min="14853" max="14853" width="25.875" style="2" customWidth="1"/>
    <col min="14854" max="14854" width="22.125" style="2" customWidth="1"/>
    <col min="14855" max="14857" width="15.875" style="2" customWidth="1"/>
    <col min="14858" max="15104" width="13.375" style="2"/>
    <col min="15105" max="15105" width="13.375" style="2" customWidth="1"/>
    <col min="15106" max="15106" width="18.375" style="2" customWidth="1"/>
    <col min="15107" max="15107" width="3.375" style="2" customWidth="1"/>
    <col min="15108" max="15108" width="12.125" style="2" customWidth="1"/>
    <col min="15109" max="15109" width="25.875" style="2" customWidth="1"/>
    <col min="15110" max="15110" width="22.125" style="2" customWidth="1"/>
    <col min="15111" max="15113" width="15.875" style="2" customWidth="1"/>
    <col min="15114" max="15360" width="13.375" style="2"/>
    <col min="15361" max="15361" width="13.375" style="2" customWidth="1"/>
    <col min="15362" max="15362" width="18.375" style="2" customWidth="1"/>
    <col min="15363" max="15363" width="3.375" style="2" customWidth="1"/>
    <col min="15364" max="15364" width="12.125" style="2" customWidth="1"/>
    <col min="15365" max="15365" width="25.875" style="2" customWidth="1"/>
    <col min="15366" max="15366" width="22.125" style="2" customWidth="1"/>
    <col min="15367" max="15369" width="15.875" style="2" customWidth="1"/>
    <col min="15370" max="15616" width="13.375" style="2"/>
    <col min="15617" max="15617" width="13.375" style="2" customWidth="1"/>
    <col min="15618" max="15618" width="18.375" style="2" customWidth="1"/>
    <col min="15619" max="15619" width="3.375" style="2" customWidth="1"/>
    <col min="15620" max="15620" width="12.125" style="2" customWidth="1"/>
    <col min="15621" max="15621" width="25.875" style="2" customWidth="1"/>
    <col min="15622" max="15622" width="22.125" style="2" customWidth="1"/>
    <col min="15623" max="15625" width="15.875" style="2" customWidth="1"/>
    <col min="15626" max="15872" width="13.375" style="2"/>
    <col min="15873" max="15873" width="13.375" style="2" customWidth="1"/>
    <col min="15874" max="15874" width="18.375" style="2" customWidth="1"/>
    <col min="15875" max="15875" width="3.375" style="2" customWidth="1"/>
    <col min="15876" max="15876" width="12.125" style="2" customWidth="1"/>
    <col min="15877" max="15877" width="25.875" style="2" customWidth="1"/>
    <col min="15878" max="15878" width="22.125" style="2" customWidth="1"/>
    <col min="15879" max="15881" width="15.875" style="2" customWidth="1"/>
    <col min="15882" max="16128" width="13.375" style="2"/>
    <col min="16129" max="16129" width="13.375" style="2" customWidth="1"/>
    <col min="16130" max="16130" width="18.375" style="2" customWidth="1"/>
    <col min="16131" max="16131" width="3.375" style="2" customWidth="1"/>
    <col min="16132" max="16132" width="12.125" style="2" customWidth="1"/>
    <col min="16133" max="16133" width="25.875" style="2" customWidth="1"/>
    <col min="16134" max="16134" width="22.125" style="2" customWidth="1"/>
    <col min="16135" max="16137" width="15.875" style="2" customWidth="1"/>
    <col min="16138" max="16384" width="13.375" style="2"/>
  </cols>
  <sheetData>
    <row r="1" spans="1:10" x14ac:dyDescent="0.2">
      <c r="A1" s="1"/>
    </row>
    <row r="6" spans="1:10" x14ac:dyDescent="0.2">
      <c r="E6" s="3" t="s">
        <v>620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</row>
    <row r="8" spans="1:10" x14ac:dyDescent="0.2">
      <c r="C8" s="6"/>
      <c r="F8" s="6"/>
      <c r="G8" s="6"/>
      <c r="H8" s="7"/>
      <c r="I8" s="7"/>
    </row>
    <row r="9" spans="1:10" x14ac:dyDescent="0.2">
      <c r="C9" s="6"/>
      <c r="F9" s="6"/>
      <c r="G9" s="8" t="s">
        <v>621</v>
      </c>
      <c r="H9" s="8" t="s">
        <v>622</v>
      </c>
      <c r="I9" s="8" t="s">
        <v>623</v>
      </c>
      <c r="J9" s="25"/>
    </row>
    <row r="10" spans="1:10" x14ac:dyDescent="0.2">
      <c r="B10" s="135" t="s">
        <v>624</v>
      </c>
      <c r="C10" s="6"/>
      <c r="E10" s="1" t="s">
        <v>625</v>
      </c>
      <c r="F10" s="8" t="s">
        <v>626</v>
      </c>
      <c r="G10" s="8" t="s">
        <v>627</v>
      </c>
      <c r="H10" s="19" t="s">
        <v>628</v>
      </c>
      <c r="I10" s="19" t="s">
        <v>629</v>
      </c>
      <c r="J10" s="25"/>
    </row>
    <row r="11" spans="1:10" x14ac:dyDescent="0.2">
      <c r="B11" s="7"/>
      <c r="C11" s="10"/>
      <c r="D11" s="7"/>
      <c r="E11" s="7"/>
      <c r="F11" s="10"/>
      <c r="G11" s="10"/>
      <c r="H11" s="11" t="s">
        <v>630</v>
      </c>
      <c r="I11" s="11" t="s">
        <v>631</v>
      </c>
      <c r="J11" s="25"/>
    </row>
    <row r="12" spans="1:10" x14ac:dyDescent="0.2">
      <c r="G12" s="6"/>
      <c r="H12" s="28"/>
      <c r="I12" s="13"/>
    </row>
    <row r="13" spans="1:10" x14ac:dyDescent="0.2">
      <c r="B13" s="23" t="s">
        <v>632</v>
      </c>
      <c r="D13" s="1" t="s">
        <v>633</v>
      </c>
      <c r="E13" s="1" t="s">
        <v>634</v>
      </c>
      <c r="F13" s="1" t="s">
        <v>635</v>
      </c>
      <c r="G13" s="12">
        <f>H13+I13</f>
        <v>22772</v>
      </c>
      <c r="H13" s="28">
        <v>15987</v>
      </c>
      <c r="I13" s="13">
        <v>6785</v>
      </c>
    </row>
    <row r="14" spans="1:10" x14ac:dyDescent="0.2">
      <c r="F14" s="1" t="s">
        <v>636</v>
      </c>
      <c r="G14" s="12">
        <f>H14+I14</f>
        <v>22988</v>
      </c>
      <c r="H14" s="28">
        <v>16419</v>
      </c>
      <c r="I14" s="13">
        <v>6569</v>
      </c>
    </row>
    <row r="15" spans="1:10" x14ac:dyDescent="0.2">
      <c r="F15" s="1" t="s">
        <v>637</v>
      </c>
      <c r="G15" s="12">
        <f>H15+I15</f>
        <v>22882</v>
      </c>
      <c r="H15" s="28">
        <v>16361</v>
      </c>
      <c r="I15" s="13">
        <v>6521</v>
      </c>
    </row>
    <row r="16" spans="1:10" x14ac:dyDescent="0.2">
      <c r="G16" s="6"/>
      <c r="H16" s="28"/>
      <c r="I16" s="13"/>
    </row>
    <row r="17" spans="2:9" x14ac:dyDescent="0.2">
      <c r="B17" s="23" t="s">
        <v>632</v>
      </c>
      <c r="D17" s="1" t="s">
        <v>638</v>
      </c>
      <c r="E17" s="1" t="s">
        <v>639</v>
      </c>
      <c r="F17" s="1" t="s">
        <v>635</v>
      </c>
      <c r="G17" s="12">
        <f>H17+I17</f>
        <v>33210</v>
      </c>
      <c r="H17" s="28">
        <v>25266</v>
      </c>
      <c r="I17" s="13">
        <v>7944</v>
      </c>
    </row>
    <row r="18" spans="2:9" x14ac:dyDescent="0.2">
      <c r="F18" s="1" t="s">
        <v>636</v>
      </c>
      <c r="G18" s="12">
        <f>H18+I18</f>
        <v>32551</v>
      </c>
      <c r="H18" s="28">
        <v>24218</v>
      </c>
      <c r="I18" s="13">
        <v>8333</v>
      </c>
    </row>
    <row r="19" spans="2:9" x14ac:dyDescent="0.2">
      <c r="F19" s="1" t="s">
        <v>637</v>
      </c>
      <c r="G19" s="12">
        <f>H19+I19</f>
        <v>33919</v>
      </c>
      <c r="H19" s="28">
        <v>25207</v>
      </c>
      <c r="I19" s="13">
        <v>8712</v>
      </c>
    </row>
    <row r="20" spans="2:9" x14ac:dyDescent="0.2">
      <c r="G20" s="6"/>
      <c r="H20" s="28"/>
      <c r="I20" s="13"/>
    </row>
    <row r="21" spans="2:9" x14ac:dyDescent="0.2">
      <c r="B21" s="23" t="s">
        <v>632</v>
      </c>
      <c r="D21" s="1" t="s">
        <v>640</v>
      </c>
      <c r="E21" s="1" t="s">
        <v>641</v>
      </c>
      <c r="F21" s="1" t="s">
        <v>635</v>
      </c>
      <c r="G21" s="12">
        <f>H21+I21</f>
        <v>43550</v>
      </c>
      <c r="H21" s="28">
        <v>32160</v>
      </c>
      <c r="I21" s="13">
        <v>11390</v>
      </c>
    </row>
    <row r="22" spans="2:9" x14ac:dyDescent="0.2">
      <c r="F22" s="1" t="s">
        <v>636</v>
      </c>
      <c r="G22" s="12">
        <f>H22+I22</f>
        <v>43546</v>
      </c>
      <c r="H22" s="28">
        <v>32337</v>
      </c>
      <c r="I22" s="13">
        <v>11209</v>
      </c>
    </row>
    <row r="23" spans="2:9" x14ac:dyDescent="0.2">
      <c r="F23" s="1" t="s">
        <v>637</v>
      </c>
      <c r="G23" s="12">
        <f>H23+I23</f>
        <v>43568</v>
      </c>
      <c r="H23" s="28">
        <v>32211</v>
      </c>
      <c r="I23" s="13">
        <v>11357</v>
      </c>
    </row>
    <row r="24" spans="2:9" x14ac:dyDescent="0.2">
      <c r="G24" s="6"/>
      <c r="H24" s="28"/>
      <c r="I24" s="13"/>
    </row>
    <row r="25" spans="2:9" x14ac:dyDescent="0.2">
      <c r="B25" s="23" t="s">
        <v>642</v>
      </c>
      <c r="D25" s="1" t="s">
        <v>640</v>
      </c>
      <c r="E25" s="1" t="s">
        <v>643</v>
      </c>
      <c r="F25" s="1" t="s">
        <v>635</v>
      </c>
      <c r="G25" s="12">
        <f>H25+I25</f>
        <v>22639</v>
      </c>
      <c r="H25" s="28">
        <v>15727</v>
      </c>
      <c r="I25" s="13">
        <v>6912</v>
      </c>
    </row>
    <row r="26" spans="2:9" x14ac:dyDescent="0.2">
      <c r="F26" s="1" t="s">
        <v>636</v>
      </c>
      <c r="G26" s="12">
        <f>H26+I26</f>
        <v>22439</v>
      </c>
      <c r="H26" s="28">
        <v>15648</v>
      </c>
      <c r="I26" s="13">
        <v>6791</v>
      </c>
    </row>
    <row r="27" spans="2:9" x14ac:dyDescent="0.2">
      <c r="F27" s="1" t="s">
        <v>637</v>
      </c>
      <c r="G27" s="12">
        <f>H27+I27</f>
        <v>22661</v>
      </c>
      <c r="H27" s="28">
        <v>15872</v>
      </c>
      <c r="I27" s="13">
        <v>6789</v>
      </c>
    </row>
    <row r="28" spans="2:9" x14ac:dyDescent="0.2">
      <c r="G28" s="6"/>
      <c r="H28" s="28"/>
      <c r="I28" s="13"/>
    </row>
    <row r="29" spans="2:9" x14ac:dyDescent="0.2">
      <c r="B29" s="23" t="s">
        <v>642</v>
      </c>
      <c r="D29" s="1" t="s">
        <v>640</v>
      </c>
      <c r="E29" s="1" t="s">
        <v>644</v>
      </c>
      <c r="F29" s="1" t="s">
        <v>635</v>
      </c>
      <c r="G29" s="12">
        <f>H29+I29</f>
        <v>55911</v>
      </c>
      <c r="H29" s="28">
        <v>42730</v>
      </c>
      <c r="I29" s="13">
        <v>13181</v>
      </c>
    </row>
    <row r="30" spans="2:9" x14ac:dyDescent="0.2">
      <c r="F30" s="1" t="s">
        <v>636</v>
      </c>
      <c r="G30" s="12">
        <f>H30+I30</f>
        <v>56076</v>
      </c>
      <c r="H30" s="28">
        <v>43190</v>
      </c>
      <c r="I30" s="13">
        <v>12886</v>
      </c>
    </row>
    <row r="31" spans="2:9" x14ac:dyDescent="0.2">
      <c r="F31" s="1" t="s">
        <v>637</v>
      </c>
      <c r="G31" s="12">
        <f>H31+I31</f>
        <v>55321</v>
      </c>
      <c r="H31" s="28">
        <v>42711</v>
      </c>
      <c r="I31" s="13">
        <v>12610</v>
      </c>
    </row>
    <row r="32" spans="2:9" x14ac:dyDescent="0.2">
      <c r="G32" s="6"/>
      <c r="H32" s="28"/>
      <c r="I32" s="13"/>
    </row>
    <row r="33" spans="2:9" x14ac:dyDescent="0.2">
      <c r="B33" s="23" t="s">
        <v>645</v>
      </c>
      <c r="D33" s="1" t="s">
        <v>640</v>
      </c>
      <c r="E33" s="1" t="s">
        <v>646</v>
      </c>
      <c r="F33" s="1" t="s">
        <v>635</v>
      </c>
      <c r="G33" s="12">
        <f>H33+I33</f>
        <v>31231</v>
      </c>
      <c r="H33" s="28">
        <v>23669</v>
      </c>
      <c r="I33" s="13">
        <v>7562</v>
      </c>
    </row>
    <row r="34" spans="2:9" x14ac:dyDescent="0.2">
      <c r="F34" s="1" t="s">
        <v>636</v>
      </c>
      <c r="G34" s="12">
        <f>H34+I34</f>
        <v>31125</v>
      </c>
      <c r="H34" s="28">
        <v>23678</v>
      </c>
      <c r="I34" s="13">
        <v>7447</v>
      </c>
    </row>
    <row r="35" spans="2:9" x14ac:dyDescent="0.2">
      <c r="F35" s="1" t="s">
        <v>637</v>
      </c>
      <c r="G35" s="12">
        <f>H35+I35</f>
        <v>29536</v>
      </c>
      <c r="H35" s="28">
        <v>22205</v>
      </c>
      <c r="I35" s="13">
        <v>7331</v>
      </c>
    </row>
    <row r="36" spans="2:9" x14ac:dyDescent="0.2">
      <c r="G36" s="6"/>
      <c r="H36" s="28"/>
      <c r="I36" s="13"/>
    </row>
    <row r="37" spans="2:9" x14ac:dyDescent="0.2">
      <c r="B37" s="23" t="s">
        <v>645</v>
      </c>
      <c r="D37" s="1" t="s">
        <v>640</v>
      </c>
      <c r="E37" s="1" t="s">
        <v>647</v>
      </c>
      <c r="F37" s="1" t="s">
        <v>635</v>
      </c>
      <c r="G37" s="12">
        <f>H37+I37</f>
        <v>54293</v>
      </c>
      <c r="H37" s="28">
        <v>40013</v>
      </c>
      <c r="I37" s="13">
        <v>14280</v>
      </c>
    </row>
    <row r="38" spans="2:9" x14ac:dyDescent="0.2">
      <c r="F38" s="1" t="s">
        <v>636</v>
      </c>
      <c r="G38" s="12">
        <f>H38+I38</f>
        <v>52749</v>
      </c>
      <c r="H38" s="28">
        <v>39107</v>
      </c>
      <c r="I38" s="13">
        <v>13642</v>
      </c>
    </row>
    <row r="39" spans="2:9" x14ac:dyDescent="0.2">
      <c r="F39" s="1" t="s">
        <v>637</v>
      </c>
      <c r="G39" s="12">
        <f>H39+I39</f>
        <v>52881</v>
      </c>
      <c r="H39" s="28">
        <v>39267</v>
      </c>
      <c r="I39" s="13">
        <v>13614</v>
      </c>
    </row>
    <row r="40" spans="2:9" x14ac:dyDescent="0.2">
      <c r="G40" s="6"/>
      <c r="H40" s="28"/>
      <c r="I40" s="13"/>
    </row>
    <row r="41" spans="2:9" x14ac:dyDescent="0.2">
      <c r="B41" s="23" t="s">
        <v>645</v>
      </c>
      <c r="D41" s="1" t="s">
        <v>648</v>
      </c>
      <c r="E41" s="1" t="s">
        <v>649</v>
      </c>
      <c r="F41" s="1" t="s">
        <v>635</v>
      </c>
      <c r="G41" s="12">
        <f>H41+I41</f>
        <v>21104</v>
      </c>
      <c r="H41" s="28">
        <v>15803</v>
      </c>
      <c r="I41" s="13">
        <v>5301</v>
      </c>
    </row>
    <row r="42" spans="2:9" x14ac:dyDescent="0.2">
      <c r="F42" s="1" t="s">
        <v>636</v>
      </c>
      <c r="G42" s="12">
        <f>H42+I42</f>
        <v>22988</v>
      </c>
      <c r="H42" s="28">
        <v>16419</v>
      </c>
      <c r="I42" s="13">
        <v>6569</v>
      </c>
    </row>
    <row r="43" spans="2:9" x14ac:dyDescent="0.2">
      <c r="F43" s="1" t="s">
        <v>637</v>
      </c>
      <c r="G43" s="12">
        <f>H43+I43</f>
        <v>20403</v>
      </c>
      <c r="H43" s="28">
        <v>15209</v>
      </c>
      <c r="I43" s="13">
        <v>5194</v>
      </c>
    </row>
    <row r="44" spans="2:9" x14ac:dyDescent="0.2">
      <c r="G44" s="6"/>
      <c r="H44" s="28"/>
      <c r="I44" s="13"/>
    </row>
    <row r="45" spans="2:9" x14ac:dyDescent="0.2">
      <c r="B45" s="23" t="s">
        <v>645</v>
      </c>
      <c r="D45" s="1" t="s">
        <v>650</v>
      </c>
      <c r="E45" s="1" t="s">
        <v>651</v>
      </c>
      <c r="F45" s="1" t="s">
        <v>635</v>
      </c>
      <c r="G45" s="12">
        <f>H45+I45</f>
        <v>26953</v>
      </c>
      <c r="H45" s="28">
        <v>20333</v>
      </c>
      <c r="I45" s="13">
        <v>6620</v>
      </c>
    </row>
    <row r="46" spans="2:9" x14ac:dyDescent="0.2">
      <c r="F46" s="1" t="s">
        <v>636</v>
      </c>
      <c r="G46" s="12">
        <f>H46+I46</f>
        <v>26524</v>
      </c>
      <c r="H46" s="28">
        <v>20176</v>
      </c>
      <c r="I46" s="13">
        <v>6348</v>
      </c>
    </row>
    <row r="47" spans="2:9" x14ac:dyDescent="0.2">
      <c r="F47" s="1" t="s">
        <v>637</v>
      </c>
      <c r="G47" s="12">
        <f>H47+I47</f>
        <v>26600</v>
      </c>
      <c r="H47" s="28">
        <v>20109</v>
      </c>
      <c r="I47" s="13">
        <v>6491</v>
      </c>
    </row>
    <row r="48" spans="2:9" x14ac:dyDescent="0.2">
      <c r="G48" s="6"/>
      <c r="H48" s="28"/>
      <c r="I48" s="13"/>
    </row>
    <row r="49" spans="2:9" x14ac:dyDescent="0.2">
      <c r="B49" s="23" t="s">
        <v>645</v>
      </c>
      <c r="D49" s="1" t="s">
        <v>652</v>
      </c>
      <c r="E49" s="1" t="s">
        <v>653</v>
      </c>
      <c r="F49" s="1" t="s">
        <v>635</v>
      </c>
      <c r="G49" s="12">
        <f>H49+I49</f>
        <v>20792</v>
      </c>
      <c r="H49" s="28">
        <v>15791</v>
      </c>
      <c r="I49" s="13">
        <v>5001</v>
      </c>
    </row>
    <row r="50" spans="2:9" x14ac:dyDescent="0.2">
      <c r="F50" s="1" t="s">
        <v>636</v>
      </c>
      <c r="G50" s="12">
        <f>H50+I50</f>
        <v>21028</v>
      </c>
      <c r="H50" s="28">
        <v>16470</v>
      </c>
      <c r="I50" s="13">
        <v>4558</v>
      </c>
    </row>
    <row r="51" spans="2:9" x14ac:dyDescent="0.2">
      <c r="F51" s="1" t="s">
        <v>637</v>
      </c>
      <c r="G51" s="12">
        <f>H51+I51</f>
        <v>18777</v>
      </c>
      <c r="H51" s="28">
        <v>14607</v>
      </c>
      <c r="I51" s="13">
        <v>4170</v>
      </c>
    </row>
    <row r="52" spans="2:9" x14ac:dyDescent="0.2">
      <c r="G52" s="6"/>
      <c r="H52" s="28"/>
      <c r="I52" s="13"/>
    </row>
    <row r="53" spans="2:9" x14ac:dyDescent="0.2">
      <c r="B53" s="23" t="s">
        <v>654</v>
      </c>
      <c r="D53" s="1" t="s">
        <v>655</v>
      </c>
      <c r="F53" s="1" t="s">
        <v>635</v>
      </c>
      <c r="G53" s="12">
        <f>H53+I53-1</f>
        <v>36889</v>
      </c>
      <c r="H53" s="28">
        <v>25496</v>
      </c>
      <c r="I53" s="13">
        <v>11394</v>
      </c>
    </row>
    <row r="54" spans="2:9" x14ac:dyDescent="0.2">
      <c r="F54" s="1" t="s">
        <v>636</v>
      </c>
      <c r="G54" s="12">
        <f>H54+I54-1</f>
        <v>35883</v>
      </c>
      <c r="H54" s="28">
        <v>25074</v>
      </c>
      <c r="I54" s="13">
        <v>10810</v>
      </c>
    </row>
    <row r="55" spans="2:9" x14ac:dyDescent="0.2">
      <c r="F55" s="1" t="s">
        <v>637</v>
      </c>
      <c r="G55" s="12">
        <f>H55+I55</f>
        <v>34218</v>
      </c>
      <c r="H55" s="28">
        <v>23849</v>
      </c>
      <c r="I55" s="13">
        <v>10369</v>
      </c>
    </row>
    <row r="56" spans="2:9" x14ac:dyDescent="0.2">
      <c r="G56" s="6"/>
      <c r="H56" s="28"/>
      <c r="I56" s="13"/>
    </row>
    <row r="57" spans="2:9" x14ac:dyDescent="0.2">
      <c r="B57" s="23" t="s">
        <v>656</v>
      </c>
      <c r="D57" s="1" t="s">
        <v>657</v>
      </c>
      <c r="F57" s="1" t="s">
        <v>635</v>
      </c>
      <c r="G57" s="12">
        <f>H57+I57</f>
        <v>20559</v>
      </c>
      <c r="H57" s="28">
        <v>14505</v>
      </c>
      <c r="I57" s="13">
        <v>6054</v>
      </c>
    </row>
    <row r="58" spans="2:9" x14ac:dyDescent="0.2">
      <c r="F58" s="1" t="s">
        <v>636</v>
      </c>
      <c r="G58" s="12">
        <f>H58+I58</f>
        <v>21415</v>
      </c>
      <c r="H58" s="28">
        <v>13553</v>
      </c>
      <c r="I58" s="13">
        <v>7862</v>
      </c>
    </row>
    <row r="59" spans="2:9" x14ac:dyDescent="0.2">
      <c r="F59" s="1" t="s">
        <v>637</v>
      </c>
      <c r="G59" s="12">
        <f>H59+I59</f>
        <v>19784</v>
      </c>
      <c r="H59" s="28">
        <v>14099</v>
      </c>
      <c r="I59" s="13">
        <v>5685</v>
      </c>
    </row>
    <row r="60" spans="2:9" x14ac:dyDescent="0.2">
      <c r="G60" s="6"/>
      <c r="H60" s="28"/>
      <c r="I60" s="13"/>
    </row>
    <row r="61" spans="2:9" x14ac:dyDescent="0.2">
      <c r="B61" s="23" t="s">
        <v>656</v>
      </c>
      <c r="D61" s="1" t="s">
        <v>658</v>
      </c>
      <c r="F61" s="1" t="s">
        <v>635</v>
      </c>
      <c r="G61" s="12">
        <f>H61+I61</f>
        <v>13690</v>
      </c>
      <c r="H61" s="28">
        <v>9769</v>
      </c>
      <c r="I61" s="13">
        <v>3921</v>
      </c>
    </row>
    <row r="62" spans="2:9" x14ac:dyDescent="0.2">
      <c r="F62" s="1" t="s">
        <v>636</v>
      </c>
      <c r="G62" s="12">
        <f>H62+I62</f>
        <v>13342</v>
      </c>
      <c r="H62" s="28">
        <v>9597</v>
      </c>
      <c r="I62" s="13">
        <v>3745</v>
      </c>
    </row>
    <row r="63" spans="2:9" x14ac:dyDescent="0.2">
      <c r="F63" s="1" t="s">
        <v>637</v>
      </c>
      <c r="G63" s="12">
        <f>H63+I63</f>
        <v>13595</v>
      </c>
      <c r="H63" s="28">
        <v>9764</v>
      </c>
      <c r="I63" s="13">
        <v>3831</v>
      </c>
    </row>
    <row r="64" spans="2:9" ht="18" thickBot="1" x14ac:dyDescent="0.25">
      <c r="B64" s="4"/>
      <c r="C64" s="4"/>
      <c r="D64" s="4"/>
      <c r="E64" s="4"/>
      <c r="F64" s="4"/>
      <c r="G64" s="20"/>
      <c r="H64" s="4"/>
      <c r="I64" s="4"/>
    </row>
    <row r="65" spans="1:8" x14ac:dyDescent="0.2">
      <c r="D65" s="1" t="s">
        <v>619</v>
      </c>
      <c r="H65" s="25"/>
    </row>
    <row r="66" spans="1:8" x14ac:dyDescent="0.2">
      <c r="A66" s="1"/>
      <c r="H66" s="25"/>
    </row>
  </sheetData>
  <phoneticPr fontId="2"/>
  <pageMargins left="0.32" right="0.43" top="0.56999999999999995" bottom="0.51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zoomScale="75" workbookViewId="0">
      <selection activeCell="C13" sqref="C13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659</v>
      </c>
    </row>
    <row r="8" spans="1:11" x14ac:dyDescent="0.2">
      <c r="D8" s="3" t="s">
        <v>660</v>
      </c>
    </row>
    <row r="9" spans="1:11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6"/>
      <c r="D10" s="7"/>
      <c r="E10" s="7"/>
      <c r="F10" s="10"/>
      <c r="G10" s="46" t="s">
        <v>661</v>
      </c>
      <c r="H10" s="7"/>
      <c r="I10" s="9" t="s">
        <v>662</v>
      </c>
      <c r="J10" s="7"/>
      <c r="K10" s="7"/>
    </row>
    <row r="11" spans="1:11" x14ac:dyDescent="0.2">
      <c r="C11" s="43" t="s">
        <v>663</v>
      </c>
      <c r="D11" s="6"/>
      <c r="E11" s="6"/>
      <c r="F11" s="6"/>
      <c r="G11" s="6"/>
      <c r="H11" s="6"/>
      <c r="I11" s="6"/>
      <c r="J11" s="6"/>
      <c r="K11" s="6"/>
    </row>
    <row r="12" spans="1:11" x14ac:dyDescent="0.2">
      <c r="B12" s="7"/>
      <c r="C12" s="9" t="s">
        <v>664</v>
      </c>
      <c r="D12" s="9" t="s">
        <v>665</v>
      </c>
      <c r="E12" s="9" t="s">
        <v>666</v>
      </c>
      <c r="F12" s="9" t="s">
        <v>667</v>
      </c>
      <c r="G12" s="9" t="s">
        <v>668</v>
      </c>
      <c r="H12" s="9" t="s">
        <v>669</v>
      </c>
      <c r="I12" s="9" t="s">
        <v>667</v>
      </c>
      <c r="J12" s="9" t="s">
        <v>668</v>
      </c>
      <c r="K12" s="9" t="s">
        <v>669</v>
      </c>
    </row>
    <row r="13" spans="1:11" x14ac:dyDescent="0.2">
      <c r="C13" s="6"/>
      <c r="D13" s="23" t="s">
        <v>670</v>
      </c>
      <c r="E13" s="23" t="s">
        <v>402</v>
      </c>
      <c r="F13" s="23" t="s">
        <v>671</v>
      </c>
      <c r="G13" s="23" t="s">
        <v>672</v>
      </c>
      <c r="H13" s="23" t="s">
        <v>673</v>
      </c>
      <c r="I13" s="23" t="s">
        <v>402</v>
      </c>
      <c r="J13" s="23" t="s">
        <v>674</v>
      </c>
      <c r="K13" s="23" t="s">
        <v>675</v>
      </c>
    </row>
    <row r="14" spans="1:11" x14ac:dyDescent="0.2">
      <c r="B14" s="1" t="s">
        <v>676</v>
      </c>
      <c r="C14" s="136" t="s">
        <v>677</v>
      </c>
      <c r="D14" s="13">
        <v>410</v>
      </c>
      <c r="E14" s="13">
        <v>1795</v>
      </c>
      <c r="F14" s="13">
        <v>18506</v>
      </c>
      <c r="G14" s="13">
        <v>29927</v>
      </c>
      <c r="H14" s="13">
        <v>5698</v>
      </c>
      <c r="I14" s="137">
        <v>144.1</v>
      </c>
      <c r="J14" s="137">
        <v>233</v>
      </c>
      <c r="K14" s="13">
        <v>44359</v>
      </c>
    </row>
    <row r="15" spans="1:11" x14ac:dyDescent="0.2">
      <c r="B15" s="1" t="s">
        <v>678</v>
      </c>
      <c r="C15" s="136" t="s">
        <v>679</v>
      </c>
      <c r="D15" s="13">
        <v>472</v>
      </c>
      <c r="E15" s="13">
        <v>1714</v>
      </c>
      <c r="F15" s="13">
        <v>18658</v>
      </c>
      <c r="G15" s="13">
        <v>25818</v>
      </c>
      <c r="H15" s="13">
        <v>5944</v>
      </c>
      <c r="I15" s="137">
        <v>150.80000000000001</v>
      </c>
      <c r="J15" s="137">
        <v>208.7</v>
      </c>
      <c r="K15" s="13">
        <v>48044</v>
      </c>
    </row>
    <row r="16" spans="1:11" x14ac:dyDescent="0.2">
      <c r="B16" s="59" t="s">
        <v>680</v>
      </c>
      <c r="C16" s="136" t="s">
        <v>681</v>
      </c>
      <c r="D16" s="13">
        <v>467</v>
      </c>
      <c r="E16" s="13">
        <v>2003</v>
      </c>
      <c r="F16" s="13">
        <v>17956</v>
      </c>
      <c r="G16" s="13">
        <v>23654</v>
      </c>
      <c r="H16" s="13">
        <v>5916.4639999999999</v>
      </c>
      <c r="I16" s="138">
        <v>153.69999999999999</v>
      </c>
      <c r="J16" s="138">
        <v>202.5</v>
      </c>
      <c r="K16" s="13">
        <v>50639</v>
      </c>
    </row>
    <row r="17" spans="2:11" x14ac:dyDescent="0.2">
      <c r="B17" s="59"/>
      <c r="C17" s="136"/>
      <c r="D17" s="13"/>
      <c r="E17" s="13"/>
      <c r="F17" s="13"/>
      <c r="G17" s="13"/>
      <c r="H17" s="13"/>
      <c r="I17" s="138"/>
      <c r="J17" s="138"/>
      <c r="K17" s="13"/>
    </row>
    <row r="18" spans="2:11" x14ac:dyDescent="0.2">
      <c r="B18" s="135">
        <v>10</v>
      </c>
      <c r="C18" s="139" t="s">
        <v>682</v>
      </c>
      <c r="D18" s="13">
        <v>443</v>
      </c>
      <c r="E18" s="17" t="s">
        <v>281</v>
      </c>
      <c r="F18" s="13">
        <v>17788</v>
      </c>
      <c r="G18" s="13">
        <v>19770</v>
      </c>
      <c r="H18" s="13">
        <v>4891</v>
      </c>
      <c r="I18" s="138">
        <v>150</v>
      </c>
      <c r="J18" s="138">
        <v>166.8</v>
      </c>
      <c r="K18" s="13">
        <v>41254</v>
      </c>
    </row>
    <row r="19" spans="2:11" x14ac:dyDescent="0.2">
      <c r="B19" s="135">
        <v>11</v>
      </c>
      <c r="C19" s="139" t="s">
        <v>682</v>
      </c>
      <c r="D19" s="13">
        <v>426</v>
      </c>
      <c r="E19" s="17" t="s">
        <v>281</v>
      </c>
      <c r="F19" s="13">
        <v>17730</v>
      </c>
      <c r="G19" s="13">
        <v>18346</v>
      </c>
      <c r="H19" s="13">
        <v>4540.2169999999996</v>
      </c>
      <c r="I19" s="138">
        <v>151</v>
      </c>
      <c r="J19" s="138">
        <v>156.30000000000001</v>
      </c>
      <c r="K19" s="13">
        <v>38669</v>
      </c>
    </row>
    <row r="20" spans="2:11" x14ac:dyDescent="0.2">
      <c r="B20" s="140">
        <v>12</v>
      </c>
      <c r="C20" s="141" t="s">
        <v>682</v>
      </c>
      <c r="D20" s="45">
        <v>407</v>
      </c>
      <c r="E20" s="30" t="s">
        <v>281</v>
      </c>
      <c r="F20" s="45">
        <v>17472</v>
      </c>
      <c r="G20" s="45">
        <v>17699</v>
      </c>
      <c r="H20" s="45">
        <v>4414</v>
      </c>
      <c r="I20" s="142">
        <v>148.19999999999999</v>
      </c>
      <c r="J20" s="142">
        <v>150.19999999999999</v>
      </c>
      <c r="K20" s="45">
        <v>37448</v>
      </c>
    </row>
    <row r="21" spans="2:11" ht="18" thickBot="1" x14ac:dyDescent="0.25">
      <c r="B21" s="4"/>
      <c r="C21" s="20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24" t="s">
        <v>256</v>
      </c>
      <c r="G22" s="1" t="s">
        <v>683</v>
      </c>
    </row>
    <row r="23" spans="2:11" x14ac:dyDescent="0.2">
      <c r="C23" s="25"/>
    </row>
    <row r="24" spans="2:11" x14ac:dyDescent="0.2">
      <c r="C24" s="25"/>
      <c r="D24" s="3" t="s">
        <v>684</v>
      </c>
    </row>
    <row r="25" spans="2:11" ht="18" thickBo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2">
      <c r="C26" s="43" t="s">
        <v>663</v>
      </c>
      <c r="D26" s="6"/>
      <c r="E26" s="7"/>
      <c r="F26" s="7"/>
      <c r="G26" s="7"/>
      <c r="H26" s="10"/>
      <c r="I26" s="46" t="s">
        <v>685</v>
      </c>
      <c r="J26" s="7"/>
      <c r="K26" s="7"/>
    </row>
    <row r="27" spans="2:11" x14ac:dyDescent="0.2">
      <c r="C27" s="43" t="s">
        <v>664</v>
      </c>
      <c r="D27" s="43" t="s">
        <v>686</v>
      </c>
      <c r="E27" s="6"/>
      <c r="F27" s="6"/>
      <c r="G27" s="6"/>
      <c r="H27" s="6"/>
      <c r="I27" s="6"/>
      <c r="J27" s="6"/>
      <c r="K27" s="6"/>
    </row>
    <row r="28" spans="2:11" x14ac:dyDescent="0.2">
      <c r="B28" s="7"/>
      <c r="C28" s="10"/>
      <c r="D28" s="10"/>
      <c r="E28" s="11" t="s">
        <v>687</v>
      </c>
      <c r="F28" s="11" t="s">
        <v>688</v>
      </c>
      <c r="G28" s="11" t="s">
        <v>689</v>
      </c>
      <c r="H28" s="9" t="s">
        <v>667</v>
      </c>
      <c r="I28" s="9" t="s">
        <v>668</v>
      </c>
      <c r="J28" s="9" t="s">
        <v>690</v>
      </c>
      <c r="K28" s="9" t="s">
        <v>691</v>
      </c>
    </row>
    <row r="29" spans="2:11" x14ac:dyDescent="0.2">
      <c r="C29" s="6"/>
      <c r="D29" s="23" t="s">
        <v>670</v>
      </c>
      <c r="E29" s="23" t="s">
        <v>670</v>
      </c>
      <c r="F29" s="23" t="s">
        <v>670</v>
      </c>
      <c r="G29" s="23" t="s">
        <v>670</v>
      </c>
      <c r="H29" s="23" t="s">
        <v>671</v>
      </c>
      <c r="I29" s="23" t="s">
        <v>672</v>
      </c>
      <c r="J29" s="23" t="s">
        <v>692</v>
      </c>
      <c r="K29" s="23" t="s">
        <v>673</v>
      </c>
    </row>
    <row r="30" spans="2:11" x14ac:dyDescent="0.2">
      <c r="B30" s="1" t="s">
        <v>693</v>
      </c>
      <c r="C30" s="136" t="s">
        <v>694</v>
      </c>
      <c r="D30" s="15">
        <f>E30+F30+G30</f>
        <v>272</v>
      </c>
      <c r="E30" s="13">
        <v>220</v>
      </c>
      <c r="F30" s="13">
        <v>42</v>
      </c>
      <c r="G30" s="13">
        <v>10</v>
      </c>
      <c r="H30" s="13">
        <v>14330</v>
      </c>
      <c r="I30" s="13">
        <v>1649</v>
      </c>
      <c r="J30" s="13">
        <v>46056</v>
      </c>
      <c r="K30" s="13">
        <v>4967</v>
      </c>
    </row>
    <row r="31" spans="2:11" x14ac:dyDescent="0.2">
      <c r="B31" s="1" t="s">
        <v>274</v>
      </c>
      <c r="C31" s="136" t="s">
        <v>695</v>
      </c>
      <c r="D31" s="15">
        <f>E31+F31+G31</f>
        <v>313</v>
      </c>
      <c r="E31" s="13">
        <v>246</v>
      </c>
      <c r="F31" s="13">
        <v>24</v>
      </c>
      <c r="G31" s="13">
        <v>43</v>
      </c>
      <c r="H31" s="13">
        <v>20511</v>
      </c>
      <c r="I31" s="13">
        <v>2047</v>
      </c>
      <c r="J31" s="13">
        <v>60612</v>
      </c>
      <c r="K31" s="13">
        <v>7741</v>
      </c>
    </row>
    <row r="32" spans="2:11" x14ac:dyDescent="0.2">
      <c r="B32" s="1" t="s">
        <v>276</v>
      </c>
      <c r="C32" s="136" t="s">
        <v>695</v>
      </c>
      <c r="D32" s="15">
        <f>E32+F32+G32</f>
        <v>344</v>
      </c>
      <c r="E32" s="13">
        <v>272</v>
      </c>
      <c r="F32" s="13">
        <v>31</v>
      </c>
      <c r="G32" s="13">
        <v>41</v>
      </c>
      <c r="H32" s="13">
        <v>16815</v>
      </c>
      <c r="I32" s="13">
        <v>1665</v>
      </c>
      <c r="J32" s="13">
        <v>50731</v>
      </c>
      <c r="K32" s="13">
        <v>5827.7960000000003</v>
      </c>
    </row>
    <row r="33" spans="2:11" x14ac:dyDescent="0.2">
      <c r="B33" s="1"/>
      <c r="C33" s="6"/>
    </row>
    <row r="34" spans="2:11" x14ac:dyDescent="0.2">
      <c r="B34" s="59" t="s">
        <v>696</v>
      </c>
      <c r="C34" s="139" t="s">
        <v>697</v>
      </c>
      <c r="D34" s="15">
        <v>364</v>
      </c>
      <c r="E34" s="13">
        <v>265</v>
      </c>
      <c r="F34" s="13">
        <v>39</v>
      </c>
      <c r="G34" s="13">
        <v>60</v>
      </c>
      <c r="H34" s="13">
        <v>18410</v>
      </c>
      <c r="I34" s="13">
        <v>1736</v>
      </c>
      <c r="J34" s="13">
        <v>53086</v>
      </c>
      <c r="K34" s="13">
        <v>5776</v>
      </c>
    </row>
    <row r="35" spans="2:11" x14ac:dyDescent="0.2">
      <c r="B35" s="59" t="s">
        <v>698</v>
      </c>
      <c r="C35" s="139" t="s">
        <v>699</v>
      </c>
      <c r="D35" s="15">
        <f>E35+F35+G35</f>
        <v>344</v>
      </c>
      <c r="E35" s="13">
        <v>245</v>
      </c>
      <c r="F35" s="13">
        <v>44</v>
      </c>
      <c r="G35" s="13">
        <v>55</v>
      </c>
      <c r="H35" s="13">
        <v>16535</v>
      </c>
      <c r="I35" s="13">
        <v>1653</v>
      </c>
      <c r="J35" s="13">
        <v>53659</v>
      </c>
      <c r="K35" s="13">
        <v>5122.4399999999996</v>
      </c>
    </row>
    <row r="36" spans="2:11" x14ac:dyDescent="0.2">
      <c r="B36" s="58" t="s">
        <v>282</v>
      </c>
      <c r="C36" s="141" t="s">
        <v>700</v>
      </c>
      <c r="D36" s="14">
        <f>E36+F36+G36</f>
        <v>352</v>
      </c>
      <c r="E36" s="45">
        <v>246</v>
      </c>
      <c r="F36" s="45">
        <v>43</v>
      </c>
      <c r="G36" s="45">
        <v>63</v>
      </c>
      <c r="H36" s="45">
        <v>15922</v>
      </c>
      <c r="I36" s="45">
        <v>1658</v>
      </c>
      <c r="J36" s="45">
        <v>50474</v>
      </c>
      <c r="K36" s="45">
        <v>4871</v>
      </c>
    </row>
    <row r="37" spans="2:11" ht="18" thickBot="1" x14ac:dyDescent="0.25">
      <c r="B37" s="4"/>
      <c r="C37" s="20"/>
      <c r="D37" s="4"/>
      <c r="E37" s="4"/>
      <c r="F37" s="4"/>
      <c r="G37" s="4"/>
      <c r="H37" s="4"/>
      <c r="I37" s="4"/>
      <c r="J37" s="4"/>
      <c r="K37" s="4"/>
    </row>
    <row r="38" spans="2:11" x14ac:dyDescent="0.2">
      <c r="C38" s="1" t="s">
        <v>256</v>
      </c>
      <c r="G38" s="1" t="s">
        <v>683</v>
      </c>
      <c r="I38" s="137"/>
      <c r="J38" s="137"/>
      <c r="K38" s="13"/>
    </row>
  </sheetData>
  <phoneticPr fontId="2"/>
  <pageMargins left="0.46" right="0.49" top="0.63" bottom="0.59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0"/>
  <sheetViews>
    <sheetView showGridLines="0" zoomScale="75" workbookViewId="0">
      <selection activeCell="C13" sqref="C13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701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43" t="s">
        <v>663</v>
      </c>
      <c r="D8" s="7"/>
      <c r="E8" s="7"/>
      <c r="F8" s="43" t="s">
        <v>663</v>
      </c>
      <c r="G8" s="7"/>
      <c r="H8" s="7"/>
      <c r="I8" s="6"/>
      <c r="J8" s="6"/>
      <c r="K8" s="6"/>
    </row>
    <row r="9" spans="1:11" x14ac:dyDescent="0.2">
      <c r="C9" s="43" t="s">
        <v>702</v>
      </c>
      <c r="D9" s="6"/>
      <c r="E9" s="6"/>
      <c r="F9" s="43" t="s">
        <v>703</v>
      </c>
      <c r="G9" s="6"/>
      <c r="H9" s="6"/>
      <c r="I9" s="43" t="s">
        <v>667</v>
      </c>
      <c r="J9" s="43" t="s">
        <v>668</v>
      </c>
      <c r="K9" s="43" t="s">
        <v>669</v>
      </c>
    </row>
    <row r="10" spans="1:11" x14ac:dyDescent="0.2">
      <c r="B10" s="7"/>
      <c r="C10" s="9" t="s">
        <v>289</v>
      </c>
      <c r="D10" s="9" t="s">
        <v>704</v>
      </c>
      <c r="E10" s="9" t="s">
        <v>705</v>
      </c>
      <c r="F10" s="9" t="s">
        <v>289</v>
      </c>
      <c r="G10" s="9" t="s">
        <v>704</v>
      </c>
      <c r="H10" s="9" t="s">
        <v>706</v>
      </c>
      <c r="I10" s="10"/>
      <c r="J10" s="10"/>
      <c r="K10" s="10"/>
    </row>
    <row r="11" spans="1:11" x14ac:dyDescent="0.2">
      <c r="C11" s="6"/>
      <c r="F11" s="31" t="s">
        <v>670</v>
      </c>
      <c r="G11" s="23" t="s">
        <v>670</v>
      </c>
      <c r="H11" s="23" t="s">
        <v>670</v>
      </c>
      <c r="I11" s="23" t="s">
        <v>671</v>
      </c>
      <c r="J11" s="23" t="s">
        <v>672</v>
      </c>
      <c r="K11" s="23" t="s">
        <v>673</v>
      </c>
    </row>
    <row r="12" spans="1:11" x14ac:dyDescent="0.2">
      <c r="B12" s="1" t="s">
        <v>693</v>
      </c>
      <c r="C12" s="136" t="s">
        <v>707</v>
      </c>
      <c r="D12" s="143" t="s">
        <v>708</v>
      </c>
      <c r="E12" s="13">
        <v>126</v>
      </c>
      <c r="F12" s="26">
        <f>G12+H12</f>
        <v>2254</v>
      </c>
      <c r="G12" s="13">
        <v>2128</v>
      </c>
      <c r="H12" s="13">
        <v>126</v>
      </c>
      <c r="I12" s="13">
        <v>105860</v>
      </c>
      <c r="J12" s="13">
        <v>18309</v>
      </c>
      <c r="K12" s="13">
        <v>11616</v>
      </c>
    </row>
    <row r="13" spans="1:11" x14ac:dyDescent="0.2">
      <c r="B13" s="1" t="s">
        <v>274</v>
      </c>
      <c r="C13" s="136" t="s">
        <v>709</v>
      </c>
      <c r="D13" s="143" t="s">
        <v>710</v>
      </c>
      <c r="E13" s="13">
        <v>126</v>
      </c>
      <c r="F13" s="26">
        <f>G13+H13</f>
        <v>2196</v>
      </c>
      <c r="G13" s="13">
        <v>2070</v>
      </c>
      <c r="H13" s="13">
        <v>126</v>
      </c>
      <c r="I13" s="13">
        <v>104073</v>
      </c>
      <c r="J13" s="13">
        <v>17634</v>
      </c>
      <c r="K13" s="13">
        <v>12954</v>
      </c>
    </row>
    <row r="14" spans="1:11" x14ac:dyDescent="0.2">
      <c r="B14" s="1" t="s">
        <v>276</v>
      </c>
      <c r="C14" s="136" t="s">
        <v>711</v>
      </c>
      <c r="D14" s="143" t="s">
        <v>712</v>
      </c>
      <c r="E14" s="13">
        <v>125</v>
      </c>
      <c r="F14" s="26">
        <f>G14+H14</f>
        <v>2173</v>
      </c>
      <c r="G14" s="13">
        <v>2048</v>
      </c>
      <c r="H14" s="13">
        <v>125</v>
      </c>
      <c r="I14" s="13">
        <v>85717.023000000001</v>
      </c>
      <c r="J14" s="13">
        <v>13516.458000000001</v>
      </c>
      <c r="K14" s="13">
        <v>11612.54046</v>
      </c>
    </row>
    <row r="15" spans="1:11" x14ac:dyDescent="0.2">
      <c r="B15" s="1"/>
      <c r="C15" s="136"/>
      <c r="D15" s="143"/>
      <c r="E15" s="13"/>
      <c r="F15" s="26"/>
      <c r="G15" s="13"/>
      <c r="H15" s="13"/>
      <c r="I15" s="13"/>
      <c r="J15" s="13"/>
      <c r="K15" s="13"/>
    </row>
    <row r="16" spans="1:11" x14ac:dyDescent="0.2">
      <c r="B16" s="59" t="s">
        <v>713</v>
      </c>
      <c r="C16" s="139" t="s">
        <v>714</v>
      </c>
      <c r="D16" s="144" t="s">
        <v>715</v>
      </c>
      <c r="E16" s="13">
        <v>125</v>
      </c>
      <c r="F16" s="26">
        <v>2112</v>
      </c>
      <c r="G16" s="13">
        <v>1987</v>
      </c>
      <c r="H16" s="13">
        <v>125</v>
      </c>
      <c r="I16" s="13">
        <v>73679</v>
      </c>
      <c r="J16" s="13">
        <v>11096</v>
      </c>
      <c r="K16" s="13">
        <v>10425</v>
      </c>
    </row>
    <row r="17" spans="2:11" x14ac:dyDescent="0.2">
      <c r="B17" s="59" t="s">
        <v>716</v>
      </c>
      <c r="C17" s="139" t="s">
        <v>717</v>
      </c>
      <c r="D17" s="144" t="s">
        <v>715</v>
      </c>
      <c r="E17" s="13">
        <v>124</v>
      </c>
      <c r="F17" s="26">
        <f>G17+H17</f>
        <v>2102</v>
      </c>
      <c r="G17" s="13">
        <v>1978</v>
      </c>
      <c r="H17" s="13">
        <v>124</v>
      </c>
      <c r="I17" s="13">
        <v>70225.919999999998</v>
      </c>
      <c r="J17" s="13">
        <v>10473.324000000001</v>
      </c>
      <c r="K17" s="13">
        <v>9384.0235759999996</v>
      </c>
    </row>
    <row r="18" spans="2:11" x14ac:dyDescent="0.2">
      <c r="B18" s="58" t="s">
        <v>718</v>
      </c>
      <c r="C18" s="141" t="s">
        <v>719</v>
      </c>
      <c r="D18" s="145" t="s">
        <v>715</v>
      </c>
      <c r="E18" s="45">
        <v>116</v>
      </c>
      <c r="F18" s="122">
        <f>G18+H18</f>
        <v>2057</v>
      </c>
      <c r="G18" s="45">
        <v>1941</v>
      </c>
      <c r="H18" s="45">
        <v>116</v>
      </c>
      <c r="I18" s="45">
        <v>66653</v>
      </c>
      <c r="J18" s="45">
        <v>9951</v>
      </c>
      <c r="K18" s="45">
        <v>8786</v>
      </c>
    </row>
    <row r="19" spans="2:11" ht="18" thickBot="1" x14ac:dyDescent="0.25">
      <c r="B19" s="4"/>
      <c r="C19" s="20"/>
      <c r="D19" s="4"/>
      <c r="E19" s="4"/>
      <c r="F19" s="4"/>
      <c r="G19" s="4"/>
      <c r="H19" s="4"/>
      <c r="I19" s="4"/>
      <c r="J19" s="4"/>
      <c r="K19" s="4"/>
    </row>
    <row r="20" spans="2:11" x14ac:dyDescent="0.2">
      <c r="B20" s="1" t="s">
        <v>720</v>
      </c>
      <c r="C20" s="25"/>
      <c r="G20" s="1" t="s">
        <v>683</v>
      </c>
    </row>
  </sheetData>
  <phoneticPr fontId="2"/>
  <pageMargins left="0.46" right="0.49" top="0.63" bottom="0.59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1"/>
  <sheetViews>
    <sheetView showGridLines="0" zoomScale="75" workbookViewId="0">
      <selection activeCell="C13" sqref="C13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721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10"/>
      <c r="D8" s="46" t="s">
        <v>722</v>
      </c>
      <c r="E8" s="7"/>
      <c r="F8" s="7"/>
      <c r="G8" s="7"/>
      <c r="H8" s="7"/>
      <c r="I8" s="9" t="s">
        <v>723</v>
      </c>
      <c r="J8" s="7"/>
      <c r="K8" s="7"/>
    </row>
    <row r="9" spans="1:11" x14ac:dyDescent="0.2">
      <c r="C9" s="43" t="s">
        <v>702</v>
      </c>
      <c r="D9" s="7"/>
      <c r="E9" s="7"/>
      <c r="F9" s="6"/>
      <c r="G9" s="7"/>
      <c r="H9" s="7"/>
      <c r="I9" s="6"/>
      <c r="J9" s="7"/>
      <c r="K9" s="7"/>
    </row>
    <row r="10" spans="1:11" x14ac:dyDescent="0.2">
      <c r="B10" s="7"/>
      <c r="C10" s="9" t="s">
        <v>289</v>
      </c>
      <c r="D10" s="9" t="s">
        <v>724</v>
      </c>
      <c r="E10" s="9" t="s">
        <v>725</v>
      </c>
      <c r="F10" s="9" t="s">
        <v>726</v>
      </c>
      <c r="G10" s="9" t="s">
        <v>724</v>
      </c>
      <c r="H10" s="9" t="s">
        <v>725</v>
      </c>
      <c r="I10" s="11" t="s">
        <v>727</v>
      </c>
      <c r="J10" s="11" t="s">
        <v>728</v>
      </c>
      <c r="K10" s="11" t="s">
        <v>729</v>
      </c>
    </row>
    <row r="11" spans="1:11" x14ac:dyDescent="0.2">
      <c r="C11" s="6"/>
      <c r="F11" s="23" t="s">
        <v>670</v>
      </c>
      <c r="G11" s="23" t="s">
        <v>670</v>
      </c>
      <c r="H11" s="23" t="s">
        <v>670</v>
      </c>
      <c r="I11" s="23" t="s">
        <v>730</v>
      </c>
      <c r="J11" s="23" t="s">
        <v>730</v>
      </c>
      <c r="K11" s="23" t="s">
        <v>730</v>
      </c>
    </row>
    <row r="12" spans="1:11" x14ac:dyDescent="0.2">
      <c r="B12" s="1" t="s">
        <v>693</v>
      </c>
      <c r="C12" s="12">
        <f>D12+E12</f>
        <v>459</v>
      </c>
      <c r="D12" s="13">
        <v>403</v>
      </c>
      <c r="E12" s="13">
        <v>56</v>
      </c>
      <c r="F12" s="15">
        <f>G12+H12</f>
        <v>5239</v>
      </c>
      <c r="G12" s="13">
        <v>4317</v>
      </c>
      <c r="H12" s="13">
        <v>922</v>
      </c>
      <c r="I12" s="15">
        <f>J12+K12</f>
        <v>37562</v>
      </c>
      <c r="J12" s="13">
        <v>9080</v>
      </c>
      <c r="K12" s="13">
        <v>28482</v>
      </c>
    </row>
    <row r="13" spans="1:11" x14ac:dyDescent="0.2">
      <c r="B13" s="1" t="s">
        <v>274</v>
      </c>
      <c r="C13" s="12">
        <f>D13+E13</f>
        <v>487</v>
      </c>
      <c r="D13" s="13">
        <v>413</v>
      </c>
      <c r="E13" s="13">
        <f>58+16</f>
        <v>74</v>
      </c>
      <c r="F13" s="15">
        <f>G13+H13</f>
        <v>6051</v>
      </c>
      <c r="G13" s="13">
        <v>5183</v>
      </c>
      <c r="H13" s="13">
        <f>740+128</f>
        <v>868</v>
      </c>
      <c r="I13" s="15">
        <f>J13+K13</f>
        <v>41253</v>
      </c>
      <c r="J13" s="13">
        <v>10840</v>
      </c>
      <c r="K13" s="13">
        <v>30413</v>
      </c>
    </row>
    <row r="14" spans="1:11" x14ac:dyDescent="0.2">
      <c r="B14" s="1" t="s">
        <v>276</v>
      </c>
      <c r="C14" s="12">
        <f>D14+E14</f>
        <v>418</v>
      </c>
      <c r="D14" s="13">
        <v>380</v>
      </c>
      <c r="E14" s="13">
        <f>23+15</f>
        <v>38</v>
      </c>
      <c r="F14" s="15">
        <f>G14+H14</f>
        <v>8085</v>
      </c>
      <c r="G14" s="13">
        <v>6617</v>
      </c>
      <c r="H14" s="13">
        <f>515+953</f>
        <v>1468</v>
      </c>
      <c r="I14" s="15">
        <f>J14+K14</f>
        <v>42933</v>
      </c>
      <c r="J14" s="13">
        <v>12728</v>
      </c>
      <c r="K14" s="13">
        <v>30205</v>
      </c>
    </row>
    <row r="15" spans="1:11" x14ac:dyDescent="0.2">
      <c r="C15" s="6"/>
      <c r="I15" s="25"/>
      <c r="J15" s="25"/>
      <c r="K15" s="25"/>
    </row>
    <row r="16" spans="1:11" x14ac:dyDescent="0.2">
      <c r="B16" s="59" t="s">
        <v>696</v>
      </c>
      <c r="C16" s="12">
        <v>467</v>
      </c>
      <c r="D16" s="13">
        <v>423</v>
      </c>
      <c r="E16" s="13">
        <v>44</v>
      </c>
      <c r="F16" s="15">
        <v>8176</v>
      </c>
      <c r="G16" s="13">
        <v>6618</v>
      </c>
      <c r="H16" s="13">
        <v>1558</v>
      </c>
      <c r="I16" s="15">
        <v>43888</v>
      </c>
      <c r="J16" s="13">
        <v>14024</v>
      </c>
      <c r="K16" s="13">
        <v>29864</v>
      </c>
    </row>
    <row r="17" spans="1:11" x14ac:dyDescent="0.2">
      <c r="B17" s="59" t="s">
        <v>698</v>
      </c>
      <c r="C17" s="12">
        <f>D17+E17</f>
        <v>531</v>
      </c>
      <c r="D17" s="13">
        <v>472</v>
      </c>
      <c r="E17" s="13">
        <v>59</v>
      </c>
      <c r="F17" s="15">
        <f>G17+H17</f>
        <v>8615</v>
      </c>
      <c r="G17" s="13">
        <v>7175</v>
      </c>
      <c r="H17" s="13">
        <v>1440</v>
      </c>
      <c r="I17" s="15">
        <f>J17+K17</f>
        <v>42223</v>
      </c>
      <c r="J17" s="13">
        <v>14880</v>
      </c>
      <c r="K17" s="13">
        <v>27343</v>
      </c>
    </row>
    <row r="18" spans="1:11" x14ac:dyDescent="0.2">
      <c r="B18" s="58" t="s">
        <v>282</v>
      </c>
      <c r="C18" s="16">
        <f>D18+E18</f>
        <v>545</v>
      </c>
      <c r="D18" s="45">
        <v>483</v>
      </c>
      <c r="E18" s="45">
        <v>62</v>
      </c>
      <c r="F18" s="14">
        <f>G18+H18</f>
        <v>9127</v>
      </c>
      <c r="G18" s="45">
        <v>7496</v>
      </c>
      <c r="H18" s="45">
        <v>1631</v>
      </c>
      <c r="I18" s="14">
        <f>SUM(J18:K18)</f>
        <v>41925</v>
      </c>
      <c r="J18" s="45">
        <v>14919</v>
      </c>
      <c r="K18" s="45">
        <v>27006</v>
      </c>
    </row>
    <row r="19" spans="1:11" ht="18" thickBot="1" x14ac:dyDescent="0.25">
      <c r="B19" s="4"/>
      <c r="C19" s="20"/>
      <c r="D19" s="4"/>
      <c r="E19" s="4"/>
      <c r="F19" s="4"/>
      <c r="G19" s="4"/>
      <c r="H19" s="4"/>
      <c r="I19" s="4"/>
      <c r="J19" s="4"/>
      <c r="K19" s="4"/>
    </row>
    <row r="20" spans="1:11" x14ac:dyDescent="0.2">
      <c r="C20" s="1" t="s">
        <v>731</v>
      </c>
    </row>
    <row r="21" spans="1:11" x14ac:dyDescent="0.2">
      <c r="A21" s="1"/>
    </row>
  </sheetData>
  <phoneticPr fontId="2"/>
  <pageMargins left="0.46" right="0.49" top="0.63" bottom="0.59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>
      <selection activeCell="C13" sqref="C13"/>
    </sheetView>
  </sheetViews>
  <sheetFormatPr defaultColWidth="17.125" defaultRowHeight="17.25" x14ac:dyDescent="0.2"/>
  <cols>
    <col min="1" max="1" width="13.375" style="2" customWidth="1"/>
    <col min="2" max="2" width="3.375" style="2" customWidth="1"/>
    <col min="3" max="8" width="18.375" style="2" customWidth="1"/>
    <col min="9" max="256" width="17.125" style="2"/>
    <col min="257" max="257" width="13.375" style="2" customWidth="1"/>
    <col min="258" max="258" width="3.375" style="2" customWidth="1"/>
    <col min="259" max="264" width="18.375" style="2" customWidth="1"/>
    <col min="265" max="512" width="17.125" style="2"/>
    <col min="513" max="513" width="13.375" style="2" customWidth="1"/>
    <col min="514" max="514" width="3.375" style="2" customWidth="1"/>
    <col min="515" max="520" width="18.375" style="2" customWidth="1"/>
    <col min="521" max="768" width="17.125" style="2"/>
    <col min="769" max="769" width="13.375" style="2" customWidth="1"/>
    <col min="770" max="770" width="3.375" style="2" customWidth="1"/>
    <col min="771" max="776" width="18.375" style="2" customWidth="1"/>
    <col min="777" max="1024" width="17.125" style="2"/>
    <col min="1025" max="1025" width="13.375" style="2" customWidth="1"/>
    <col min="1026" max="1026" width="3.375" style="2" customWidth="1"/>
    <col min="1027" max="1032" width="18.375" style="2" customWidth="1"/>
    <col min="1033" max="1280" width="17.125" style="2"/>
    <col min="1281" max="1281" width="13.375" style="2" customWidth="1"/>
    <col min="1282" max="1282" width="3.375" style="2" customWidth="1"/>
    <col min="1283" max="1288" width="18.375" style="2" customWidth="1"/>
    <col min="1289" max="1536" width="17.125" style="2"/>
    <col min="1537" max="1537" width="13.375" style="2" customWidth="1"/>
    <col min="1538" max="1538" width="3.375" style="2" customWidth="1"/>
    <col min="1539" max="1544" width="18.375" style="2" customWidth="1"/>
    <col min="1545" max="1792" width="17.125" style="2"/>
    <col min="1793" max="1793" width="13.375" style="2" customWidth="1"/>
    <col min="1794" max="1794" width="3.375" style="2" customWidth="1"/>
    <col min="1795" max="1800" width="18.375" style="2" customWidth="1"/>
    <col min="1801" max="2048" width="17.125" style="2"/>
    <col min="2049" max="2049" width="13.375" style="2" customWidth="1"/>
    <col min="2050" max="2050" width="3.375" style="2" customWidth="1"/>
    <col min="2051" max="2056" width="18.375" style="2" customWidth="1"/>
    <col min="2057" max="2304" width="17.125" style="2"/>
    <col min="2305" max="2305" width="13.375" style="2" customWidth="1"/>
    <col min="2306" max="2306" width="3.375" style="2" customWidth="1"/>
    <col min="2307" max="2312" width="18.375" style="2" customWidth="1"/>
    <col min="2313" max="2560" width="17.125" style="2"/>
    <col min="2561" max="2561" width="13.375" style="2" customWidth="1"/>
    <col min="2562" max="2562" width="3.375" style="2" customWidth="1"/>
    <col min="2563" max="2568" width="18.375" style="2" customWidth="1"/>
    <col min="2569" max="2816" width="17.125" style="2"/>
    <col min="2817" max="2817" width="13.375" style="2" customWidth="1"/>
    <col min="2818" max="2818" width="3.375" style="2" customWidth="1"/>
    <col min="2819" max="2824" width="18.375" style="2" customWidth="1"/>
    <col min="2825" max="3072" width="17.125" style="2"/>
    <col min="3073" max="3073" width="13.375" style="2" customWidth="1"/>
    <col min="3074" max="3074" width="3.375" style="2" customWidth="1"/>
    <col min="3075" max="3080" width="18.375" style="2" customWidth="1"/>
    <col min="3081" max="3328" width="17.125" style="2"/>
    <col min="3329" max="3329" width="13.375" style="2" customWidth="1"/>
    <col min="3330" max="3330" width="3.375" style="2" customWidth="1"/>
    <col min="3331" max="3336" width="18.375" style="2" customWidth="1"/>
    <col min="3337" max="3584" width="17.125" style="2"/>
    <col min="3585" max="3585" width="13.375" style="2" customWidth="1"/>
    <col min="3586" max="3586" width="3.375" style="2" customWidth="1"/>
    <col min="3587" max="3592" width="18.375" style="2" customWidth="1"/>
    <col min="3593" max="3840" width="17.125" style="2"/>
    <col min="3841" max="3841" width="13.375" style="2" customWidth="1"/>
    <col min="3842" max="3842" width="3.375" style="2" customWidth="1"/>
    <col min="3843" max="3848" width="18.375" style="2" customWidth="1"/>
    <col min="3849" max="4096" width="17.125" style="2"/>
    <col min="4097" max="4097" width="13.375" style="2" customWidth="1"/>
    <col min="4098" max="4098" width="3.375" style="2" customWidth="1"/>
    <col min="4099" max="4104" width="18.375" style="2" customWidth="1"/>
    <col min="4105" max="4352" width="17.125" style="2"/>
    <col min="4353" max="4353" width="13.375" style="2" customWidth="1"/>
    <col min="4354" max="4354" width="3.375" style="2" customWidth="1"/>
    <col min="4355" max="4360" width="18.375" style="2" customWidth="1"/>
    <col min="4361" max="4608" width="17.125" style="2"/>
    <col min="4609" max="4609" width="13.375" style="2" customWidth="1"/>
    <col min="4610" max="4610" width="3.375" style="2" customWidth="1"/>
    <col min="4611" max="4616" width="18.375" style="2" customWidth="1"/>
    <col min="4617" max="4864" width="17.125" style="2"/>
    <col min="4865" max="4865" width="13.375" style="2" customWidth="1"/>
    <col min="4866" max="4866" width="3.375" style="2" customWidth="1"/>
    <col min="4867" max="4872" width="18.375" style="2" customWidth="1"/>
    <col min="4873" max="5120" width="17.125" style="2"/>
    <col min="5121" max="5121" width="13.375" style="2" customWidth="1"/>
    <col min="5122" max="5122" width="3.375" style="2" customWidth="1"/>
    <col min="5123" max="5128" width="18.375" style="2" customWidth="1"/>
    <col min="5129" max="5376" width="17.125" style="2"/>
    <col min="5377" max="5377" width="13.375" style="2" customWidth="1"/>
    <col min="5378" max="5378" width="3.375" style="2" customWidth="1"/>
    <col min="5379" max="5384" width="18.375" style="2" customWidth="1"/>
    <col min="5385" max="5632" width="17.125" style="2"/>
    <col min="5633" max="5633" width="13.375" style="2" customWidth="1"/>
    <col min="5634" max="5634" width="3.375" style="2" customWidth="1"/>
    <col min="5635" max="5640" width="18.375" style="2" customWidth="1"/>
    <col min="5641" max="5888" width="17.125" style="2"/>
    <col min="5889" max="5889" width="13.375" style="2" customWidth="1"/>
    <col min="5890" max="5890" width="3.375" style="2" customWidth="1"/>
    <col min="5891" max="5896" width="18.375" style="2" customWidth="1"/>
    <col min="5897" max="6144" width="17.125" style="2"/>
    <col min="6145" max="6145" width="13.375" style="2" customWidth="1"/>
    <col min="6146" max="6146" width="3.375" style="2" customWidth="1"/>
    <col min="6147" max="6152" width="18.375" style="2" customWidth="1"/>
    <col min="6153" max="6400" width="17.125" style="2"/>
    <col min="6401" max="6401" width="13.375" style="2" customWidth="1"/>
    <col min="6402" max="6402" width="3.375" style="2" customWidth="1"/>
    <col min="6403" max="6408" width="18.375" style="2" customWidth="1"/>
    <col min="6409" max="6656" width="17.125" style="2"/>
    <col min="6657" max="6657" width="13.375" style="2" customWidth="1"/>
    <col min="6658" max="6658" width="3.375" style="2" customWidth="1"/>
    <col min="6659" max="6664" width="18.375" style="2" customWidth="1"/>
    <col min="6665" max="6912" width="17.125" style="2"/>
    <col min="6913" max="6913" width="13.375" style="2" customWidth="1"/>
    <col min="6914" max="6914" width="3.375" style="2" customWidth="1"/>
    <col min="6915" max="6920" width="18.375" style="2" customWidth="1"/>
    <col min="6921" max="7168" width="17.125" style="2"/>
    <col min="7169" max="7169" width="13.375" style="2" customWidth="1"/>
    <col min="7170" max="7170" width="3.375" style="2" customWidth="1"/>
    <col min="7171" max="7176" width="18.375" style="2" customWidth="1"/>
    <col min="7177" max="7424" width="17.125" style="2"/>
    <col min="7425" max="7425" width="13.375" style="2" customWidth="1"/>
    <col min="7426" max="7426" width="3.375" style="2" customWidth="1"/>
    <col min="7427" max="7432" width="18.375" style="2" customWidth="1"/>
    <col min="7433" max="7680" width="17.125" style="2"/>
    <col min="7681" max="7681" width="13.375" style="2" customWidth="1"/>
    <col min="7682" max="7682" width="3.375" style="2" customWidth="1"/>
    <col min="7683" max="7688" width="18.375" style="2" customWidth="1"/>
    <col min="7689" max="7936" width="17.125" style="2"/>
    <col min="7937" max="7937" width="13.375" style="2" customWidth="1"/>
    <col min="7938" max="7938" width="3.375" style="2" customWidth="1"/>
    <col min="7939" max="7944" width="18.375" style="2" customWidth="1"/>
    <col min="7945" max="8192" width="17.125" style="2"/>
    <col min="8193" max="8193" width="13.375" style="2" customWidth="1"/>
    <col min="8194" max="8194" width="3.375" style="2" customWidth="1"/>
    <col min="8195" max="8200" width="18.375" style="2" customWidth="1"/>
    <col min="8201" max="8448" width="17.125" style="2"/>
    <col min="8449" max="8449" width="13.375" style="2" customWidth="1"/>
    <col min="8450" max="8450" width="3.375" style="2" customWidth="1"/>
    <col min="8451" max="8456" width="18.375" style="2" customWidth="1"/>
    <col min="8457" max="8704" width="17.125" style="2"/>
    <col min="8705" max="8705" width="13.375" style="2" customWidth="1"/>
    <col min="8706" max="8706" width="3.375" style="2" customWidth="1"/>
    <col min="8707" max="8712" width="18.375" style="2" customWidth="1"/>
    <col min="8713" max="8960" width="17.125" style="2"/>
    <col min="8961" max="8961" width="13.375" style="2" customWidth="1"/>
    <col min="8962" max="8962" width="3.375" style="2" customWidth="1"/>
    <col min="8963" max="8968" width="18.375" style="2" customWidth="1"/>
    <col min="8969" max="9216" width="17.125" style="2"/>
    <col min="9217" max="9217" width="13.375" style="2" customWidth="1"/>
    <col min="9218" max="9218" width="3.375" style="2" customWidth="1"/>
    <col min="9219" max="9224" width="18.375" style="2" customWidth="1"/>
    <col min="9225" max="9472" width="17.125" style="2"/>
    <col min="9473" max="9473" width="13.375" style="2" customWidth="1"/>
    <col min="9474" max="9474" width="3.375" style="2" customWidth="1"/>
    <col min="9475" max="9480" width="18.375" style="2" customWidth="1"/>
    <col min="9481" max="9728" width="17.125" style="2"/>
    <col min="9729" max="9729" width="13.375" style="2" customWidth="1"/>
    <col min="9730" max="9730" width="3.375" style="2" customWidth="1"/>
    <col min="9731" max="9736" width="18.375" style="2" customWidth="1"/>
    <col min="9737" max="9984" width="17.125" style="2"/>
    <col min="9985" max="9985" width="13.375" style="2" customWidth="1"/>
    <col min="9986" max="9986" width="3.375" style="2" customWidth="1"/>
    <col min="9987" max="9992" width="18.375" style="2" customWidth="1"/>
    <col min="9993" max="10240" width="17.125" style="2"/>
    <col min="10241" max="10241" width="13.375" style="2" customWidth="1"/>
    <col min="10242" max="10242" width="3.375" style="2" customWidth="1"/>
    <col min="10243" max="10248" width="18.375" style="2" customWidth="1"/>
    <col min="10249" max="10496" width="17.125" style="2"/>
    <col min="10497" max="10497" width="13.375" style="2" customWidth="1"/>
    <col min="10498" max="10498" width="3.375" style="2" customWidth="1"/>
    <col min="10499" max="10504" width="18.375" style="2" customWidth="1"/>
    <col min="10505" max="10752" width="17.125" style="2"/>
    <col min="10753" max="10753" width="13.375" style="2" customWidth="1"/>
    <col min="10754" max="10754" width="3.375" style="2" customWidth="1"/>
    <col min="10755" max="10760" width="18.375" style="2" customWidth="1"/>
    <col min="10761" max="11008" width="17.125" style="2"/>
    <col min="11009" max="11009" width="13.375" style="2" customWidth="1"/>
    <col min="11010" max="11010" width="3.375" style="2" customWidth="1"/>
    <col min="11011" max="11016" width="18.375" style="2" customWidth="1"/>
    <col min="11017" max="11264" width="17.125" style="2"/>
    <col min="11265" max="11265" width="13.375" style="2" customWidth="1"/>
    <col min="11266" max="11266" width="3.375" style="2" customWidth="1"/>
    <col min="11267" max="11272" width="18.375" style="2" customWidth="1"/>
    <col min="11273" max="11520" width="17.125" style="2"/>
    <col min="11521" max="11521" width="13.375" style="2" customWidth="1"/>
    <col min="11522" max="11522" width="3.375" style="2" customWidth="1"/>
    <col min="11523" max="11528" width="18.375" style="2" customWidth="1"/>
    <col min="11529" max="11776" width="17.125" style="2"/>
    <col min="11777" max="11777" width="13.375" style="2" customWidth="1"/>
    <col min="11778" max="11778" width="3.375" style="2" customWidth="1"/>
    <col min="11779" max="11784" width="18.375" style="2" customWidth="1"/>
    <col min="11785" max="12032" width="17.125" style="2"/>
    <col min="12033" max="12033" width="13.375" style="2" customWidth="1"/>
    <col min="12034" max="12034" width="3.375" style="2" customWidth="1"/>
    <col min="12035" max="12040" width="18.375" style="2" customWidth="1"/>
    <col min="12041" max="12288" width="17.125" style="2"/>
    <col min="12289" max="12289" width="13.375" style="2" customWidth="1"/>
    <col min="12290" max="12290" width="3.375" style="2" customWidth="1"/>
    <col min="12291" max="12296" width="18.375" style="2" customWidth="1"/>
    <col min="12297" max="12544" width="17.125" style="2"/>
    <col min="12545" max="12545" width="13.375" style="2" customWidth="1"/>
    <col min="12546" max="12546" width="3.375" style="2" customWidth="1"/>
    <col min="12547" max="12552" width="18.375" style="2" customWidth="1"/>
    <col min="12553" max="12800" width="17.125" style="2"/>
    <col min="12801" max="12801" width="13.375" style="2" customWidth="1"/>
    <col min="12802" max="12802" width="3.375" style="2" customWidth="1"/>
    <col min="12803" max="12808" width="18.375" style="2" customWidth="1"/>
    <col min="12809" max="13056" width="17.125" style="2"/>
    <col min="13057" max="13057" width="13.375" style="2" customWidth="1"/>
    <col min="13058" max="13058" width="3.375" style="2" customWidth="1"/>
    <col min="13059" max="13064" width="18.375" style="2" customWidth="1"/>
    <col min="13065" max="13312" width="17.125" style="2"/>
    <col min="13313" max="13313" width="13.375" style="2" customWidth="1"/>
    <col min="13314" max="13314" width="3.375" style="2" customWidth="1"/>
    <col min="13315" max="13320" width="18.375" style="2" customWidth="1"/>
    <col min="13321" max="13568" width="17.125" style="2"/>
    <col min="13569" max="13569" width="13.375" style="2" customWidth="1"/>
    <col min="13570" max="13570" width="3.375" style="2" customWidth="1"/>
    <col min="13571" max="13576" width="18.375" style="2" customWidth="1"/>
    <col min="13577" max="13824" width="17.125" style="2"/>
    <col min="13825" max="13825" width="13.375" style="2" customWidth="1"/>
    <col min="13826" max="13826" width="3.375" style="2" customWidth="1"/>
    <col min="13827" max="13832" width="18.375" style="2" customWidth="1"/>
    <col min="13833" max="14080" width="17.125" style="2"/>
    <col min="14081" max="14081" width="13.375" style="2" customWidth="1"/>
    <col min="14082" max="14082" width="3.375" style="2" customWidth="1"/>
    <col min="14083" max="14088" width="18.375" style="2" customWidth="1"/>
    <col min="14089" max="14336" width="17.125" style="2"/>
    <col min="14337" max="14337" width="13.375" style="2" customWidth="1"/>
    <col min="14338" max="14338" width="3.375" style="2" customWidth="1"/>
    <col min="14339" max="14344" width="18.375" style="2" customWidth="1"/>
    <col min="14345" max="14592" width="17.125" style="2"/>
    <col min="14593" max="14593" width="13.375" style="2" customWidth="1"/>
    <col min="14594" max="14594" width="3.375" style="2" customWidth="1"/>
    <col min="14595" max="14600" width="18.375" style="2" customWidth="1"/>
    <col min="14601" max="14848" width="17.125" style="2"/>
    <col min="14849" max="14849" width="13.375" style="2" customWidth="1"/>
    <col min="14850" max="14850" width="3.375" style="2" customWidth="1"/>
    <col min="14851" max="14856" width="18.375" style="2" customWidth="1"/>
    <col min="14857" max="15104" width="17.125" style="2"/>
    <col min="15105" max="15105" width="13.375" style="2" customWidth="1"/>
    <col min="15106" max="15106" width="3.375" style="2" customWidth="1"/>
    <col min="15107" max="15112" width="18.375" style="2" customWidth="1"/>
    <col min="15113" max="15360" width="17.125" style="2"/>
    <col min="15361" max="15361" width="13.375" style="2" customWidth="1"/>
    <col min="15362" max="15362" width="3.375" style="2" customWidth="1"/>
    <col min="15363" max="15368" width="18.375" style="2" customWidth="1"/>
    <col min="15369" max="15616" width="17.125" style="2"/>
    <col min="15617" max="15617" width="13.375" style="2" customWidth="1"/>
    <col min="15618" max="15618" width="3.375" style="2" customWidth="1"/>
    <col min="15619" max="15624" width="18.375" style="2" customWidth="1"/>
    <col min="15625" max="15872" width="17.125" style="2"/>
    <col min="15873" max="15873" width="13.375" style="2" customWidth="1"/>
    <col min="15874" max="15874" width="3.375" style="2" customWidth="1"/>
    <col min="15875" max="15880" width="18.375" style="2" customWidth="1"/>
    <col min="15881" max="16128" width="17.125" style="2"/>
    <col min="16129" max="16129" width="13.375" style="2" customWidth="1"/>
    <col min="16130" max="16130" width="3.375" style="2" customWidth="1"/>
    <col min="16131" max="16136" width="18.375" style="2" customWidth="1"/>
    <col min="16137" max="16384" width="17.125" style="2"/>
  </cols>
  <sheetData>
    <row r="1" spans="1:9" x14ac:dyDescent="0.2">
      <c r="A1" s="1"/>
    </row>
    <row r="6" spans="1:9" x14ac:dyDescent="0.2">
      <c r="E6" s="3" t="s">
        <v>732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33" t="s">
        <v>733</v>
      </c>
    </row>
    <row r="8" spans="1:9" x14ac:dyDescent="0.2">
      <c r="D8" s="10"/>
      <c r="E8" s="7"/>
      <c r="F8" s="46" t="s">
        <v>734</v>
      </c>
      <c r="G8" s="7"/>
      <c r="H8" s="7"/>
      <c r="I8" s="7"/>
    </row>
    <row r="9" spans="1:9" x14ac:dyDescent="0.2">
      <c r="D9" s="6"/>
      <c r="E9" s="6"/>
      <c r="F9" s="6"/>
      <c r="G9" s="6"/>
      <c r="H9" s="25"/>
      <c r="I9" s="6"/>
    </row>
    <row r="10" spans="1:9" x14ac:dyDescent="0.2">
      <c r="D10" s="43" t="s">
        <v>735</v>
      </c>
      <c r="E10" s="43" t="s">
        <v>441</v>
      </c>
      <c r="F10" s="43" t="s">
        <v>446</v>
      </c>
      <c r="G10" s="146" t="s">
        <v>736</v>
      </c>
      <c r="H10" s="7"/>
      <c r="I10" s="43" t="s">
        <v>737</v>
      </c>
    </row>
    <row r="11" spans="1:9" x14ac:dyDescent="0.2">
      <c r="B11" s="7"/>
      <c r="C11" s="7"/>
      <c r="D11" s="9" t="s">
        <v>738</v>
      </c>
      <c r="E11" s="10"/>
      <c r="F11" s="10"/>
      <c r="G11" s="11" t="s">
        <v>739</v>
      </c>
      <c r="H11" s="11" t="s">
        <v>740</v>
      </c>
      <c r="I11" s="11" t="s">
        <v>741</v>
      </c>
    </row>
    <row r="12" spans="1:9" x14ac:dyDescent="0.2">
      <c r="D12" s="6"/>
    </row>
    <row r="13" spans="1:9" x14ac:dyDescent="0.2">
      <c r="C13" s="1" t="s">
        <v>742</v>
      </c>
      <c r="D13" s="48">
        <v>8922947</v>
      </c>
      <c r="E13" s="13">
        <v>4217356</v>
      </c>
      <c r="F13" s="17" t="s">
        <v>510</v>
      </c>
      <c r="G13" s="13">
        <v>99272</v>
      </c>
      <c r="H13" s="13">
        <v>87424</v>
      </c>
      <c r="I13" s="17" t="s">
        <v>510</v>
      </c>
    </row>
    <row r="14" spans="1:9" x14ac:dyDescent="0.2">
      <c r="C14" s="1" t="s">
        <v>743</v>
      </c>
      <c r="D14" s="48">
        <v>10086428</v>
      </c>
      <c r="E14" s="13">
        <v>4728060</v>
      </c>
      <c r="F14" s="17" t="s">
        <v>510</v>
      </c>
      <c r="G14" s="13">
        <v>104009</v>
      </c>
      <c r="H14" s="13">
        <v>92293</v>
      </c>
      <c r="I14" s="17" t="s">
        <v>510</v>
      </c>
    </row>
    <row r="15" spans="1:9" x14ac:dyDescent="0.2">
      <c r="C15" s="1" t="s">
        <v>744</v>
      </c>
      <c r="D15" s="48">
        <v>10868949</v>
      </c>
      <c r="E15" s="13">
        <v>5128814</v>
      </c>
      <c r="F15" s="17" t="s">
        <v>510</v>
      </c>
      <c r="G15" s="13">
        <v>105309</v>
      </c>
      <c r="H15" s="13">
        <v>95773</v>
      </c>
      <c r="I15" s="17" t="s">
        <v>745</v>
      </c>
    </row>
    <row r="16" spans="1:9" x14ac:dyDescent="0.2">
      <c r="C16" s="1"/>
      <c r="D16" s="48"/>
      <c r="E16" s="13"/>
      <c r="F16" s="17"/>
      <c r="G16" s="13"/>
      <c r="H16" s="13"/>
      <c r="I16" s="17"/>
    </row>
    <row r="17" spans="3:9" x14ac:dyDescent="0.2">
      <c r="C17" s="1" t="s">
        <v>28</v>
      </c>
      <c r="D17" s="48">
        <v>11631784</v>
      </c>
      <c r="E17" s="13">
        <v>5473775</v>
      </c>
      <c r="F17" s="17" t="s">
        <v>510</v>
      </c>
      <c r="G17" s="13">
        <v>113193</v>
      </c>
      <c r="H17" s="13">
        <v>103050</v>
      </c>
      <c r="I17" s="13">
        <v>600097</v>
      </c>
    </row>
    <row r="18" spans="3:9" x14ac:dyDescent="0.2">
      <c r="C18" s="1" t="s">
        <v>29</v>
      </c>
      <c r="D18" s="48">
        <v>12546130</v>
      </c>
      <c r="E18" s="13">
        <v>5765207</v>
      </c>
      <c r="F18" s="17" t="s">
        <v>510</v>
      </c>
      <c r="G18" s="13">
        <v>109888</v>
      </c>
      <c r="H18" s="13">
        <v>102978</v>
      </c>
      <c r="I18" s="13">
        <v>870664</v>
      </c>
    </row>
    <row r="19" spans="3:9" x14ac:dyDescent="0.2">
      <c r="C19" s="1" t="s">
        <v>30</v>
      </c>
      <c r="D19" s="48">
        <v>12261148</v>
      </c>
      <c r="E19" s="13">
        <v>6267620</v>
      </c>
      <c r="F19" s="17" t="s">
        <v>510</v>
      </c>
      <c r="G19" s="13">
        <v>109880</v>
      </c>
      <c r="H19" s="13">
        <v>104551</v>
      </c>
      <c r="I19" s="13">
        <v>1008790</v>
      </c>
    </row>
    <row r="20" spans="3:9" x14ac:dyDescent="0.2">
      <c r="C20" s="1"/>
      <c r="D20" s="48"/>
      <c r="E20" s="13"/>
      <c r="F20" s="17"/>
      <c r="G20" s="13"/>
      <c r="H20" s="13"/>
      <c r="I20" s="13"/>
    </row>
    <row r="21" spans="3:9" x14ac:dyDescent="0.2">
      <c r="C21" s="1" t="s">
        <v>31</v>
      </c>
      <c r="D21" s="48">
        <v>12701284</v>
      </c>
      <c r="E21" s="13">
        <v>6447701</v>
      </c>
      <c r="F21" s="17" t="s">
        <v>510</v>
      </c>
      <c r="G21" s="13">
        <v>101495</v>
      </c>
      <c r="H21" s="13">
        <v>96088</v>
      </c>
      <c r="I21" s="13">
        <v>1124219</v>
      </c>
    </row>
    <row r="22" spans="3:9" x14ac:dyDescent="0.2">
      <c r="C22" s="1" t="s">
        <v>32</v>
      </c>
      <c r="D22" s="48">
        <v>13433318</v>
      </c>
      <c r="E22" s="13">
        <v>7087274</v>
      </c>
      <c r="F22" s="17" t="s">
        <v>510</v>
      </c>
      <c r="G22" s="13">
        <v>100749</v>
      </c>
      <c r="H22" s="13">
        <v>97030</v>
      </c>
      <c r="I22" s="13">
        <v>1167317</v>
      </c>
    </row>
    <row r="23" spans="3:9" x14ac:dyDescent="0.2">
      <c r="C23" s="1" t="s">
        <v>33</v>
      </c>
      <c r="D23" s="48">
        <v>17050598</v>
      </c>
      <c r="E23" s="13">
        <v>2970878</v>
      </c>
      <c r="F23" s="13">
        <v>6481799</v>
      </c>
      <c r="G23" s="13">
        <v>93362</v>
      </c>
      <c r="H23" s="13">
        <v>92407</v>
      </c>
      <c r="I23" s="13">
        <v>1247439</v>
      </c>
    </row>
    <row r="24" spans="3:9" x14ac:dyDescent="0.2">
      <c r="C24" s="1"/>
      <c r="D24" s="48"/>
      <c r="E24" s="13"/>
      <c r="F24" s="13"/>
      <c r="G24" s="13"/>
      <c r="H24" s="13"/>
      <c r="I24" s="13"/>
    </row>
    <row r="25" spans="3:9" x14ac:dyDescent="0.2">
      <c r="C25" s="1" t="s">
        <v>34</v>
      </c>
      <c r="D25" s="48">
        <v>16745144</v>
      </c>
      <c r="E25" s="13">
        <v>2902406</v>
      </c>
      <c r="F25" s="13">
        <v>6628807</v>
      </c>
      <c r="G25" s="13">
        <v>85882</v>
      </c>
      <c r="H25" s="13">
        <v>83287</v>
      </c>
      <c r="I25" s="13">
        <v>1296008</v>
      </c>
    </row>
    <row r="26" spans="3:9" x14ac:dyDescent="0.2">
      <c r="C26" s="1" t="s">
        <v>35</v>
      </c>
      <c r="D26" s="12">
        <v>16486701</v>
      </c>
      <c r="E26" s="15">
        <v>2906725</v>
      </c>
      <c r="F26" s="15">
        <v>6885795</v>
      </c>
      <c r="G26" s="15">
        <v>79391</v>
      </c>
      <c r="H26" s="15">
        <v>78822</v>
      </c>
      <c r="I26" s="15">
        <v>1169332</v>
      </c>
    </row>
    <row r="27" spans="3:9" x14ac:dyDescent="0.2">
      <c r="C27" s="1" t="s">
        <v>746</v>
      </c>
      <c r="D27" s="12">
        <v>16345883</v>
      </c>
      <c r="E27" s="15">
        <v>2919601</v>
      </c>
      <c r="F27" s="15">
        <v>6943160</v>
      </c>
      <c r="G27" s="15">
        <v>78251</v>
      </c>
      <c r="H27" s="15">
        <v>77454</v>
      </c>
      <c r="I27" s="15">
        <v>1153938</v>
      </c>
    </row>
    <row r="28" spans="3:9" x14ac:dyDescent="0.2">
      <c r="C28" s="3" t="s">
        <v>747</v>
      </c>
      <c r="D28" s="147">
        <v>16043961</v>
      </c>
      <c r="E28" s="45">
        <v>2870286</v>
      </c>
      <c r="F28" s="45">
        <v>6999134</v>
      </c>
      <c r="G28" s="45">
        <v>74492</v>
      </c>
      <c r="H28" s="45">
        <v>78648</v>
      </c>
      <c r="I28" s="45">
        <v>1035870</v>
      </c>
    </row>
    <row r="29" spans="3:9" x14ac:dyDescent="0.2">
      <c r="D29" s="48"/>
      <c r="E29" s="13"/>
      <c r="F29" s="13"/>
      <c r="G29" s="13"/>
      <c r="H29" s="13"/>
      <c r="I29" s="13"/>
    </row>
    <row r="30" spans="3:9" x14ac:dyDescent="0.2">
      <c r="C30" s="1" t="s">
        <v>748</v>
      </c>
      <c r="D30" s="48">
        <v>1302340</v>
      </c>
      <c r="E30" s="13">
        <v>228781</v>
      </c>
      <c r="F30" s="13">
        <v>533838</v>
      </c>
      <c r="G30" s="13">
        <v>1675</v>
      </c>
      <c r="H30" s="13">
        <v>1563</v>
      </c>
      <c r="I30" s="13">
        <v>89329</v>
      </c>
    </row>
    <row r="31" spans="3:9" x14ac:dyDescent="0.2">
      <c r="C31" s="1" t="s">
        <v>749</v>
      </c>
      <c r="D31" s="48">
        <v>1197189</v>
      </c>
      <c r="E31" s="13">
        <v>206063</v>
      </c>
      <c r="F31" s="13">
        <v>485523</v>
      </c>
      <c r="G31" s="13">
        <v>1263</v>
      </c>
      <c r="H31" s="13">
        <v>1350</v>
      </c>
      <c r="I31" s="13">
        <v>93840</v>
      </c>
    </row>
    <row r="32" spans="3:9" x14ac:dyDescent="0.2">
      <c r="C32" s="1" t="s">
        <v>750</v>
      </c>
      <c r="D32" s="48">
        <v>1416941</v>
      </c>
      <c r="E32" s="13">
        <v>243420</v>
      </c>
      <c r="F32" s="13">
        <v>570221</v>
      </c>
      <c r="G32" s="13">
        <v>3509</v>
      </c>
      <c r="H32" s="13">
        <v>3657</v>
      </c>
      <c r="I32" s="13">
        <v>106150</v>
      </c>
    </row>
    <row r="33" spans="3:9" x14ac:dyDescent="0.2">
      <c r="C33" s="1" t="s">
        <v>751</v>
      </c>
      <c r="D33" s="48">
        <v>1337038</v>
      </c>
      <c r="E33" s="13">
        <v>227921</v>
      </c>
      <c r="F33" s="13">
        <v>537226</v>
      </c>
      <c r="G33" s="13">
        <v>5743</v>
      </c>
      <c r="H33" s="13">
        <v>5549</v>
      </c>
      <c r="I33" s="13">
        <v>100352</v>
      </c>
    </row>
    <row r="34" spans="3:9" x14ac:dyDescent="0.2">
      <c r="C34" s="1" t="s">
        <v>752</v>
      </c>
      <c r="D34" s="48">
        <v>1420720</v>
      </c>
      <c r="E34" s="13">
        <v>242507</v>
      </c>
      <c r="F34" s="13">
        <v>614809</v>
      </c>
      <c r="G34" s="13">
        <v>11617</v>
      </c>
      <c r="H34" s="13">
        <v>11279</v>
      </c>
      <c r="I34" s="13">
        <v>93296</v>
      </c>
    </row>
    <row r="35" spans="3:9" x14ac:dyDescent="0.2">
      <c r="C35" s="1" t="s">
        <v>753</v>
      </c>
      <c r="D35" s="48">
        <v>1302106</v>
      </c>
      <c r="E35" s="13">
        <v>232035</v>
      </c>
      <c r="F35" s="13">
        <v>522371</v>
      </c>
      <c r="G35" s="13">
        <v>5074</v>
      </c>
      <c r="H35" s="13">
        <v>4842</v>
      </c>
      <c r="I35" s="13">
        <v>95744</v>
      </c>
    </row>
    <row r="36" spans="3:9" x14ac:dyDescent="0.2">
      <c r="D36" s="48"/>
      <c r="E36" s="13"/>
      <c r="F36" s="13"/>
      <c r="G36" s="13"/>
      <c r="H36" s="13"/>
      <c r="I36" s="13"/>
    </row>
    <row r="37" spans="3:9" x14ac:dyDescent="0.2">
      <c r="C37" s="1" t="s">
        <v>754</v>
      </c>
      <c r="D37" s="48">
        <v>1472105</v>
      </c>
      <c r="E37" s="13">
        <v>263068</v>
      </c>
      <c r="F37" s="13">
        <v>637333</v>
      </c>
      <c r="G37" s="13">
        <v>7544</v>
      </c>
      <c r="H37" s="13">
        <v>7330</v>
      </c>
      <c r="I37" s="13">
        <v>102597</v>
      </c>
    </row>
    <row r="38" spans="3:9" x14ac:dyDescent="0.2">
      <c r="C38" s="1" t="s">
        <v>755</v>
      </c>
      <c r="D38" s="48">
        <v>1572744</v>
      </c>
      <c r="E38" s="13">
        <v>281395</v>
      </c>
      <c r="F38" s="13">
        <v>756417</v>
      </c>
      <c r="G38" s="13">
        <v>12827</v>
      </c>
      <c r="H38" s="13">
        <v>12746</v>
      </c>
      <c r="I38" s="13">
        <v>97058</v>
      </c>
    </row>
    <row r="39" spans="3:9" x14ac:dyDescent="0.2">
      <c r="C39" s="1" t="s">
        <v>756</v>
      </c>
      <c r="D39" s="48">
        <v>1314670</v>
      </c>
      <c r="E39" s="13">
        <v>239315</v>
      </c>
      <c r="F39" s="13">
        <v>531252</v>
      </c>
      <c r="G39" s="13">
        <v>6439</v>
      </c>
      <c r="H39" s="13">
        <v>6419</v>
      </c>
      <c r="I39" s="13">
        <v>92063</v>
      </c>
    </row>
    <row r="40" spans="3:9" x14ac:dyDescent="0.2">
      <c r="C40" s="1" t="s">
        <v>757</v>
      </c>
      <c r="D40" s="48">
        <v>1409290</v>
      </c>
      <c r="E40" s="13">
        <v>254037</v>
      </c>
      <c r="F40" s="13">
        <v>579883</v>
      </c>
      <c r="G40" s="13">
        <v>10150</v>
      </c>
      <c r="H40" s="13">
        <v>10123</v>
      </c>
      <c r="I40" s="13">
        <v>97932</v>
      </c>
    </row>
    <row r="41" spans="3:9" x14ac:dyDescent="0.2">
      <c r="C41" s="1" t="s">
        <v>758</v>
      </c>
      <c r="D41" s="48">
        <v>1348079</v>
      </c>
      <c r="E41" s="13">
        <v>236266</v>
      </c>
      <c r="F41" s="13">
        <v>550542</v>
      </c>
      <c r="G41" s="13">
        <v>11398</v>
      </c>
      <c r="H41" s="13">
        <v>11787</v>
      </c>
      <c r="I41" s="13">
        <v>95701</v>
      </c>
    </row>
    <row r="42" spans="3:9" x14ac:dyDescent="0.2">
      <c r="C42" s="1" t="s">
        <v>759</v>
      </c>
      <c r="D42" s="48">
        <v>1393479</v>
      </c>
      <c r="E42" s="13">
        <v>251917</v>
      </c>
      <c r="F42" s="13">
        <v>566380</v>
      </c>
      <c r="G42" s="13">
        <v>2152</v>
      </c>
      <c r="H42" s="13">
        <v>2177</v>
      </c>
      <c r="I42" s="13">
        <v>105270</v>
      </c>
    </row>
    <row r="43" spans="3:9" x14ac:dyDescent="0.2">
      <c r="D43" s="6"/>
    </row>
    <row r="44" spans="3:9" x14ac:dyDescent="0.2">
      <c r="C44" s="1" t="s">
        <v>760</v>
      </c>
      <c r="D44" s="48">
        <v>1282266</v>
      </c>
      <c r="E44" s="13">
        <v>231240</v>
      </c>
      <c r="F44" s="13">
        <v>549203</v>
      </c>
      <c r="G44" s="13">
        <v>2389</v>
      </c>
      <c r="H44" s="13">
        <v>2455</v>
      </c>
      <c r="I44" s="13">
        <v>84817</v>
      </c>
    </row>
    <row r="45" spans="3:9" x14ac:dyDescent="0.2">
      <c r="C45" s="1" t="s">
        <v>749</v>
      </c>
      <c r="D45" s="48">
        <v>1244886</v>
      </c>
      <c r="E45" s="13">
        <v>219158</v>
      </c>
      <c r="F45" s="13">
        <v>526441</v>
      </c>
      <c r="G45" s="13">
        <v>1265</v>
      </c>
      <c r="H45" s="13">
        <v>1431</v>
      </c>
      <c r="I45" s="13">
        <v>89695</v>
      </c>
    </row>
    <row r="46" spans="3:9" x14ac:dyDescent="0.2">
      <c r="C46" s="1" t="s">
        <v>750</v>
      </c>
      <c r="D46" s="48">
        <v>1421379</v>
      </c>
      <c r="E46" s="13">
        <v>250893</v>
      </c>
      <c r="F46" s="13">
        <v>585650</v>
      </c>
      <c r="G46" s="13">
        <v>3642</v>
      </c>
      <c r="H46" s="13">
        <v>3670</v>
      </c>
      <c r="I46" s="13">
        <v>101552</v>
      </c>
    </row>
    <row r="47" spans="3:9" x14ac:dyDescent="0.2">
      <c r="C47" s="1" t="s">
        <v>751</v>
      </c>
      <c r="D47" s="48">
        <v>1336748</v>
      </c>
      <c r="E47" s="13">
        <v>228113</v>
      </c>
      <c r="F47" s="13">
        <v>549242</v>
      </c>
      <c r="G47" s="13">
        <v>6124</v>
      </c>
      <c r="H47" s="13">
        <v>6034</v>
      </c>
      <c r="I47" s="13">
        <v>90570</v>
      </c>
    </row>
    <row r="48" spans="3:9" x14ac:dyDescent="0.2">
      <c r="C48" s="1" t="s">
        <v>752</v>
      </c>
      <c r="D48" s="48">
        <v>1385966</v>
      </c>
      <c r="E48" s="13">
        <v>244984</v>
      </c>
      <c r="F48" s="13">
        <v>593261</v>
      </c>
      <c r="G48" s="13">
        <v>11002</v>
      </c>
      <c r="H48" s="13">
        <v>11034</v>
      </c>
      <c r="I48" s="13">
        <v>93357</v>
      </c>
    </row>
    <row r="49" spans="3:9" x14ac:dyDescent="0.2">
      <c r="C49" s="1" t="s">
        <v>753</v>
      </c>
      <c r="D49" s="48">
        <v>1286280</v>
      </c>
      <c r="E49" s="13">
        <v>230834</v>
      </c>
      <c r="F49" s="13">
        <v>520252</v>
      </c>
      <c r="G49" s="13">
        <v>4273</v>
      </c>
      <c r="H49" s="13">
        <v>4323</v>
      </c>
      <c r="I49" s="13">
        <v>94091</v>
      </c>
    </row>
    <row r="50" spans="3:9" x14ac:dyDescent="0.2">
      <c r="D50" s="48"/>
      <c r="E50" s="13"/>
      <c r="F50" s="13"/>
      <c r="G50" s="13"/>
      <c r="H50" s="13"/>
      <c r="I50" s="13"/>
    </row>
    <row r="51" spans="3:9" x14ac:dyDescent="0.2">
      <c r="C51" s="1" t="s">
        <v>754</v>
      </c>
      <c r="D51" s="48">
        <v>1452206</v>
      </c>
      <c r="E51" s="13">
        <v>261378</v>
      </c>
      <c r="F51" s="13">
        <v>642556</v>
      </c>
      <c r="G51" s="13">
        <v>7748</v>
      </c>
      <c r="H51" s="13">
        <v>7679</v>
      </c>
      <c r="I51" s="13">
        <v>97117</v>
      </c>
    </row>
    <row r="52" spans="3:9" x14ac:dyDescent="0.2">
      <c r="C52" s="1" t="s">
        <v>755</v>
      </c>
      <c r="D52" s="48">
        <v>1554078</v>
      </c>
      <c r="E52" s="13">
        <v>279159</v>
      </c>
      <c r="F52" s="13">
        <v>757066</v>
      </c>
      <c r="G52" s="13">
        <v>12433</v>
      </c>
      <c r="H52" s="13">
        <v>12176</v>
      </c>
      <c r="I52" s="13">
        <v>96269</v>
      </c>
    </row>
    <row r="53" spans="3:9" x14ac:dyDescent="0.2">
      <c r="C53" s="1" t="s">
        <v>756</v>
      </c>
      <c r="D53" s="48">
        <v>1278003</v>
      </c>
      <c r="E53" s="13">
        <v>233427</v>
      </c>
      <c r="F53" s="13">
        <v>522288</v>
      </c>
      <c r="G53" s="13">
        <v>6065</v>
      </c>
      <c r="H53" s="13">
        <v>6373</v>
      </c>
      <c r="I53" s="13">
        <v>94874</v>
      </c>
    </row>
    <row r="54" spans="3:9" x14ac:dyDescent="0.2">
      <c r="C54" s="1" t="s">
        <v>757</v>
      </c>
      <c r="D54" s="48">
        <v>1378772</v>
      </c>
      <c r="E54" s="13">
        <v>251432</v>
      </c>
      <c r="F54" s="13">
        <v>570401</v>
      </c>
      <c r="G54" s="13">
        <v>8537</v>
      </c>
      <c r="H54" s="13">
        <v>7792</v>
      </c>
      <c r="I54" s="13">
        <v>106420</v>
      </c>
    </row>
    <row r="55" spans="3:9" x14ac:dyDescent="0.2">
      <c r="C55" s="1" t="s">
        <v>758</v>
      </c>
      <c r="D55" s="48">
        <v>1338232</v>
      </c>
      <c r="E55" s="13">
        <v>238781</v>
      </c>
      <c r="F55" s="13">
        <v>551571</v>
      </c>
      <c r="G55" s="13">
        <v>11946</v>
      </c>
      <c r="H55" s="13">
        <v>11865</v>
      </c>
      <c r="I55" s="13">
        <v>102532</v>
      </c>
    </row>
    <row r="56" spans="3:9" x14ac:dyDescent="0.2">
      <c r="C56" s="1" t="s">
        <v>759</v>
      </c>
      <c r="D56" s="48">
        <v>1387067</v>
      </c>
      <c r="E56" s="13">
        <v>250202</v>
      </c>
      <c r="F56" s="13">
        <v>575229</v>
      </c>
      <c r="G56" s="13">
        <v>2827</v>
      </c>
      <c r="H56" s="13">
        <v>2622</v>
      </c>
      <c r="I56" s="13">
        <v>102644</v>
      </c>
    </row>
    <row r="57" spans="3:9" x14ac:dyDescent="0.2">
      <c r="D57" s="6"/>
    </row>
    <row r="58" spans="3:9" x14ac:dyDescent="0.2">
      <c r="C58" s="1" t="s">
        <v>761</v>
      </c>
      <c r="D58" s="48">
        <v>1283246</v>
      </c>
      <c r="E58" s="13">
        <v>230589</v>
      </c>
      <c r="F58" s="13">
        <v>569739</v>
      </c>
      <c r="G58" s="13">
        <v>1427</v>
      </c>
      <c r="H58" s="13">
        <v>1374</v>
      </c>
      <c r="I58" s="13">
        <v>80774</v>
      </c>
    </row>
    <row r="59" spans="3:9" x14ac:dyDescent="0.2">
      <c r="C59" s="1" t="s">
        <v>749</v>
      </c>
      <c r="D59" s="48">
        <v>1199002</v>
      </c>
      <c r="E59" s="13">
        <v>212192</v>
      </c>
      <c r="F59" s="13">
        <v>530933</v>
      </c>
      <c r="G59" s="13">
        <v>1685</v>
      </c>
      <c r="H59" s="13">
        <v>1729</v>
      </c>
      <c r="I59" s="13">
        <v>80524</v>
      </c>
    </row>
    <row r="60" spans="3:9" x14ac:dyDescent="0.2">
      <c r="C60" s="1" t="s">
        <v>750</v>
      </c>
      <c r="D60" s="48">
        <v>1410393</v>
      </c>
      <c r="E60" s="13">
        <v>249177</v>
      </c>
      <c r="F60" s="13">
        <v>610884</v>
      </c>
      <c r="G60" s="13">
        <v>3008</v>
      </c>
      <c r="H60" s="13">
        <v>3148</v>
      </c>
      <c r="I60" s="13">
        <v>96227</v>
      </c>
    </row>
    <row r="61" spans="3:9" x14ac:dyDescent="0.2">
      <c r="C61" s="1" t="s">
        <v>751</v>
      </c>
      <c r="D61" s="48">
        <v>1323332</v>
      </c>
      <c r="E61" s="13">
        <v>234855</v>
      </c>
      <c r="F61" s="13">
        <v>561420</v>
      </c>
      <c r="G61" s="13">
        <v>6358</v>
      </c>
      <c r="H61" s="13">
        <v>6379</v>
      </c>
      <c r="I61" s="13">
        <v>85458</v>
      </c>
    </row>
    <row r="62" spans="3:9" x14ac:dyDescent="0.2">
      <c r="C62" s="1" t="s">
        <v>752</v>
      </c>
      <c r="D62" s="48">
        <v>1371685</v>
      </c>
      <c r="E62" s="13">
        <v>242819</v>
      </c>
      <c r="F62" s="13">
        <v>604019</v>
      </c>
      <c r="G62" s="13">
        <v>10165</v>
      </c>
      <c r="H62" s="13">
        <v>10382</v>
      </c>
      <c r="I62" s="13">
        <v>87550</v>
      </c>
    </row>
    <row r="63" spans="3:9" x14ac:dyDescent="0.2">
      <c r="C63" s="1" t="s">
        <v>753</v>
      </c>
      <c r="D63" s="48">
        <v>1294156</v>
      </c>
      <c r="E63" s="13">
        <v>235467</v>
      </c>
      <c r="F63" s="13">
        <v>537452</v>
      </c>
      <c r="G63" s="13">
        <v>4904</v>
      </c>
      <c r="H63" s="13">
        <v>5316</v>
      </c>
      <c r="I63" s="13">
        <v>85797</v>
      </c>
    </row>
    <row r="64" spans="3:9" x14ac:dyDescent="0.2">
      <c r="D64" s="48"/>
      <c r="E64" s="13"/>
      <c r="F64" s="13"/>
      <c r="G64" s="13"/>
      <c r="H64" s="13"/>
      <c r="I64" s="13"/>
    </row>
    <row r="65" spans="1:9" x14ac:dyDescent="0.2">
      <c r="C65" s="1" t="s">
        <v>754</v>
      </c>
      <c r="D65" s="48">
        <v>1427753</v>
      </c>
      <c r="E65" s="13">
        <v>259989</v>
      </c>
      <c r="F65" s="13">
        <v>642566</v>
      </c>
      <c r="G65" s="13">
        <v>7457</v>
      </c>
      <c r="H65" s="13">
        <v>8056</v>
      </c>
      <c r="I65" s="13">
        <v>87567</v>
      </c>
    </row>
    <row r="66" spans="1:9" x14ac:dyDescent="0.2">
      <c r="C66" s="1" t="s">
        <v>755</v>
      </c>
      <c r="D66" s="48">
        <v>1477101</v>
      </c>
      <c r="E66" s="13">
        <v>266794</v>
      </c>
      <c r="F66" s="13">
        <v>730540</v>
      </c>
      <c r="G66" s="13">
        <v>10950</v>
      </c>
      <c r="H66" s="13">
        <v>11372</v>
      </c>
      <c r="I66" s="13">
        <v>83071</v>
      </c>
    </row>
    <row r="67" spans="1:9" x14ac:dyDescent="0.2">
      <c r="C67" s="1" t="s">
        <v>756</v>
      </c>
      <c r="D67" s="48">
        <v>1285164</v>
      </c>
      <c r="E67" s="13">
        <v>234099</v>
      </c>
      <c r="F67" s="13">
        <v>548757</v>
      </c>
      <c r="G67" s="13">
        <v>6955</v>
      </c>
      <c r="H67" s="13">
        <v>7512</v>
      </c>
      <c r="I67" s="13">
        <v>84127</v>
      </c>
    </row>
    <row r="68" spans="1:9" x14ac:dyDescent="0.2">
      <c r="C68" s="1" t="s">
        <v>757</v>
      </c>
      <c r="D68" s="48">
        <v>1323629</v>
      </c>
      <c r="E68" s="13">
        <v>238507</v>
      </c>
      <c r="F68" s="13">
        <v>564064</v>
      </c>
      <c r="G68" s="13">
        <v>8202</v>
      </c>
      <c r="H68" s="13">
        <v>8850</v>
      </c>
      <c r="I68" s="13">
        <v>88586</v>
      </c>
    </row>
    <row r="69" spans="1:9" x14ac:dyDescent="0.2">
      <c r="C69" s="1" t="s">
        <v>758</v>
      </c>
      <c r="D69" s="48">
        <v>1315768</v>
      </c>
      <c r="E69" s="13">
        <v>224763</v>
      </c>
      <c r="F69" s="13">
        <v>533632</v>
      </c>
      <c r="G69" s="13">
        <v>11428</v>
      </c>
      <c r="H69" s="13">
        <v>12334</v>
      </c>
      <c r="I69" s="13">
        <v>86611</v>
      </c>
    </row>
    <row r="70" spans="1:9" x14ac:dyDescent="0.2">
      <c r="C70" s="1" t="s">
        <v>759</v>
      </c>
      <c r="D70" s="48">
        <v>1332732</v>
      </c>
      <c r="E70" s="13">
        <v>241035</v>
      </c>
      <c r="F70" s="13">
        <v>565128</v>
      </c>
      <c r="G70" s="13">
        <v>1953</v>
      </c>
      <c r="H70" s="13">
        <v>2196</v>
      </c>
      <c r="I70" s="13">
        <v>89578</v>
      </c>
    </row>
    <row r="71" spans="1:9" ht="18" thickBot="1" x14ac:dyDescent="0.25">
      <c r="B71" s="4"/>
      <c r="C71" s="4"/>
      <c r="D71" s="20"/>
      <c r="E71" s="4"/>
      <c r="F71" s="4"/>
      <c r="G71" s="4"/>
      <c r="H71" s="4"/>
      <c r="I71" s="4"/>
    </row>
    <row r="72" spans="1:9" x14ac:dyDescent="0.2">
      <c r="D72" s="1" t="s">
        <v>762</v>
      </c>
      <c r="G72" s="1" t="s">
        <v>763</v>
      </c>
    </row>
    <row r="73" spans="1:9" x14ac:dyDescent="0.2">
      <c r="A73" s="1"/>
    </row>
  </sheetData>
  <phoneticPr fontId="2"/>
  <pageMargins left="0.32" right="0.37" top="0.56999999999999995" bottom="0.56000000000000005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49</vt:i4>
      </vt:variant>
    </vt:vector>
  </HeadingPairs>
  <TitlesOfParts>
    <vt:vector size="74" baseType="lpstr">
      <vt:lpstr>L01道路</vt:lpstr>
      <vt:lpstr>L02車両</vt:lpstr>
      <vt:lpstr>L03軽自</vt:lpstr>
      <vt:lpstr>L04原付</vt:lpstr>
      <vt:lpstr>L05交量</vt:lpstr>
      <vt:lpstr>L06バス</vt:lpstr>
      <vt:lpstr>L07バス</vt:lpstr>
      <vt:lpstr>L08バス</vt:lpstr>
      <vt:lpstr>L09有料</vt:lpstr>
      <vt:lpstr>L10A免許</vt:lpstr>
      <vt:lpstr>L10B免許</vt:lpstr>
      <vt:lpstr>L11A私鉄</vt:lpstr>
      <vt:lpstr>L11BＪＲ</vt:lpstr>
      <vt:lpstr>L12航空</vt:lpstr>
      <vt:lpstr>L13船舶</vt:lpstr>
      <vt:lpstr>L14船舶</vt:lpstr>
      <vt:lpstr>L14C入港</vt:lpstr>
      <vt:lpstr>L15A 貨物</vt:lpstr>
      <vt:lpstr>L15B 貨物</vt:lpstr>
      <vt:lpstr>L15C 貨物</vt:lpstr>
      <vt:lpstr>L16倉庫</vt:lpstr>
      <vt:lpstr>L17倉庫</vt:lpstr>
      <vt:lpstr>L18A郵便</vt:lpstr>
      <vt:lpstr>L18B郵便</vt:lpstr>
      <vt:lpstr>L19電話</vt:lpstr>
      <vt:lpstr>L01道路!Print_Area</vt:lpstr>
      <vt:lpstr>L02車両!Print_Area</vt:lpstr>
      <vt:lpstr>L03軽自!Print_Area</vt:lpstr>
      <vt:lpstr>L04原付!Print_Area</vt:lpstr>
      <vt:lpstr>L05交量!Print_Area</vt:lpstr>
      <vt:lpstr>L06バス!Print_Area</vt:lpstr>
      <vt:lpstr>L07バス!Print_Area</vt:lpstr>
      <vt:lpstr>L08バス!Print_Area</vt:lpstr>
      <vt:lpstr>L09有料!Print_Area</vt:lpstr>
      <vt:lpstr>L10A免許!Print_Area</vt:lpstr>
      <vt:lpstr>L10B免許!Print_Area</vt:lpstr>
      <vt:lpstr>L11A私鉄!Print_Area</vt:lpstr>
      <vt:lpstr>L11BＪＲ!Print_Area</vt:lpstr>
      <vt:lpstr>L12航空!Print_Area</vt:lpstr>
      <vt:lpstr>L13船舶!Print_Area</vt:lpstr>
      <vt:lpstr>L14C入港!Print_Area</vt:lpstr>
      <vt:lpstr>L14船舶!Print_Area</vt:lpstr>
      <vt:lpstr>'L15A 貨物'!Print_Area</vt:lpstr>
      <vt:lpstr>'L15C 貨物'!Print_Area</vt:lpstr>
      <vt:lpstr>L16倉庫!Print_Area</vt:lpstr>
      <vt:lpstr>L17倉庫!Print_Area</vt:lpstr>
      <vt:lpstr>L18A郵便!Print_Area</vt:lpstr>
      <vt:lpstr>L18B郵便!Print_Area</vt:lpstr>
      <vt:lpstr>L19電話!Print_Area</vt:lpstr>
      <vt:lpstr>L01道路!Print_Area_MI</vt:lpstr>
      <vt:lpstr>L02車両!Print_Area_MI</vt:lpstr>
      <vt:lpstr>L03軽自!Print_Area_MI</vt:lpstr>
      <vt:lpstr>L04原付!Print_Area_MI</vt:lpstr>
      <vt:lpstr>L05交量!Print_Area_MI</vt:lpstr>
      <vt:lpstr>L06バス!Print_Area_MI</vt:lpstr>
      <vt:lpstr>L07バス!Print_Area_MI</vt:lpstr>
      <vt:lpstr>L08バス!Print_Area_MI</vt:lpstr>
      <vt:lpstr>L09有料!Print_Area_MI</vt:lpstr>
      <vt:lpstr>L10A免許!Print_Area_MI</vt:lpstr>
      <vt:lpstr>L10B免許!Print_Area_MI</vt:lpstr>
      <vt:lpstr>L11A私鉄!Print_Area_MI</vt:lpstr>
      <vt:lpstr>L11BＪＲ!Print_Area_MI</vt:lpstr>
      <vt:lpstr>L12航空!Print_Area_MI</vt:lpstr>
      <vt:lpstr>L13船舶!Print_Area_MI</vt:lpstr>
      <vt:lpstr>L14C入港!Print_Area_MI</vt:lpstr>
      <vt:lpstr>L14船舶!Print_Area_MI</vt:lpstr>
      <vt:lpstr>'L15A 貨物'!Print_Area_MI</vt:lpstr>
      <vt:lpstr>'L15B 貨物'!Print_Area_MI</vt:lpstr>
      <vt:lpstr>'L15C 貨物'!Print_Area_MI</vt:lpstr>
      <vt:lpstr>L16倉庫!Print_Area_MI</vt:lpstr>
      <vt:lpstr>L17倉庫!Print_Area_MI</vt:lpstr>
      <vt:lpstr>L18A郵便!Print_Area_MI</vt:lpstr>
      <vt:lpstr>L18B郵便!Print_Area_MI</vt:lpstr>
      <vt:lpstr>L19電話!Print_Area_MI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2018-06-21T04:20:21Z</dcterms:created>
  <dcterms:modified xsi:type="dcterms:W3CDTF">2018-06-21T04:27:20Z</dcterms:modified>
</cp:coreProperties>
</file>