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32" activeTab="2"/>
  </bookViews>
  <sheets>
    <sheet name="J01投資" sheetId="13" r:id="rId1"/>
    <sheet name="J02民土" sheetId="14" r:id="rId2"/>
    <sheet name="J03公共" sheetId="15" r:id="rId3"/>
    <sheet name="J04A建築" sheetId="4" r:id="rId4"/>
    <sheet name="J04B建築" sheetId="5" r:id="rId5"/>
    <sheet name="J04C建築" sheetId="6" r:id="rId6"/>
    <sheet name="J05住宅" sheetId="7" r:id="rId7"/>
    <sheet name="J06A住宅)" sheetId="8" r:id="rId8"/>
    <sheet name="J06B住宅" sheetId="9" r:id="rId9"/>
    <sheet name="J06C住宅" sheetId="10" r:id="rId10"/>
    <sheet name="J07町村" sheetId="11" r:id="rId11"/>
    <sheet name="J08住宅" sheetId="12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J01投資!$A$1:$K$72</definedName>
    <definedName name="_xlnm.Print_Area" localSheetId="1">J02民土!$A$1:$M$72</definedName>
    <definedName name="_xlnm.Print_Area" localSheetId="2">J03公共!$A$1:$M$73</definedName>
    <definedName name="_xlnm.Print_Area" localSheetId="3">J04A建築!$A$1:$J$73</definedName>
    <definedName name="_xlnm.Print_Area" localSheetId="4">J04B建築!$A$1:$J$73</definedName>
    <definedName name="_xlnm.Print_Area" localSheetId="5">J04C建築!$A$1:$J$73</definedName>
    <definedName name="_xlnm.Print_Area" localSheetId="6">J05住宅!$A$1:$J$73</definedName>
    <definedName name="_xlnm.Print_Area" localSheetId="7">'J06A住宅)'!$A$1:$L$73</definedName>
    <definedName name="_xlnm.Print_Area" localSheetId="8">J06B住宅!$A$1:$L$73</definedName>
    <definedName name="_xlnm.Print_Area" localSheetId="9">J06C住宅!$A$39:$L$78</definedName>
    <definedName name="_xlnm.Print_Area" localSheetId="10">J07町村!$A$1:$K$146</definedName>
    <definedName name="_xlnm.Print_Area" localSheetId="11">J08住宅!$A$1:$L$73</definedName>
    <definedName name="Print_Area_MI" localSheetId="0">J01投資!$A$1:$K$72</definedName>
    <definedName name="Print_Area_MI" localSheetId="1">J02民土!$A$1:$M$72</definedName>
    <definedName name="Print_Area_MI" localSheetId="2">J03公共!$A$1:$M$73</definedName>
    <definedName name="Print_Area_MI" localSheetId="3">J04A建築!$A$1:$J$73</definedName>
    <definedName name="Print_Area_MI" localSheetId="4">J04B建築!$A$1:$J$73</definedName>
    <definedName name="Print_Area_MI" localSheetId="5">J04C建築!$A$1:$J$73</definedName>
    <definedName name="Print_Area_MI" localSheetId="6">J05住宅!$A$1:$J$73</definedName>
    <definedName name="Print_Area_MI" localSheetId="7">'J06A住宅)'!$A$1:$L$73</definedName>
    <definedName name="Print_Area_MI" localSheetId="8">J06B住宅!$A$1:$L$73</definedName>
    <definedName name="Print_Area_MI" localSheetId="9">J06C住宅!$A$39:$L$78</definedName>
    <definedName name="Print_Area_MI" localSheetId="10">J07町村!$A$1:$K$146</definedName>
    <definedName name="Print_Area_MI" localSheetId="11">J08住宅!$A$1:$L$73</definedName>
  </definedNames>
  <calcPr calcId="145621"/>
</workbook>
</file>

<file path=xl/calcChain.xml><?xml version="1.0" encoding="utf-8"?>
<calcChain xmlns="http://schemas.openxmlformats.org/spreadsheetml/2006/main">
  <c r="J70" i="15" l="1"/>
  <c r="J69" i="15"/>
  <c r="J68" i="15"/>
  <c r="J67" i="15"/>
  <c r="J66" i="15"/>
  <c r="J65" i="15"/>
  <c r="C46" i="15" s="1"/>
  <c r="J64" i="15"/>
  <c r="J63" i="15"/>
  <c r="J62" i="15"/>
  <c r="J61" i="15"/>
  <c r="J60" i="15"/>
  <c r="J59" i="15"/>
  <c r="J58" i="15"/>
  <c r="D51" i="15"/>
  <c r="C51" i="15" s="1"/>
  <c r="D50" i="15"/>
  <c r="C50" i="15"/>
  <c r="D49" i="15"/>
  <c r="C49" i="15"/>
  <c r="D48" i="15"/>
  <c r="C48" i="15"/>
  <c r="D47" i="15"/>
  <c r="C47" i="15" s="1"/>
  <c r="D46" i="15"/>
  <c r="D45" i="15"/>
  <c r="C45" i="15" s="1"/>
  <c r="D44" i="15"/>
  <c r="C44" i="15"/>
  <c r="D43" i="15"/>
  <c r="C43" i="15"/>
  <c r="D42" i="15"/>
  <c r="C42" i="15"/>
  <c r="D41" i="15"/>
  <c r="C41" i="15" s="1"/>
  <c r="D40" i="15"/>
  <c r="C16" i="15" s="1"/>
  <c r="D39" i="15"/>
  <c r="C15" i="15" s="1"/>
  <c r="C39" i="15"/>
  <c r="C27" i="15"/>
  <c r="C26" i="15"/>
  <c r="C25" i="15"/>
  <c r="C24" i="15"/>
  <c r="C23" i="15"/>
  <c r="C22" i="15"/>
  <c r="C21" i="15"/>
  <c r="C20" i="15"/>
  <c r="C19" i="15"/>
  <c r="C18" i="15"/>
  <c r="C17" i="15"/>
  <c r="C69" i="14"/>
  <c r="C68" i="14"/>
  <c r="C67" i="14"/>
  <c r="C66" i="14"/>
  <c r="C64" i="14"/>
  <c r="C63" i="14"/>
  <c r="C62" i="14"/>
  <c r="C61" i="14"/>
  <c r="C59" i="14"/>
  <c r="C58" i="14"/>
  <c r="C57" i="14"/>
  <c r="C56" i="14"/>
  <c r="C54" i="14"/>
  <c r="C53" i="14"/>
  <c r="C52" i="14"/>
  <c r="C39" i="14"/>
  <c r="C37" i="14"/>
  <c r="C36" i="14"/>
  <c r="C35" i="14"/>
  <c r="C33" i="14"/>
  <c r="C32" i="14"/>
  <c r="G69" i="13"/>
  <c r="K69" i="13" s="1"/>
  <c r="D69" i="13"/>
  <c r="J69" i="13" s="1"/>
  <c r="C69" i="13"/>
  <c r="G68" i="13"/>
  <c r="K68" i="13" s="1"/>
  <c r="D68" i="13"/>
  <c r="J68" i="13" s="1"/>
  <c r="C68" i="13"/>
  <c r="G67" i="13"/>
  <c r="K67" i="13" s="1"/>
  <c r="D67" i="13"/>
  <c r="J67" i="13" s="1"/>
  <c r="G66" i="13"/>
  <c r="K66" i="13" s="1"/>
  <c r="D66" i="13"/>
  <c r="J66" i="13" s="1"/>
  <c r="K65" i="13"/>
  <c r="J65" i="13"/>
  <c r="G65" i="13"/>
  <c r="D65" i="13"/>
  <c r="C65" i="13"/>
  <c r="G64" i="13"/>
  <c r="K64" i="13" s="1"/>
  <c r="D64" i="13"/>
  <c r="J64" i="13" s="1"/>
  <c r="C64" i="13"/>
  <c r="G63" i="13"/>
  <c r="K63" i="13" s="1"/>
  <c r="D63" i="13"/>
  <c r="J63" i="13" s="1"/>
  <c r="K62" i="13"/>
  <c r="G62" i="13"/>
  <c r="D62" i="13"/>
  <c r="J62" i="13" s="1"/>
  <c r="C62" i="13"/>
  <c r="K61" i="13"/>
  <c r="G61" i="13"/>
  <c r="D61" i="13"/>
  <c r="C61" i="13" s="1"/>
  <c r="C30" i="13" s="1"/>
  <c r="G60" i="13"/>
  <c r="K60" i="13" s="1"/>
  <c r="D60" i="13"/>
  <c r="J60" i="13" s="1"/>
  <c r="C60" i="13"/>
  <c r="G59" i="13"/>
  <c r="K59" i="13" s="1"/>
  <c r="D59" i="13"/>
  <c r="J59" i="13" s="1"/>
  <c r="C59" i="13"/>
  <c r="C28" i="13" s="1"/>
  <c r="G58" i="13"/>
  <c r="K58" i="13" s="1"/>
  <c r="D58" i="13"/>
  <c r="D56" i="13" s="1"/>
  <c r="I56" i="13"/>
  <c r="H56" i="13"/>
  <c r="F56" i="13"/>
  <c r="E56" i="13"/>
  <c r="G55" i="13"/>
  <c r="K55" i="13" s="1"/>
  <c r="D55" i="13"/>
  <c r="J55" i="13" s="1"/>
  <c r="C55" i="13"/>
  <c r="G54" i="13"/>
  <c r="K54" i="13" s="1"/>
  <c r="D54" i="13"/>
  <c r="J54" i="13" s="1"/>
  <c r="G53" i="13"/>
  <c r="K53" i="13" s="1"/>
  <c r="D53" i="13"/>
  <c r="J53" i="13" s="1"/>
  <c r="C53" i="13"/>
  <c r="K52" i="13"/>
  <c r="G52" i="13"/>
  <c r="D52" i="13"/>
  <c r="C52" i="13" s="1"/>
  <c r="C21" i="13" s="1"/>
  <c r="G51" i="13"/>
  <c r="K51" i="13" s="1"/>
  <c r="D51" i="13"/>
  <c r="J51" i="13" s="1"/>
  <c r="C51" i="13"/>
  <c r="G50" i="13"/>
  <c r="K50" i="13" s="1"/>
  <c r="D50" i="13"/>
  <c r="J50" i="13" s="1"/>
  <c r="C50" i="13"/>
  <c r="C19" i="13" s="1"/>
  <c r="G49" i="13"/>
  <c r="K49" i="13" s="1"/>
  <c r="D49" i="13"/>
  <c r="J49" i="13" s="1"/>
  <c r="C49" i="13"/>
  <c r="C18" i="13" s="1"/>
  <c r="J48" i="13"/>
  <c r="G48" i="13"/>
  <c r="K48" i="13" s="1"/>
  <c r="D48" i="13"/>
  <c r="C48" i="13" s="1"/>
  <c r="K47" i="13"/>
  <c r="G47" i="13"/>
  <c r="D47" i="13"/>
  <c r="J47" i="13" s="1"/>
  <c r="C47" i="13"/>
  <c r="G46" i="13"/>
  <c r="K46" i="13" s="1"/>
  <c r="D46" i="13"/>
  <c r="J46" i="13" s="1"/>
  <c r="C46" i="13"/>
  <c r="G45" i="13"/>
  <c r="K45" i="13" s="1"/>
  <c r="D45" i="13"/>
  <c r="J45" i="13" s="1"/>
  <c r="C45" i="13"/>
  <c r="C14" i="13" s="1"/>
  <c r="E38" i="13"/>
  <c r="D38" i="13"/>
  <c r="C38" i="13"/>
  <c r="E37" i="13"/>
  <c r="D37" i="13"/>
  <c r="C37" i="13" s="1"/>
  <c r="E36" i="13"/>
  <c r="D36" i="13"/>
  <c r="E35" i="13"/>
  <c r="D35" i="13"/>
  <c r="E34" i="13"/>
  <c r="D34" i="13"/>
  <c r="C34" i="13"/>
  <c r="E33" i="13"/>
  <c r="D33" i="13"/>
  <c r="C33" i="13"/>
  <c r="E32" i="13"/>
  <c r="D32" i="13"/>
  <c r="E31" i="13"/>
  <c r="D31" i="13" s="1"/>
  <c r="C31" i="13" s="1"/>
  <c r="E30" i="13"/>
  <c r="D30" i="13"/>
  <c r="E29" i="13"/>
  <c r="E25" i="13" s="1"/>
  <c r="E28" i="13"/>
  <c r="D28" i="13"/>
  <c r="E27" i="13"/>
  <c r="D27" i="13"/>
  <c r="K25" i="13"/>
  <c r="I25" i="13"/>
  <c r="H25" i="13"/>
  <c r="G25" i="13"/>
  <c r="F25" i="13"/>
  <c r="E24" i="13"/>
  <c r="D24" i="13"/>
  <c r="C24" i="13"/>
  <c r="E23" i="13"/>
  <c r="D23" i="13"/>
  <c r="E22" i="13"/>
  <c r="D22" i="13"/>
  <c r="C22" i="13" s="1"/>
  <c r="E21" i="13"/>
  <c r="D21" i="13"/>
  <c r="E20" i="13"/>
  <c r="D20" i="13"/>
  <c r="C20" i="13"/>
  <c r="E19" i="13"/>
  <c r="D19" i="13"/>
  <c r="E18" i="13"/>
  <c r="D18" i="13"/>
  <c r="E17" i="13"/>
  <c r="D17" i="13" s="1"/>
  <c r="E16" i="13"/>
  <c r="D16" i="13"/>
  <c r="C16" i="13"/>
  <c r="E15" i="13"/>
  <c r="D15" i="13" s="1"/>
  <c r="C15" i="13" s="1"/>
  <c r="E14" i="13"/>
  <c r="D14" i="13"/>
  <c r="D69" i="12"/>
  <c r="C69" i="12"/>
  <c r="D68" i="12"/>
  <c r="C68" i="12"/>
  <c r="D67" i="12"/>
  <c r="C67" i="12"/>
  <c r="D66" i="12"/>
  <c r="C66" i="12"/>
  <c r="D65" i="12"/>
  <c r="C65" i="12"/>
  <c r="D64" i="12"/>
  <c r="C64" i="12"/>
  <c r="D62" i="12"/>
  <c r="C62" i="12"/>
  <c r="D61" i="12"/>
  <c r="C61" i="12"/>
  <c r="D60" i="12"/>
  <c r="C60" i="12"/>
  <c r="D59" i="12"/>
  <c r="C59" i="12"/>
  <c r="D58" i="12"/>
  <c r="C58" i="12"/>
  <c r="D57" i="12"/>
  <c r="C57" i="12"/>
  <c r="D56" i="12"/>
  <c r="C56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5" i="12"/>
  <c r="C45" i="12"/>
  <c r="D43" i="12"/>
  <c r="C43" i="12"/>
  <c r="D42" i="12"/>
  <c r="C42" i="12"/>
  <c r="D41" i="12"/>
  <c r="C41" i="12"/>
  <c r="D40" i="12"/>
  <c r="C40" i="12"/>
  <c r="D39" i="12"/>
  <c r="C39" i="12"/>
  <c r="D36" i="12"/>
  <c r="C36" i="12"/>
  <c r="D35" i="12"/>
  <c r="C35" i="12"/>
  <c r="D34" i="12"/>
  <c r="C34" i="12"/>
  <c r="D33" i="12"/>
  <c r="C33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1" i="12"/>
  <c r="C21" i="12"/>
  <c r="D20" i="12"/>
  <c r="C20" i="12"/>
  <c r="D19" i="12"/>
  <c r="D13" i="12" s="1"/>
  <c r="C19" i="12"/>
  <c r="C13" i="12" s="1"/>
  <c r="D18" i="12"/>
  <c r="C18" i="12"/>
  <c r="D17" i="12"/>
  <c r="C17" i="12"/>
  <c r="D16" i="12"/>
  <c r="C16" i="12"/>
  <c r="D15" i="12"/>
  <c r="C15" i="12"/>
  <c r="L13" i="12"/>
  <c r="K13" i="12"/>
  <c r="J13" i="12"/>
  <c r="I13" i="12"/>
  <c r="H13" i="12"/>
  <c r="G13" i="12"/>
  <c r="F13" i="12"/>
  <c r="E13" i="12"/>
  <c r="J135" i="11"/>
  <c r="J90" i="11"/>
  <c r="J88" i="11"/>
  <c r="I88" i="11"/>
  <c r="J86" i="11"/>
  <c r="I86" i="11"/>
  <c r="G86" i="11"/>
  <c r="F86" i="11"/>
  <c r="D86" i="11"/>
  <c r="C86" i="11"/>
  <c r="D69" i="11"/>
  <c r="C69" i="11"/>
  <c r="D68" i="11"/>
  <c r="C68" i="11"/>
  <c r="D67" i="11"/>
  <c r="C67" i="11"/>
  <c r="D66" i="11"/>
  <c r="C66" i="11"/>
  <c r="D65" i="11"/>
  <c r="C65" i="11"/>
  <c r="D64" i="11"/>
  <c r="C64" i="11"/>
  <c r="D62" i="11"/>
  <c r="C62" i="11"/>
  <c r="D61" i="11"/>
  <c r="C61" i="11"/>
  <c r="D60" i="11"/>
  <c r="C60" i="11"/>
  <c r="D59" i="11"/>
  <c r="C59" i="11"/>
  <c r="D58" i="11"/>
  <c r="C58" i="11"/>
  <c r="D57" i="11"/>
  <c r="C57" i="11"/>
  <c r="D56" i="11"/>
  <c r="C56" i="11"/>
  <c r="D54" i="11"/>
  <c r="C54" i="11"/>
  <c r="D53" i="11"/>
  <c r="C53" i="11"/>
  <c r="D52" i="11"/>
  <c r="C52" i="11"/>
  <c r="D51" i="11"/>
  <c r="C51" i="11"/>
  <c r="D50" i="11"/>
  <c r="C50" i="11"/>
  <c r="D49" i="11"/>
  <c r="C49" i="11"/>
  <c r="D48" i="11"/>
  <c r="C48" i="11"/>
  <c r="D47" i="11"/>
  <c r="C47" i="11"/>
  <c r="D46" i="11"/>
  <c r="C46" i="11"/>
  <c r="D45" i="11"/>
  <c r="C45" i="11"/>
  <c r="D43" i="11"/>
  <c r="C43" i="11"/>
  <c r="D42" i="11"/>
  <c r="C42" i="11"/>
  <c r="D41" i="11"/>
  <c r="C41" i="11"/>
  <c r="D40" i="11"/>
  <c r="C40" i="11"/>
  <c r="D39" i="11"/>
  <c r="C39" i="11"/>
  <c r="D37" i="11"/>
  <c r="C37" i="11"/>
  <c r="D36" i="11"/>
  <c r="C36" i="11"/>
  <c r="D35" i="11"/>
  <c r="C35" i="11"/>
  <c r="D34" i="11"/>
  <c r="C34" i="11"/>
  <c r="D33" i="11"/>
  <c r="C33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D13" i="11" s="1"/>
  <c r="C15" i="11"/>
  <c r="C13" i="11" s="1"/>
  <c r="K13" i="11"/>
  <c r="J13" i="11"/>
  <c r="I13" i="11"/>
  <c r="H13" i="11"/>
  <c r="G13" i="11"/>
  <c r="F13" i="11"/>
  <c r="E13" i="11"/>
  <c r="C36" i="10"/>
  <c r="C35" i="10"/>
  <c r="C34" i="10"/>
  <c r="C33" i="10"/>
  <c r="C32" i="10"/>
  <c r="C31" i="10"/>
  <c r="C30" i="10"/>
  <c r="C29" i="10"/>
  <c r="C28" i="10"/>
  <c r="C27" i="10"/>
  <c r="C26" i="10"/>
  <c r="C25" i="10"/>
  <c r="L23" i="10"/>
  <c r="J23" i="10"/>
  <c r="I23" i="10"/>
  <c r="H23" i="10"/>
  <c r="G23" i="10"/>
  <c r="F23" i="10"/>
  <c r="E23" i="10"/>
  <c r="C23" i="10" s="1"/>
  <c r="D23" i="10"/>
  <c r="C22" i="10"/>
  <c r="C21" i="10"/>
  <c r="C20" i="10"/>
  <c r="C19" i="10"/>
  <c r="C18" i="10"/>
  <c r="J16" i="10"/>
  <c r="I16" i="10"/>
  <c r="G16" i="10"/>
  <c r="C16" i="10"/>
  <c r="J15" i="10"/>
  <c r="I15" i="10"/>
  <c r="G15" i="10"/>
  <c r="C15" i="10"/>
  <c r="J14" i="10"/>
  <c r="I14" i="10"/>
  <c r="G14" i="10"/>
  <c r="C14" i="10"/>
  <c r="C13" i="10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L23" i="9"/>
  <c r="K23" i="9"/>
  <c r="J23" i="9"/>
  <c r="I23" i="9"/>
  <c r="H23" i="9"/>
  <c r="G23" i="9"/>
  <c r="F23" i="9"/>
  <c r="E23" i="9"/>
  <c r="D23" i="9"/>
  <c r="C23" i="9"/>
  <c r="D22" i="9"/>
  <c r="C22" i="9"/>
  <c r="D21" i="9"/>
  <c r="C21" i="9"/>
  <c r="D20" i="9"/>
  <c r="C20" i="9"/>
  <c r="D19" i="9"/>
  <c r="C19" i="9"/>
  <c r="D18" i="9"/>
  <c r="C18" i="9"/>
  <c r="D16" i="9"/>
  <c r="C16" i="9"/>
  <c r="D15" i="9"/>
  <c r="C15" i="9"/>
  <c r="D14" i="9"/>
  <c r="C14" i="9"/>
  <c r="D13" i="9"/>
  <c r="C13" i="9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H26" i="7"/>
  <c r="C26" i="7"/>
  <c r="H25" i="7"/>
  <c r="C25" i="7"/>
  <c r="H24" i="7"/>
  <c r="C24" i="7"/>
  <c r="H23" i="7"/>
  <c r="C23" i="7"/>
  <c r="H22" i="7"/>
  <c r="C22" i="7"/>
  <c r="H21" i="7"/>
  <c r="C21" i="7"/>
  <c r="H20" i="7"/>
  <c r="C20" i="7"/>
  <c r="H19" i="7"/>
  <c r="C19" i="7"/>
  <c r="H18" i="7"/>
  <c r="C18" i="7"/>
  <c r="H17" i="7"/>
  <c r="C17" i="7"/>
  <c r="H16" i="7"/>
  <c r="C16" i="7"/>
  <c r="H15" i="7"/>
  <c r="C15" i="7"/>
  <c r="H14" i="7"/>
  <c r="C14" i="7"/>
  <c r="H13" i="7"/>
  <c r="C13" i="7"/>
  <c r="J56" i="6"/>
  <c r="I56" i="6"/>
  <c r="H56" i="6"/>
  <c r="G56" i="6"/>
  <c r="F56" i="6"/>
  <c r="E56" i="6"/>
  <c r="D56" i="6"/>
  <c r="C56" i="6"/>
  <c r="E39" i="6"/>
  <c r="D39" i="6"/>
  <c r="E38" i="6"/>
  <c r="D38" i="6"/>
  <c r="E37" i="6"/>
  <c r="D37" i="6"/>
  <c r="E36" i="6"/>
  <c r="D36" i="6"/>
  <c r="E35" i="6"/>
  <c r="D35" i="6"/>
  <c r="E34" i="6"/>
  <c r="D34" i="6"/>
  <c r="E32" i="6"/>
  <c r="E25" i="6" s="1"/>
  <c r="D32" i="6"/>
  <c r="D25" i="6" s="1"/>
  <c r="E31" i="6"/>
  <c r="D31" i="6"/>
  <c r="E30" i="6"/>
  <c r="D30" i="6"/>
  <c r="E29" i="6"/>
  <c r="D29" i="6"/>
  <c r="E28" i="6"/>
  <c r="D28" i="6"/>
  <c r="E27" i="6"/>
  <c r="D27" i="6"/>
  <c r="I25" i="6"/>
  <c r="H25" i="6"/>
  <c r="G25" i="6"/>
  <c r="F25" i="6"/>
  <c r="C25" i="6"/>
  <c r="E24" i="6"/>
  <c r="D24" i="6"/>
  <c r="E23" i="6"/>
  <c r="D23" i="6"/>
  <c r="E22" i="6"/>
  <c r="D22" i="6"/>
  <c r="E21" i="6"/>
  <c r="D21" i="6"/>
  <c r="E20" i="6"/>
  <c r="D20" i="6"/>
  <c r="E19" i="6"/>
  <c r="D19" i="6"/>
  <c r="E17" i="6"/>
  <c r="D17" i="6"/>
  <c r="E16" i="6"/>
  <c r="D16" i="6"/>
  <c r="E15" i="6"/>
  <c r="D15" i="6"/>
  <c r="E14" i="6"/>
  <c r="D14" i="6"/>
  <c r="L57" i="5"/>
  <c r="K57" i="5"/>
  <c r="J57" i="5"/>
  <c r="I57" i="5"/>
  <c r="H57" i="5"/>
  <c r="G57" i="5"/>
  <c r="F57" i="5"/>
  <c r="E57" i="5"/>
  <c r="D57" i="5"/>
  <c r="C57" i="5"/>
  <c r="D40" i="5"/>
  <c r="C40" i="5"/>
  <c r="D39" i="5"/>
  <c r="C39" i="5"/>
  <c r="D38" i="5"/>
  <c r="C38" i="5"/>
  <c r="D37" i="5"/>
  <c r="C37" i="5"/>
  <c r="D36" i="5"/>
  <c r="C36" i="5"/>
  <c r="D35" i="5"/>
  <c r="C35" i="5"/>
  <c r="D33" i="5"/>
  <c r="C33" i="5"/>
  <c r="D32" i="5"/>
  <c r="C32" i="5"/>
  <c r="D31" i="5"/>
  <c r="C31" i="5"/>
  <c r="D30" i="5"/>
  <c r="C30" i="5"/>
  <c r="D29" i="5"/>
  <c r="C29" i="5"/>
  <c r="D28" i="5"/>
  <c r="C28" i="5"/>
  <c r="L26" i="5"/>
  <c r="K26" i="5"/>
  <c r="J26" i="5"/>
  <c r="I26" i="5"/>
  <c r="H26" i="5"/>
  <c r="G26" i="5"/>
  <c r="F26" i="5"/>
  <c r="E26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8" i="5"/>
  <c r="C18" i="5"/>
  <c r="D17" i="5"/>
  <c r="C17" i="5"/>
  <c r="D16" i="5"/>
  <c r="C16" i="5"/>
  <c r="D15" i="5"/>
  <c r="C15" i="5"/>
  <c r="J56" i="4"/>
  <c r="I56" i="4"/>
  <c r="H56" i="4"/>
  <c r="G56" i="4"/>
  <c r="F56" i="4"/>
  <c r="E56" i="4"/>
  <c r="D56" i="4"/>
  <c r="C56" i="4"/>
  <c r="E39" i="4"/>
  <c r="D39" i="4"/>
  <c r="E38" i="4"/>
  <c r="D38" i="4"/>
  <c r="E37" i="4"/>
  <c r="D37" i="4"/>
  <c r="E36" i="4"/>
  <c r="D36" i="4"/>
  <c r="E35" i="4"/>
  <c r="D35" i="4"/>
  <c r="E34" i="4"/>
  <c r="D34" i="4"/>
  <c r="E32" i="4"/>
  <c r="E25" i="4" s="1"/>
  <c r="D32" i="4"/>
  <c r="D25" i="4" s="1"/>
  <c r="E31" i="4"/>
  <c r="D31" i="4"/>
  <c r="E30" i="4"/>
  <c r="D30" i="4"/>
  <c r="E29" i="4"/>
  <c r="D29" i="4"/>
  <c r="E28" i="4"/>
  <c r="D28" i="4"/>
  <c r="E27" i="4"/>
  <c r="D27" i="4"/>
  <c r="I25" i="4"/>
  <c r="H25" i="4"/>
  <c r="G25" i="4"/>
  <c r="F25" i="4"/>
  <c r="C25" i="4"/>
  <c r="E24" i="4"/>
  <c r="D24" i="4"/>
  <c r="E23" i="4"/>
  <c r="D23" i="4"/>
  <c r="E22" i="4"/>
  <c r="D22" i="4"/>
  <c r="E21" i="4"/>
  <c r="D21" i="4"/>
  <c r="E20" i="4"/>
  <c r="D20" i="4"/>
  <c r="E19" i="4"/>
  <c r="D19" i="4"/>
  <c r="E17" i="4"/>
  <c r="D17" i="4"/>
  <c r="E16" i="4"/>
  <c r="D16" i="4"/>
  <c r="E15" i="4"/>
  <c r="D15" i="4"/>
  <c r="E14" i="4"/>
  <c r="D14" i="4"/>
  <c r="C40" i="15" l="1"/>
  <c r="K56" i="13"/>
  <c r="C17" i="13"/>
  <c r="D29" i="13"/>
  <c r="G56" i="13"/>
  <c r="J52" i="13"/>
  <c r="J61" i="13"/>
  <c r="C66" i="13"/>
  <c r="C35" i="13" s="1"/>
  <c r="C58" i="13"/>
  <c r="C67" i="13"/>
  <c r="C36" i="13" s="1"/>
  <c r="C54" i="13"/>
  <c r="C23" i="13" s="1"/>
  <c r="J58" i="13"/>
  <c r="J56" i="13" s="1"/>
  <c r="C63" i="13"/>
  <c r="C32" i="13" s="1"/>
  <c r="C56" i="13" l="1"/>
  <c r="C27" i="13"/>
  <c r="C25" i="13" s="1"/>
  <c r="D25" i="13"/>
  <c r="C29" i="13"/>
</calcChain>
</file>

<file path=xl/sharedStrings.xml><?xml version="1.0" encoding="utf-8"?>
<sst xmlns="http://schemas.openxmlformats.org/spreadsheetml/2006/main" count="1738" uniqueCount="414">
  <si>
    <t>Ｊ-04 着工建築物</t>
  </si>
  <si>
    <t xml:space="preserve">      着工建築物とは，新築，増築または改築の床面積が10㎡を超える建築物。</t>
  </si>
  <si>
    <t>Ａ．建築主別 着工建築物</t>
  </si>
  <si>
    <t>　総  数</t>
  </si>
  <si>
    <t xml:space="preserve">         国</t>
  </si>
  <si>
    <t>　　　 　県</t>
  </si>
  <si>
    <t xml:space="preserve">   工事費</t>
  </si>
  <si>
    <t xml:space="preserve">  建築物数</t>
  </si>
  <si>
    <t xml:space="preserve">  床面積計</t>
  </si>
  <si>
    <t xml:space="preserve">   予定額</t>
  </si>
  <si>
    <t xml:space="preserve"> 床面積計</t>
  </si>
  <si>
    <t>むね数</t>
  </si>
  <si>
    <t>千㎡</t>
  </si>
  <si>
    <t>百万円</t>
  </si>
  <si>
    <t>昭和50年1975</t>
  </si>
  <si>
    <t>　　55　1980</t>
  </si>
  <si>
    <t>　　60　1985</t>
  </si>
  <si>
    <t>平成 2  1990</t>
  </si>
  <si>
    <t>　　 6　1994</t>
  </si>
  <si>
    <t>　　 7　1995</t>
  </si>
  <si>
    <t>　　 8　1996</t>
  </si>
  <si>
    <t>　　 9　1997</t>
  </si>
  <si>
    <t>　　10　1998</t>
  </si>
  <si>
    <t>　　11　1999</t>
  </si>
  <si>
    <t>　 12　2000</t>
    <phoneticPr fontId="4"/>
  </si>
  <si>
    <t xml:space="preserve"> 2000年  1月</t>
    <phoneticPr fontId="4"/>
  </si>
  <si>
    <t xml:space="preserve">         2</t>
  </si>
  <si>
    <t xml:space="preserve">         3</t>
  </si>
  <si>
    <t xml:space="preserve">         4</t>
  </si>
  <si>
    <t>－</t>
    <phoneticPr fontId="4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</si>
  <si>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</si>
  <si>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</si>
  <si>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</si>
  <si>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</si>
  <si>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</si>
  <si>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</si>
  <si>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</si>
  <si>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</si>
  <si>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市町村</t>
  </si>
  <si>
    <t>　　   　会社</t>
  </si>
  <si>
    <t xml:space="preserve">    会社でない団体</t>
  </si>
  <si>
    <t>　　   　個人</t>
  </si>
  <si>
    <t xml:space="preserve">  工事費</t>
  </si>
  <si>
    <t xml:space="preserve">  予定額</t>
  </si>
  <si>
    <t>　 12　2000</t>
    <phoneticPr fontId="4"/>
  </si>
  <si>
    <t xml:space="preserve"> 2000年  1月</t>
    <phoneticPr fontId="4"/>
  </si>
  <si>
    <t>資料：国土交通省 建設統計月報「建築着工統計調査」</t>
    <rPh sb="3" eb="5">
      <t>コクド</t>
    </rPh>
    <rPh sb="5" eb="7">
      <t>コウツウ</t>
    </rPh>
    <phoneticPr fontId="4"/>
  </si>
  <si>
    <t xml:space="preserve">      着工建築物とは，新築，増築，または改築の床面積が10㎡を超える建築物。</t>
  </si>
  <si>
    <t>Ｂ．用途別 着工建築物</t>
  </si>
  <si>
    <t>　 　 総  数</t>
  </si>
  <si>
    <t xml:space="preserve">     居住専用</t>
  </si>
  <si>
    <t xml:space="preserve">  居住産業併用</t>
  </si>
  <si>
    <t>　農林水産業用</t>
  </si>
  <si>
    <t>　　鉱工業用</t>
  </si>
  <si>
    <t xml:space="preserve"> 工事費</t>
  </si>
  <si>
    <t>床面積計</t>
    <phoneticPr fontId="4"/>
  </si>
  <si>
    <t xml:space="preserve"> 床面積</t>
  </si>
  <si>
    <t>床面積</t>
  </si>
  <si>
    <t xml:space="preserve"> 予定額</t>
  </si>
  <si>
    <t xml:space="preserve"> 　12　2000</t>
    <phoneticPr fontId="4"/>
  </si>
  <si>
    <t>2000年 1月</t>
    <phoneticPr fontId="4"/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</si>
  <si>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</si>
  <si>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</si>
  <si>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</si>
  <si>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</si>
  <si>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</si>
  <si>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</si>
  <si>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</si>
  <si>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</si>
  <si>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</si>
  <si>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</si>
  <si>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</si>
  <si>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　　  商業用</t>
  </si>
  <si>
    <t>　  公益事業用</t>
  </si>
  <si>
    <t>　サ－ビス業用</t>
  </si>
  <si>
    <t>　公務・文教用</t>
  </si>
  <si>
    <t>　 　その他</t>
  </si>
  <si>
    <t>床面積</t>
    <phoneticPr fontId="4"/>
  </si>
  <si>
    <t>Ｃ．構造別 着工建築物</t>
  </si>
  <si>
    <t xml:space="preserve">  総  数</t>
  </si>
  <si>
    <t>　　　  木  造</t>
  </si>
  <si>
    <t xml:space="preserve"> 　鉄骨鉄筋ｺﾝｸﾘ-ﾄ造</t>
  </si>
  <si>
    <t>工事費</t>
    <phoneticPr fontId="4"/>
  </si>
  <si>
    <t>建築物数</t>
    <phoneticPr fontId="4"/>
  </si>
  <si>
    <t>予定額</t>
    <phoneticPr fontId="4"/>
  </si>
  <si>
    <t>　　60  1985</t>
  </si>
  <si>
    <t xml:space="preserve">    鉄筋ｺﾝｸﾘ-ﾄ造</t>
  </si>
  <si>
    <t>　  　 鉄骨造</t>
  </si>
  <si>
    <t xml:space="preserve">    ｺﾝｸﾘ-ﾄﾌﾞﾛｯｸ造</t>
  </si>
  <si>
    <t>　　　 その他</t>
  </si>
  <si>
    <t xml:space="preserve"> 工事費</t>
    <phoneticPr fontId="4"/>
  </si>
  <si>
    <t xml:space="preserve"> 床面積計</t>
    <phoneticPr fontId="4"/>
  </si>
  <si>
    <t xml:space="preserve"> 予定額</t>
    <phoneticPr fontId="4"/>
  </si>
  <si>
    <t>Ｊ-05 工事別 着工住宅</t>
  </si>
  <si>
    <t xml:space="preserve">  新築，増築または改築の床面積が10㎡を超える住宅。｢新設住宅｣と</t>
  </si>
  <si>
    <t>は，住宅の新築，増築または改築により新たに戸が造られた住宅。</t>
  </si>
  <si>
    <t xml:space="preserve">         新  設  住  宅</t>
  </si>
  <si>
    <t>そ  の  他</t>
  </si>
  <si>
    <t xml:space="preserve">   年次</t>
  </si>
  <si>
    <t xml:space="preserve">   床面積</t>
  </si>
  <si>
    <t xml:space="preserve">   総数</t>
  </si>
  <si>
    <t>新築</t>
  </si>
  <si>
    <t>増築</t>
  </si>
  <si>
    <t>改築</t>
  </si>
  <si>
    <t xml:space="preserve">   の合計</t>
  </si>
  <si>
    <t xml:space="preserve">    総数</t>
  </si>
  <si>
    <t xml:space="preserve"> 増築</t>
  </si>
  <si>
    <t xml:space="preserve"> 改築</t>
  </si>
  <si>
    <t>戸</t>
  </si>
  <si>
    <t>㎡</t>
  </si>
  <si>
    <t>件</t>
  </si>
  <si>
    <t>昭和62年1987</t>
    <phoneticPr fontId="4"/>
  </si>
  <si>
    <t>　　63  1988</t>
  </si>
  <si>
    <t>平成元  1989</t>
  </si>
  <si>
    <t>　　 2  1990</t>
  </si>
  <si>
    <t>　　 3　1991</t>
  </si>
  <si>
    <t>　　 4　1992</t>
  </si>
  <si>
    <t>　　 5　1993</t>
  </si>
  <si>
    <t>　　12　2000</t>
    <phoneticPr fontId="4"/>
  </si>
  <si>
    <t>Ｊ-06 着工 新設住宅</t>
  </si>
  <si>
    <t>Ａ．資金別  着工新設住宅</t>
  </si>
  <si>
    <t>単位：戸</t>
  </si>
  <si>
    <t xml:space="preserve">  持  家</t>
  </si>
  <si>
    <t xml:space="preserve">        貸  家</t>
  </si>
  <si>
    <t xml:space="preserve"> 住宅</t>
  </si>
  <si>
    <t xml:space="preserve">  住宅</t>
  </si>
  <si>
    <t>住宅･都市</t>
  </si>
  <si>
    <t xml:space="preserve">  民間資金</t>
  </si>
  <si>
    <t xml:space="preserve"> 金融公庫</t>
  </si>
  <si>
    <t xml:space="preserve">  その他</t>
  </si>
  <si>
    <t xml:space="preserve">  公営住宅</t>
  </si>
  <si>
    <t xml:space="preserve">  金融公庫</t>
  </si>
  <si>
    <t xml:space="preserve"> 整備公団</t>
  </si>
  <si>
    <t xml:space="preserve">    貸家</t>
  </si>
  <si>
    <t xml:space="preserve"> 給与住宅</t>
  </si>
  <si>
    <t>　　　 分譲住宅</t>
  </si>
  <si>
    <t xml:space="preserve"> 住宅･都市</t>
  </si>
  <si>
    <t xml:space="preserve">   その他</t>
  </si>
  <si>
    <t>Ｂ．利用関係別 着工新設住宅</t>
  </si>
  <si>
    <t xml:space="preserve">       総  数</t>
  </si>
  <si>
    <t xml:space="preserve">     持  家</t>
  </si>
  <si>
    <t xml:space="preserve">     貸  家</t>
  </si>
  <si>
    <t xml:space="preserve">    給与住宅</t>
  </si>
  <si>
    <t xml:space="preserve">    分譲住宅</t>
  </si>
  <si>
    <t xml:space="preserve">   戸数</t>
  </si>
  <si>
    <t xml:space="preserve">  戸数</t>
  </si>
  <si>
    <t xml:space="preserve">  床面積</t>
  </si>
  <si>
    <t xml:space="preserve"> 戸数</t>
  </si>
  <si>
    <t xml:space="preserve"> 　12　2000</t>
    <phoneticPr fontId="4"/>
  </si>
  <si>
    <t>2000年 1月</t>
    <phoneticPr fontId="4"/>
  </si>
  <si>
    <t>－</t>
    <phoneticPr fontId="4"/>
  </si>
  <si>
    <t>Ｃ．建て方，構造別 着工新設住宅</t>
  </si>
  <si>
    <t xml:space="preserve">          (建て方別)</t>
  </si>
  <si>
    <t xml:space="preserve">   (構造別)</t>
  </si>
  <si>
    <t xml:space="preserve">  総 数</t>
  </si>
  <si>
    <t xml:space="preserve"> 鉄骨鉄筋</t>
  </si>
  <si>
    <t xml:space="preserve"> 鉄筋ｺﾝ</t>
  </si>
  <si>
    <t xml:space="preserve"> ｺﾝｸﾘ-ﾄ</t>
  </si>
  <si>
    <t xml:space="preserve">   一戸建</t>
  </si>
  <si>
    <t xml:space="preserve"> 長屋建</t>
  </si>
  <si>
    <t xml:space="preserve">  共  同</t>
  </si>
  <si>
    <t xml:space="preserve"> 木造</t>
  </si>
  <si>
    <t xml:space="preserve"> ｺﾝｸﾘ-ﾄ造</t>
  </si>
  <si>
    <t xml:space="preserve"> ｸﾘ-ﾄ造</t>
  </si>
  <si>
    <t xml:space="preserve"> 鉄骨造</t>
  </si>
  <si>
    <t>ﾌﾞﾛｯｸ造</t>
  </si>
  <si>
    <t xml:space="preserve">   └  9,685  ・</t>
    <phoneticPr fontId="4"/>
  </si>
  <si>
    <t>┘</t>
    <phoneticPr fontId="4"/>
  </si>
  <si>
    <t xml:space="preserve">   └  8,278  ・</t>
    <phoneticPr fontId="4"/>
  </si>
  <si>
    <t>┘</t>
    <phoneticPr fontId="4"/>
  </si>
  <si>
    <t xml:space="preserve">   └  5,145  ・</t>
    <phoneticPr fontId="4"/>
  </si>
  <si>
    <t>┘</t>
    <phoneticPr fontId="4"/>
  </si>
  <si>
    <t>－</t>
    <phoneticPr fontId="4"/>
  </si>
  <si>
    <t>－</t>
    <phoneticPr fontId="4"/>
  </si>
  <si>
    <t xml:space="preserve"> 　12　2000</t>
    <phoneticPr fontId="4"/>
  </si>
  <si>
    <t>2000年 1月</t>
    <phoneticPr fontId="4"/>
  </si>
  <si>
    <t>Ｊ-07 市町村及び構造別着工建築物</t>
  </si>
  <si>
    <t xml:space="preserve">        着工建築物  総数</t>
  </si>
  <si>
    <t>　 木  造</t>
  </si>
  <si>
    <t xml:space="preserve">    鉄骨鉄筋ｺﾝｸﾘｰﾄ造</t>
  </si>
  <si>
    <t xml:space="preserve"> 建築物</t>
  </si>
  <si>
    <t xml:space="preserve"> の数</t>
  </si>
  <si>
    <t xml:space="preserve"> の合計</t>
  </si>
  <si>
    <t xml:space="preserve"> むね数</t>
  </si>
  <si>
    <t>平成11年度1999</t>
    <phoneticPr fontId="4"/>
  </si>
  <si>
    <t xml:space="preserve">    12  2000</t>
    <phoneticPr fontId="4"/>
  </si>
  <si>
    <t xml:space="preserve"> 和歌山市</t>
  </si>
  <si>
    <t xml:space="preserve"> 海 南 市</t>
  </si>
  <si>
    <t>－</t>
    <phoneticPr fontId="4"/>
  </si>
  <si>
    <t xml:space="preserve"> 橋 本 市</t>
  </si>
  <si>
    <t xml:space="preserve"> 有 田 市</t>
  </si>
  <si>
    <t xml:space="preserve"> 御 坊 市</t>
  </si>
  <si>
    <t>X</t>
    <phoneticPr fontId="4"/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</si>
  <si>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</si>
  <si>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</si>
  <si>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</si>
  <si>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</si>
  <si>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</si>
  <si>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</si>
  <si>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</si>
  <si>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</si>
  <si>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</si>
  <si>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</si>
  <si>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</si>
  <si>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</si>
  <si>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</si>
  <si>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</si>
  <si>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</si>
  <si>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</si>
  <si>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</si>
  <si>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</si>
  <si>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</si>
  <si>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</si>
  <si>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</si>
  <si>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</si>
  <si>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</si>
  <si>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</si>
  <si>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</si>
  <si>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</si>
  <si>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</si>
  <si>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</si>
  <si>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</si>
  <si>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</si>
  <si>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</si>
  <si>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</si>
  <si>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</si>
  <si>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</si>
  <si>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</si>
  <si>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</si>
  <si>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</si>
  <si>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</si>
  <si>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</si>
  <si>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</si>
  <si>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</si>
  <si>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</si>
  <si>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</si>
  <si>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</si>
  <si>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</si>
  <si>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資料：国土交通省 建設調査統計課「建築統計年報」</t>
    <rPh sb="3" eb="5">
      <t>コクド</t>
    </rPh>
    <rPh sb="5" eb="7">
      <t>コウツウ</t>
    </rPh>
    <rPh sb="13" eb="15">
      <t>トウケイ</t>
    </rPh>
    <phoneticPr fontId="4"/>
  </si>
  <si>
    <t>Ｊ-07 市町村及び構造別着工建築物－続き－</t>
  </si>
  <si>
    <t xml:space="preserve">   　  鉄筋コンクリ－ト造</t>
  </si>
  <si>
    <t>　 鉄骨造</t>
  </si>
  <si>
    <t xml:space="preserve">  ｺﾝｸﾘ-ﾄﾌﾞﾛｯｸ造，その他</t>
    <rPh sb="13" eb="14">
      <t>ヅク</t>
    </rPh>
    <phoneticPr fontId="4"/>
  </si>
  <si>
    <t xml:space="preserve">  建築物</t>
  </si>
  <si>
    <t xml:space="preserve">  の数</t>
  </si>
  <si>
    <t xml:space="preserve">    12    2000</t>
    <phoneticPr fontId="4"/>
  </si>
  <si>
    <t>X</t>
    <phoneticPr fontId="4"/>
  </si>
  <si>
    <t>Ｊ-08 市町村及び利用関係別 新設住宅着工</t>
  </si>
  <si>
    <t xml:space="preserve">   新設住宅 総数</t>
  </si>
  <si>
    <t xml:space="preserve">      持ち家</t>
  </si>
  <si>
    <t xml:space="preserve">      貸  家</t>
  </si>
  <si>
    <t xml:space="preserve">   給与住宅</t>
  </si>
  <si>
    <t>の合計</t>
  </si>
  <si>
    <t>平成11年度1999</t>
    <phoneticPr fontId="4"/>
  </si>
  <si>
    <t xml:space="preserve">    12   2000</t>
    <phoneticPr fontId="4"/>
  </si>
  <si>
    <t>－</t>
    <phoneticPr fontId="4"/>
  </si>
  <si>
    <t xml:space="preserve">   Ｊ　建設業</t>
  </si>
  <si>
    <t>Ｊ-01 工事種類別建設投資額(出来高工事費)</t>
  </si>
  <si>
    <t xml:space="preserve">    調査の概要は，J-02 民間土木投資額の説明を参照。</t>
    <phoneticPr fontId="4"/>
  </si>
  <si>
    <t xml:space="preserve">        単位：億円</t>
    <phoneticPr fontId="4"/>
  </si>
  <si>
    <t>（出来高ﾍﾞ-ｽ工事費）</t>
  </si>
  <si>
    <t xml:space="preserve"> 建設</t>
  </si>
  <si>
    <t>（民 間）</t>
  </si>
  <si>
    <t xml:space="preserve"> 投資額計</t>
  </si>
  <si>
    <t xml:space="preserve">   民 間</t>
  </si>
  <si>
    <t>（建 築）</t>
  </si>
  <si>
    <t xml:space="preserve">   建 築</t>
  </si>
  <si>
    <t>居住用</t>
  </si>
  <si>
    <t xml:space="preserve"> 鉱工業用</t>
  </si>
  <si>
    <t xml:space="preserve"> 商業ｻ-ﾋﾞｽ</t>
  </si>
  <si>
    <t>その他</t>
  </si>
  <si>
    <t>　－</t>
  </si>
  <si>
    <t xml:space="preserve"> 土 木</t>
  </si>
  <si>
    <t>平成元年度 1989</t>
    <rPh sb="3" eb="4">
      <t>ネン</t>
    </rPh>
    <rPh sb="4" eb="5">
      <t>ド</t>
    </rPh>
    <phoneticPr fontId="4"/>
  </si>
  <si>
    <t>　　 2  　 1990</t>
  </si>
  <si>
    <t>　　 3　   1991</t>
  </si>
  <si>
    <t>　　 4　   1992</t>
  </si>
  <si>
    <t>　　 5　   1993</t>
  </si>
  <si>
    <t>　　 6　   1994</t>
  </si>
  <si>
    <t>　　 7　   1995</t>
  </si>
  <si>
    <t>　　 8　   1996</t>
  </si>
  <si>
    <t>　　 9　   1997</t>
  </si>
  <si>
    <t>　　10　   1998</t>
  </si>
  <si>
    <t>　　11　   1999</t>
  </si>
  <si>
    <t>　　12　  2000</t>
    <phoneticPr fontId="4"/>
  </si>
  <si>
    <t xml:space="preserve">    2000年  4月</t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</si>
  <si>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</si>
  <si>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</si>
  <si>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</si>
  <si>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</si>
  <si>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</si>
  <si>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</si>
  <si>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</si>
  <si>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</si>
  <si>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 xml:space="preserve">    2001年  1月</t>
    <phoneticPr fontId="4"/>
  </si>
  <si>
    <t xml:space="preserve">            2</t>
  </si>
  <si>
    <t xml:space="preserve">            3</t>
  </si>
  <si>
    <t>（公 共）</t>
  </si>
  <si>
    <t xml:space="preserve"> (再掲)</t>
  </si>
  <si>
    <t xml:space="preserve">  (再掲)</t>
  </si>
  <si>
    <t xml:space="preserve">   公共</t>
  </si>
  <si>
    <t xml:space="preserve"> 建築計</t>
  </si>
  <si>
    <t xml:space="preserve">  土木計</t>
  </si>
  <si>
    <t xml:space="preserve">  居住用</t>
  </si>
  <si>
    <t xml:space="preserve">  土 木</t>
  </si>
  <si>
    <t xml:space="preserve">   一 般</t>
  </si>
  <si>
    <t>企 業</t>
  </si>
  <si>
    <t>　　 2　   1990</t>
    <phoneticPr fontId="4"/>
  </si>
  <si>
    <t>資料：国土交通省 建設調査統計課「建設総合統計年度報」</t>
    <rPh sb="3" eb="5">
      <t>コクド</t>
    </rPh>
    <rPh sb="5" eb="7">
      <t>コウツウ</t>
    </rPh>
    <rPh sb="9" eb="11">
      <t>ケンセツ</t>
    </rPh>
    <rPh sb="13" eb="15">
      <t>トウケイ</t>
    </rPh>
    <phoneticPr fontId="4"/>
  </si>
  <si>
    <t>Ｊ-02 民間土木 投資額(出来高工事費)</t>
  </si>
  <si>
    <t xml:space="preserve">  「建設総合統計」は，公共工事着工統計，建築着工統計及び民間土木工事</t>
  </si>
  <si>
    <t>着工統計の調査票を用いて，工事１件ごとに着工ベ－スから出来高ベ－スに</t>
  </si>
  <si>
    <t>換算し，修正（統計のもれ修正と工事額ベ－スから投資額ベ－スへの修正等）</t>
  </si>
  <si>
    <t>を行い，月別・都道府県別・発注者別・工事種類別等の出来高及び未消化工</t>
    <phoneticPr fontId="4"/>
  </si>
  <si>
    <t>事高を推計したものである。</t>
  </si>
  <si>
    <t>Ａ．発注者別民間土木工事費(出来高ﾍﾞ-ｽ)</t>
  </si>
  <si>
    <t xml:space="preserve">    単位：億円</t>
  </si>
  <si>
    <t xml:space="preserve">  民間</t>
  </si>
  <si>
    <t xml:space="preserve">  土木</t>
  </si>
  <si>
    <t xml:space="preserve">  農林</t>
  </si>
  <si>
    <t xml:space="preserve"> 製造業</t>
  </si>
  <si>
    <t xml:space="preserve"> 建設業</t>
  </si>
  <si>
    <t>電気業</t>
    <phoneticPr fontId="4"/>
  </si>
  <si>
    <t>運輸業</t>
    <phoneticPr fontId="4"/>
  </si>
  <si>
    <t>不動産業</t>
    <phoneticPr fontId="4"/>
  </si>
  <si>
    <t xml:space="preserve"> 卸売・</t>
  </si>
  <si>
    <t>ｻ-ﾋﾞｽ業</t>
    <phoneticPr fontId="4"/>
  </si>
  <si>
    <t>その他</t>
    <phoneticPr fontId="4"/>
  </si>
  <si>
    <t xml:space="preserve">  投資額</t>
  </si>
  <si>
    <t xml:space="preserve">  漁業</t>
  </si>
  <si>
    <t xml:space="preserve"> ･鉱業</t>
  </si>
  <si>
    <t>ガス業</t>
    <phoneticPr fontId="4"/>
  </si>
  <si>
    <t>通信業</t>
    <phoneticPr fontId="4"/>
  </si>
  <si>
    <t xml:space="preserve"> 小売業</t>
  </si>
  <si>
    <t xml:space="preserve">   └──┬─┘</t>
    <phoneticPr fontId="4"/>
  </si>
  <si>
    <t>昭和61年度 1986</t>
    <phoneticPr fontId="4"/>
  </si>
  <si>
    <t>･･･</t>
  </si>
  <si>
    <t>　　62　   1987</t>
  </si>
  <si>
    <t>　　63   　1988</t>
  </si>
  <si>
    <t>平成元　   1989</t>
  </si>
  <si>
    <t>　　 2   　1990</t>
  </si>
  <si>
    <t xml:space="preserve">         89</t>
  </si>
  <si>
    <t xml:space="preserve">        142</t>
  </si>
  <si>
    <t xml:space="preserve">        110</t>
  </si>
  <si>
    <t xml:space="preserve">        168</t>
  </si>
  <si>
    <t xml:space="preserve">        475</t>
  </si>
  <si>
    <t>　　11　   1999</t>
    <phoneticPr fontId="4"/>
  </si>
  <si>
    <t>　　12　  2000</t>
    <phoneticPr fontId="4"/>
  </si>
  <si>
    <t>Ｂ．工事種類別民間土木工事費(出来高ﾍﾞ-ｽ)</t>
  </si>
  <si>
    <t xml:space="preserve">    単位：億円</t>
    <phoneticPr fontId="4"/>
  </si>
  <si>
    <t>電気･通</t>
    <rPh sb="1" eb="2">
      <t>キ</t>
    </rPh>
    <rPh sb="3" eb="4">
      <t>ツウシン</t>
    </rPh>
    <phoneticPr fontId="4"/>
  </si>
  <si>
    <t>構内環</t>
  </si>
  <si>
    <t>発電用</t>
    <rPh sb="0" eb="2">
      <t>ハツデン</t>
    </rPh>
    <rPh sb="2" eb="3">
      <t>ヨウ</t>
    </rPh>
    <phoneticPr fontId="4"/>
  </si>
  <si>
    <t xml:space="preserve">  鉄 道</t>
  </si>
  <si>
    <t xml:space="preserve">  土地</t>
  </si>
  <si>
    <t xml:space="preserve"> 埠頭･</t>
  </si>
  <si>
    <t xml:space="preserve"> 道 路</t>
  </si>
  <si>
    <t>信等の</t>
    <rPh sb="0" eb="1">
      <t>ツウシン</t>
    </rPh>
    <rPh sb="1" eb="2">
      <t>トウ</t>
    </rPh>
    <phoneticPr fontId="4"/>
  </si>
  <si>
    <t xml:space="preserve"> 管工事</t>
  </si>
  <si>
    <t xml:space="preserve"> ｺﾞﾙﾌ場</t>
  </si>
  <si>
    <t>境整備</t>
  </si>
  <si>
    <t xml:space="preserve">  土木</t>
    <rPh sb="2" eb="4">
      <t>ドボク</t>
    </rPh>
    <phoneticPr fontId="4"/>
  </si>
  <si>
    <t xml:space="preserve">  造成</t>
  </si>
  <si>
    <t xml:space="preserve"> 港湾</t>
  </si>
  <si>
    <t>電線路</t>
    <rPh sb="0" eb="2">
      <t>デンセン</t>
    </rPh>
    <phoneticPr fontId="4"/>
  </si>
  <si>
    <t xml:space="preserve"> 工事</t>
    <phoneticPr fontId="4"/>
  </si>
  <si>
    <t>の土木</t>
    <rPh sb="1" eb="3">
      <t>ドボク</t>
    </rPh>
    <phoneticPr fontId="4"/>
  </si>
  <si>
    <t>　　11　   1999</t>
    <phoneticPr fontId="4"/>
  </si>
  <si>
    <t>Ｊ-03 公共建設投資額(出来高工事費)</t>
  </si>
  <si>
    <t>調査の説明は，J-02 民間土木投資額を参照。</t>
    <phoneticPr fontId="4"/>
  </si>
  <si>
    <t>Ａ．発注者別公共建設投資額(出来高ﾍﾞ-ｽ)</t>
  </si>
  <si>
    <t xml:space="preserve">      単位：億円</t>
    <phoneticPr fontId="4"/>
  </si>
  <si>
    <t xml:space="preserve">  公共</t>
  </si>
  <si>
    <t xml:space="preserve">  投資計</t>
  </si>
  <si>
    <t xml:space="preserve">   国</t>
  </si>
  <si>
    <t xml:space="preserve"> 公団・</t>
  </si>
  <si>
    <t xml:space="preserve"> 政府企業</t>
  </si>
  <si>
    <t xml:space="preserve">   県</t>
  </si>
  <si>
    <t xml:space="preserve"> 県内</t>
  </si>
  <si>
    <t>県内地方</t>
  </si>
  <si>
    <t xml:space="preserve"> その他</t>
  </si>
  <si>
    <t xml:space="preserve"> 事業団</t>
  </si>
  <si>
    <t xml:space="preserve"> 市町村</t>
  </si>
  <si>
    <t>公営企業</t>
  </si>
  <si>
    <t>昭和63年度 1988</t>
    <phoneticPr fontId="4"/>
  </si>
  <si>
    <t>Ｂ．工事種類別公共建設投資額(出来高ﾍﾞ-ｽ)</t>
  </si>
  <si>
    <t xml:space="preserve">       単位：億円</t>
    <phoneticPr fontId="4"/>
  </si>
  <si>
    <t xml:space="preserve"> 土木計</t>
  </si>
  <si>
    <t xml:space="preserve">  治山</t>
  </si>
  <si>
    <t xml:space="preserve">   農林</t>
  </si>
  <si>
    <t xml:space="preserve">  港湾</t>
  </si>
  <si>
    <t xml:space="preserve">  災害</t>
  </si>
  <si>
    <t xml:space="preserve">  治水</t>
  </si>
  <si>
    <t xml:space="preserve">   水産</t>
  </si>
  <si>
    <t xml:space="preserve">  道 路</t>
  </si>
  <si>
    <t xml:space="preserve">  空港</t>
  </si>
  <si>
    <t xml:space="preserve"> 下水道</t>
  </si>
  <si>
    <t xml:space="preserve"> 公 園</t>
  </si>
  <si>
    <t xml:space="preserve">  復旧</t>
  </si>
  <si>
    <t xml:space="preserve">     ├──┘</t>
    <phoneticPr fontId="4"/>
  </si>
  <si>
    <t>　　11　   1999</t>
    <phoneticPr fontId="4"/>
  </si>
  <si>
    <t>土木（続き）</t>
  </si>
  <si>
    <t xml:space="preserve">   鉄道</t>
  </si>
  <si>
    <t xml:space="preserve">  電気・</t>
  </si>
  <si>
    <t xml:space="preserve"> 上･工業</t>
  </si>
  <si>
    <t xml:space="preserve">  維持</t>
  </si>
  <si>
    <t xml:space="preserve">  機械</t>
  </si>
  <si>
    <t xml:space="preserve">   軌道</t>
  </si>
  <si>
    <t xml:space="preserve">  郵政</t>
  </si>
  <si>
    <t xml:space="preserve">  ガス</t>
  </si>
  <si>
    <t xml:space="preserve"> 用水道</t>
  </si>
  <si>
    <t xml:space="preserve">  修繕</t>
  </si>
  <si>
    <t xml:space="preserve">  設置</t>
  </si>
  <si>
    <t xml:space="preserve"> 居住用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</si>
</sst>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[&lt;=999]000;000\-0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4" xfId="1" applyFont="1" applyBorder="1" applyProtection="1"/>
    <xf numFmtId="37" fontId="3" fillId="0" borderId="4" xfId="1" applyFont="1" applyBorder="1" applyProtection="1"/>
    <xf numFmtId="37" fontId="3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0" xfId="1" applyNumberFormat="1" applyFont="1" applyProtection="1">
      <protection locked="0"/>
    </xf>
    <xf numFmtId="177" fontId="1" fillId="0" borderId="0" xfId="1" applyNumberFormat="1" applyFont="1"/>
    <xf numFmtId="37" fontId="3" fillId="0" borderId="1" xfId="1" applyFont="1" applyBorder="1" applyProtection="1"/>
    <xf numFmtId="37" fontId="3" fillId="0" borderId="3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1" xfId="1" applyFont="1" applyBorder="1" applyAlignment="1" applyProtection="1">
      <alignment horizontal="left"/>
    </xf>
    <xf numFmtId="37" fontId="3" fillId="0" borderId="0" xfId="1" applyFont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3" fillId="0" borderId="4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/>
    <xf numFmtId="37" fontId="1" fillId="0" borderId="0" xfId="1" applyFont="1" applyBorder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</xf>
    <xf numFmtId="37" fontId="5" fillId="0" borderId="0" xfId="1" applyFont="1" applyAlignment="1" applyProtection="1">
      <alignment horizontal="left"/>
    </xf>
    <xf numFmtId="37" fontId="1" fillId="0" borderId="0" xfId="1" quotePrefix="1" applyFont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center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4" xfId="1" applyNumberFormat="1" applyFont="1" applyBorder="1" applyProtection="1"/>
    <xf numFmtId="37" fontId="1" fillId="0" borderId="6" xfId="1" applyFont="1" applyBorder="1" applyAlignment="1" applyProtection="1">
      <alignment horizontal="left"/>
    </xf>
    <xf numFmtId="37" fontId="1" fillId="0" borderId="6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3"/>
  <sheetViews>
    <sheetView showGridLines="0" zoomScale="75" workbookViewId="0">
      <selection activeCell="B81" sqref="B81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5" width="13.375" style="2" customWidth="1"/>
    <col min="6" max="6" width="10.875" style="2"/>
    <col min="7" max="7" width="12.125" style="2" customWidth="1"/>
    <col min="8" max="8" width="13.375" style="2" customWidth="1"/>
    <col min="9" max="10" width="10.875" style="2"/>
    <col min="11" max="11" width="13.375" style="2" customWidth="1"/>
    <col min="12" max="256" width="10.875" style="2"/>
    <col min="257" max="257" width="13.375" style="2" customWidth="1"/>
    <col min="258" max="258" width="20.875" style="2" customWidth="1"/>
    <col min="259" max="261" width="13.375" style="2" customWidth="1"/>
    <col min="262" max="262" width="10.875" style="2"/>
    <col min="263" max="263" width="12.125" style="2" customWidth="1"/>
    <col min="264" max="264" width="13.375" style="2" customWidth="1"/>
    <col min="265" max="266" width="10.875" style="2"/>
    <col min="267" max="267" width="13.375" style="2" customWidth="1"/>
    <col min="268" max="512" width="10.875" style="2"/>
    <col min="513" max="513" width="13.375" style="2" customWidth="1"/>
    <col min="514" max="514" width="20.875" style="2" customWidth="1"/>
    <col min="515" max="517" width="13.375" style="2" customWidth="1"/>
    <col min="518" max="518" width="10.875" style="2"/>
    <col min="519" max="519" width="12.125" style="2" customWidth="1"/>
    <col min="520" max="520" width="13.375" style="2" customWidth="1"/>
    <col min="521" max="522" width="10.875" style="2"/>
    <col min="523" max="523" width="13.375" style="2" customWidth="1"/>
    <col min="524" max="768" width="10.875" style="2"/>
    <col min="769" max="769" width="13.375" style="2" customWidth="1"/>
    <col min="770" max="770" width="20.875" style="2" customWidth="1"/>
    <col min="771" max="773" width="13.375" style="2" customWidth="1"/>
    <col min="774" max="774" width="10.875" style="2"/>
    <col min="775" max="775" width="12.125" style="2" customWidth="1"/>
    <col min="776" max="776" width="13.375" style="2" customWidth="1"/>
    <col min="777" max="778" width="10.875" style="2"/>
    <col min="779" max="779" width="13.375" style="2" customWidth="1"/>
    <col min="780" max="1024" width="10.875" style="2"/>
    <col min="1025" max="1025" width="13.375" style="2" customWidth="1"/>
    <col min="1026" max="1026" width="20.875" style="2" customWidth="1"/>
    <col min="1027" max="1029" width="13.375" style="2" customWidth="1"/>
    <col min="1030" max="1030" width="10.875" style="2"/>
    <col min="1031" max="1031" width="12.125" style="2" customWidth="1"/>
    <col min="1032" max="1032" width="13.375" style="2" customWidth="1"/>
    <col min="1033" max="1034" width="10.875" style="2"/>
    <col min="1035" max="1035" width="13.375" style="2" customWidth="1"/>
    <col min="1036" max="1280" width="10.875" style="2"/>
    <col min="1281" max="1281" width="13.375" style="2" customWidth="1"/>
    <col min="1282" max="1282" width="20.875" style="2" customWidth="1"/>
    <col min="1283" max="1285" width="13.375" style="2" customWidth="1"/>
    <col min="1286" max="1286" width="10.875" style="2"/>
    <col min="1287" max="1287" width="12.125" style="2" customWidth="1"/>
    <col min="1288" max="1288" width="13.375" style="2" customWidth="1"/>
    <col min="1289" max="1290" width="10.875" style="2"/>
    <col min="1291" max="1291" width="13.375" style="2" customWidth="1"/>
    <col min="1292" max="1536" width="10.875" style="2"/>
    <col min="1537" max="1537" width="13.375" style="2" customWidth="1"/>
    <col min="1538" max="1538" width="20.875" style="2" customWidth="1"/>
    <col min="1539" max="1541" width="13.375" style="2" customWidth="1"/>
    <col min="1542" max="1542" width="10.875" style="2"/>
    <col min="1543" max="1543" width="12.125" style="2" customWidth="1"/>
    <col min="1544" max="1544" width="13.375" style="2" customWidth="1"/>
    <col min="1545" max="1546" width="10.875" style="2"/>
    <col min="1547" max="1547" width="13.375" style="2" customWidth="1"/>
    <col min="1548" max="1792" width="10.875" style="2"/>
    <col min="1793" max="1793" width="13.375" style="2" customWidth="1"/>
    <col min="1794" max="1794" width="20.875" style="2" customWidth="1"/>
    <col min="1795" max="1797" width="13.375" style="2" customWidth="1"/>
    <col min="1798" max="1798" width="10.875" style="2"/>
    <col min="1799" max="1799" width="12.125" style="2" customWidth="1"/>
    <col min="1800" max="1800" width="13.375" style="2" customWidth="1"/>
    <col min="1801" max="1802" width="10.875" style="2"/>
    <col min="1803" max="1803" width="13.375" style="2" customWidth="1"/>
    <col min="1804" max="2048" width="10.875" style="2"/>
    <col min="2049" max="2049" width="13.375" style="2" customWidth="1"/>
    <col min="2050" max="2050" width="20.875" style="2" customWidth="1"/>
    <col min="2051" max="2053" width="13.375" style="2" customWidth="1"/>
    <col min="2054" max="2054" width="10.875" style="2"/>
    <col min="2055" max="2055" width="12.125" style="2" customWidth="1"/>
    <col min="2056" max="2056" width="13.375" style="2" customWidth="1"/>
    <col min="2057" max="2058" width="10.875" style="2"/>
    <col min="2059" max="2059" width="13.375" style="2" customWidth="1"/>
    <col min="2060" max="2304" width="10.875" style="2"/>
    <col min="2305" max="2305" width="13.375" style="2" customWidth="1"/>
    <col min="2306" max="2306" width="20.875" style="2" customWidth="1"/>
    <col min="2307" max="2309" width="13.375" style="2" customWidth="1"/>
    <col min="2310" max="2310" width="10.875" style="2"/>
    <col min="2311" max="2311" width="12.125" style="2" customWidth="1"/>
    <col min="2312" max="2312" width="13.375" style="2" customWidth="1"/>
    <col min="2313" max="2314" width="10.875" style="2"/>
    <col min="2315" max="2315" width="13.375" style="2" customWidth="1"/>
    <col min="2316" max="2560" width="10.875" style="2"/>
    <col min="2561" max="2561" width="13.375" style="2" customWidth="1"/>
    <col min="2562" max="2562" width="20.875" style="2" customWidth="1"/>
    <col min="2563" max="2565" width="13.375" style="2" customWidth="1"/>
    <col min="2566" max="2566" width="10.875" style="2"/>
    <col min="2567" max="2567" width="12.125" style="2" customWidth="1"/>
    <col min="2568" max="2568" width="13.375" style="2" customWidth="1"/>
    <col min="2569" max="2570" width="10.875" style="2"/>
    <col min="2571" max="2571" width="13.375" style="2" customWidth="1"/>
    <col min="2572" max="2816" width="10.875" style="2"/>
    <col min="2817" max="2817" width="13.375" style="2" customWidth="1"/>
    <col min="2818" max="2818" width="20.875" style="2" customWidth="1"/>
    <col min="2819" max="2821" width="13.375" style="2" customWidth="1"/>
    <col min="2822" max="2822" width="10.875" style="2"/>
    <col min="2823" max="2823" width="12.125" style="2" customWidth="1"/>
    <col min="2824" max="2824" width="13.375" style="2" customWidth="1"/>
    <col min="2825" max="2826" width="10.875" style="2"/>
    <col min="2827" max="2827" width="13.375" style="2" customWidth="1"/>
    <col min="2828" max="3072" width="10.875" style="2"/>
    <col min="3073" max="3073" width="13.375" style="2" customWidth="1"/>
    <col min="3074" max="3074" width="20.875" style="2" customWidth="1"/>
    <col min="3075" max="3077" width="13.375" style="2" customWidth="1"/>
    <col min="3078" max="3078" width="10.875" style="2"/>
    <col min="3079" max="3079" width="12.125" style="2" customWidth="1"/>
    <col min="3080" max="3080" width="13.375" style="2" customWidth="1"/>
    <col min="3081" max="3082" width="10.875" style="2"/>
    <col min="3083" max="3083" width="13.375" style="2" customWidth="1"/>
    <col min="3084" max="3328" width="10.875" style="2"/>
    <col min="3329" max="3329" width="13.375" style="2" customWidth="1"/>
    <col min="3330" max="3330" width="20.875" style="2" customWidth="1"/>
    <col min="3331" max="3333" width="13.375" style="2" customWidth="1"/>
    <col min="3334" max="3334" width="10.875" style="2"/>
    <col min="3335" max="3335" width="12.125" style="2" customWidth="1"/>
    <col min="3336" max="3336" width="13.375" style="2" customWidth="1"/>
    <col min="3337" max="3338" width="10.875" style="2"/>
    <col min="3339" max="3339" width="13.375" style="2" customWidth="1"/>
    <col min="3340" max="3584" width="10.875" style="2"/>
    <col min="3585" max="3585" width="13.375" style="2" customWidth="1"/>
    <col min="3586" max="3586" width="20.875" style="2" customWidth="1"/>
    <col min="3587" max="3589" width="13.375" style="2" customWidth="1"/>
    <col min="3590" max="3590" width="10.875" style="2"/>
    <col min="3591" max="3591" width="12.125" style="2" customWidth="1"/>
    <col min="3592" max="3592" width="13.375" style="2" customWidth="1"/>
    <col min="3593" max="3594" width="10.875" style="2"/>
    <col min="3595" max="3595" width="13.375" style="2" customWidth="1"/>
    <col min="3596" max="3840" width="10.875" style="2"/>
    <col min="3841" max="3841" width="13.375" style="2" customWidth="1"/>
    <col min="3842" max="3842" width="20.875" style="2" customWidth="1"/>
    <col min="3843" max="3845" width="13.375" style="2" customWidth="1"/>
    <col min="3846" max="3846" width="10.875" style="2"/>
    <col min="3847" max="3847" width="12.125" style="2" customWidth="1"/>
    <col min="3848" max="3848" width="13.375" style="2" customWidth="1"/>
    <col min="3849" max="3850" width="10.875" style="2"/>
    <col min="3851" max="3851" width="13.375" style="2" customWidth="1"/>
    <col min="3852" max="4096" width="10.875" style="2"/>
    <col min="4097" max="4097" width="13.375" style="2" customWidth="1"/>
    <col min="4098" max="4098" width="20.875" style="2" customWidth="1"/>
    <col min="4099" max="4101" width="13.375" style="2" customWidth="1"/>
    <col min="4102" max="4102" width="10.875" style="2"/>
    <col min="4103" max="4103" width="12.125" style="2" customWidth="1"/>
    <col min="4104" max="4104" width="13.375" style="2" customWidth="1"/>
    <col min="4105" max="4106" width="10.875" style="2"/>
    <col min="4107" max="4107" width="13.375" style="2" customWidth="1"/>
    <col min="4108" max="4352" width="10.875" style="2"/>
    <col min="4353" max="4353" width="13.375" style="2" customWidth="1"/>
    <col min="4354" max="4354" width="20.875" style="2" customWidth="1"/>
    <col min="4355" max="4357" width="13.375" style="2" customWidth="1"/>
    <col min="4358" max="4358" width="10.875" style="2"/>
    <col min="4359" max="4359" width="12.125" style="2" customWidth="1"/>
    <col min="4360" max="4360" width="13.375" style="2" customWidth="1"/>
    <col min="4361" max="4362" width="10.875" style="2"/>
    <col min="4363" max="4363" width="13.375" style="2" customWidth="1"/>
    <col min="4364" max="4608" width="10.875" style="2"/>
    <col min="4609" max="4609" width="13.375" style="2" customWidth="1"/>
    <col min="4610" max="4610" width="20.875" style="2" customWidth="1"/>
    <col min="4611" max="4613" width="13.375" style="2" customWidth="1"/>
    <col min="4614" max="4614" width="10.875" style="2"/>
    <col min="4615" max="4615" width="12.125" style="2" customWidth="1"/>
    <col min="4616" max="4616" width="13.375" style="2" customWidth="1"/>
    <col min="4617" max="4618" width="10.875" style="2"/>
    <col min="4619" max="4619" width="13.375" style="2" customWidth="1"/>
    <col min="4620" max="4864" width="10.875" style="2"/>
    <col min="4865" max="4865" width="13.375" style="2" customWidth="1"/>
    <col min="4866" max="4866" width="20.875" style="2" customWidth="1"/>
    <col min="4867" max="4869" width="13.375" style="2" customWidth="1"/>
    <col min="4870" max="4870" width="10.875" style="2"/>
    <col min="4871" max="4871" width="12.125" style="2" customWidth="1"/>
    <col min="4872" max="4872" width="13.375" style="2" customWidth="1"/>
    <col min="4873" max="4874" width="10.875" style="2"/>
    <col min="4875" max="4875" width="13.375" style="2" customWidth="1"/>
    <col min="4876" max="5120" width="10.875" style="2"/>
    <col min="5121" max="5121" width="13.375" style="2" customWidth="1"/>
    <col min="5122" max="5122" width="20.875" style="2" customWidth="1"/>
    <col min="5123" max="5125" width="13.375" style="2" customWidth="1"/>
    <col min="5126" max="5126" width="10.875" style="2"/>
    <col min="5127" max="5127" width="12.125" style="2" customWidth="1"/>
    <col min="5128" max="5128" width="13.375" style="2" customWidth="1"/>
    <col min="5129" max="5130" width="10.875" style="2"/>
    <col min="5131" max="5131" width="13.375" style="2" customWidth="1"/>
    <col min="5132" max="5376" width="10.875" style="2"/>
    <col min="5377" max="5377" width="13.375" style="2" customWidth="1"/>
    <col min="5378" max="5378" width="20.875" style="2" customWidth="1"/>
    <col min="5379" max="5381" width="13.375" style="2" customWidth="1"/>
    <col min="5382" max="5382" width="10.875" style="2"/>
    <col min="5383" max="5383" width="12.125" style="2" customWidth="1"/>
    <col min="5384" max="5384" width="13.375" style="2" customWidth="1"/>
    <col min="5385" max="5386" width="10.875" style="2"/>
    <col min="5387" max="5387" width="13.375" style="2" customWidth="1"/>
    <col min="5388" max="5632" width="10.875" style="2"/>
    <col min="5633" max="5633" width="13.375" style="2" customWidth="1"/>
    <col min="5634" max="5634" width="20.875" style="2" customWidth="1"/>
    <col min="5635" max="5637" width="13.375" style="2" customWidth="1"/>
    <col min="5638" max="5638" width="10.875" style="2"/>
    <col min="5639" max="5639" width="12.125" style="2" customWidth="1"/>
    <col min="5640" max="5640" width="13.375" style="2" customWidth="1"/>
    <col min="5641" max="5642" width="10.875" style="2"/>
    <col min="5643" max="5643" width="13.375" style="2" customWidth="1"/>
    <col min="5644" max="5888" width="10.875" style="2"/>
    <col min="5889" max="5889" width="13.375" style="2" customWidth="1"/>
    <col min="5890" max="5890" width="20.875" style="2" customWidth="1"/>
    <col min="5891" max="5893" width="13.375" style="2" customWidth="1"/>
    <col min="5894" max="5894" width="10.875" style="2"/>
    <col min="5895" max="5895" width="12.125" style="2" customWidth="1"/>
    <col min="5896" max="5896" width="13.375" style="2" customWidth="1"/>
    <col min="5897" max="5898" width="10.875" style="2"/>
    <col min="5899" max="5899" width="13.375" style="2" customWidth="1"/>
    <col min="5900" max="6144" width="10.875" style="2"/>
    <col min="6145" max="6145" width="13.375" style="2" customWidth="1"/>
    <col min="6146" max="6146" width="20.875" style="2" customWidth="1"/>
    <col min="6147" max="6149" width="13.375" style="2" customWidth="1"/>
    <col min="6150" max="6150" width="10.875" style="2"/>
    <col min="6151" max="6151" width="12.125" style="2" customWidth="1"/>
    <col min="6152" max="6152" width="13.375" style="2" customWidth="1"/>
    <col min="6153" max="6154" width="10.875" style="2"/>
    <col min="6155" max="6155" width="13.375" style="2" customWidth="1"/>
    <col min="6156" max="6400" width="10.875" style="2"/>
    <col min="6401" max="6401" width="13.375" style="2" customWidth="1"/>
    <col min="6402" max="6402" width="20.875" style="2" customWidth="1"/>
    <col min="6403" max="6405" width="13.375" style="2" customWidth="1"/>
    <col min="6406" max="6406" width="10.875" style="2"/>
    <col min="6407" max="6407" width="12.125" style="2" customWidth="1"/>
    <col min="6408" max="6408" width="13.375" style="2" customWidth="1"/>
    <col min="6409" max="6410" width="10.875" style="2"/>
    <col min="6411" max="6411" width="13.375" style="2" customWidth="1"/>
    <col min="6412" max="6656" width="10.875" style="2"/>
    <col min="6657" max="6657" width="13.375" style="2" customWidth="1"/>
    <col min="6658" max="6658" width="20.875" style="2" customWidth="1"/>
    <col min="6659" max="6661" width="13.375" style="2" customWidth="1"/>
    <col min="6662" max="6662" width="10.875" style="2"/>
    <col min="6663" max="6663" width="12.125" style="2" customWidth="1"/>
    <col min="6664" max="6664" width="13.375" style="2" customWidth="1"/>
    <col min="6665" max="6666" width="10.875" style="2"/>
    <col min="6667" max="6667" width="13.375" style="2" customWidth="1"/>
    <col min="6668" max="6912" width="10.875" style="2"/>
    <col min="6913" max="6913" width="13.375" style="2" customWidth="1"/>
    <col min="6914" max="6914" width="20.875" style="2" customWidth="1"/>
    <col min="6915" max="6917" width="13.375" style="2" customWidth="1"/>
    <col min="6918" max="6918" width="10.875" style="2"/>
    <col min="6919" max="6919" width="12.125" style="2" customWidth="1"/>
    <col min="6920" max="6920" width="13.375" style="2" customWidth="1"/>
    <col min="6921" max="6922" width="10.875" style="2"/>
    <col min="6923" max="6923" width="13.375" style="2" customWidth="1"/>
    <col min="6924" max="7168" width="10.875" style="2"/>
    <col min="7169" max="7169" width="13.375" style="2" customWidth="1"/>
    <col min="7170" max="7170" width="20.875" style="2" customWidth="1"/>
    <col min="7171" max="7173" width="13.375" style="2" customWidth="1"/>
    <col min="7174" max="7174" width="10.875" style="2"/>
    <col min="7175" max="7175" width="12.125" style="2" customWidth="1"/>
    <col min="7176" max="7176" width="13.375" style="2" customWidth="1"/>
    <col min="7177" max="7178" width="10.875" style="2"/>
    <col min="7179" max="7179" width="13.375" style="2" customWidth="1"/>
    <col min="7180" max="7424" width="10.875" style="2"/>
    <col min="7425" max="7425" width="13.375" style="2" customWidth="1"/>
    <col min="7426" max="7426" width="20.875" style="2" customWidth="1"/>
    <col min="7427" max="7429" width="13.375" style="2" customWidth="1"/>
    <col min="7430" max="7430" width="10.875" style="2"/>
    <col min="7431" max="7431" width="12.125" style="2" customWidth="1"/>
    <col min="7432" max="7432" width="13.375" style="2" customWidth="1"/>
    <col min="7433" max="7434" width="10.875" style="2"/>
    <col min="7435" max="7435" width="13.375" style="2" customWidth="1"/>
    <col min="7436" max="7680" width="10.875" style="2"/>
    <col min="7681" max="7681" width="13.375" style="2" customWidth="1"/>
    <col min="7682" max="7682" width="20.875" style="2" customWidth="1"/>
    <col min="7683" max="7685" width="13.375" style="2" customWidth="1"/>
    <col min="7686" max="7686" width="10.875" style="2"/>
    <col min="7687" max="7687" width="12.125" style="2" customWidth="1"/>
    <col min="7688" max="7688" width="13.375" style="2" customWidth="1"/>
    <col min="7689" max="7690" width="10.875" style="2"/>
    <col min="7691" max="7691" width="13.375" style="2" customWidth="1"/>
    <col min="7692" max="7936" width="10.875" style="2"/>
    <col min="7937" max="7937" width="13.375" style="2" customWidth="1"/>
    <col min="7938" max="7938" width="20.875" style="2" customWidth="1"/>
    <col min="7939" max="7941" width="13.375" style="2" customWidth="1"/>
    <col min="7942" max="7942" width="10.875" style="2"/>
    <col min="7943" max="7943" width="12.125" style="2" customWidth="1"/>
    <col min="7944" max="7944" width="13.375" style="2" customWidth="1"/>
    <col min="7945" max="7946" width="10.875" style="2"/>
    <col min="7947" max="7947" width="13.375" style="2" customWidth="1"/>
    <col min="7948" max="8192" width="10.875" style="2"/>
    <col min="8193" max="8193" width="13.375" style="2" customWidth="1"/>
    <col min="8194" max="8194" width="20.875" style="2" customWidth="1"/>
    <col min="8195" max="8197" width="13.375" style="2" customWidth="1"/>
    <col min="8198" max="8198" width="10.875" style="2"/>
    <col min="8199" max="8199" width="12.125" style="2" customWidth="1"/>
    <col min="8200" max="8200" width="13.375" style="2" customWidth="1"/>
    <col min="8201" max="8202" width="10.875" style="2"/>
    <col min="8203" max="8203" width="13.375" style="2" customWidth="1"/>
    <col min="8204" max="8448" width="10.875" style="2"/>
    <col min="8449" max="8449" width="13.375" style="2" customWidth="1"/>
    <col min="8450" max="8450" width="20.875" style="2" customWidth="1"/>
    <col min="8451" max="8453" width="13.375" style="2" customWidth="1"/>
    <col min="8454" max="8454" width="10.875" style="2"/>
    <col min="8455" max="8455" width="12.125" style="2" customWidth="1"/>
    <col min="8456" max="8456" width="13.375" style="2" customWidth="1"/>
    <col min="8457" max="8458" width="10.875" style="2"/>
    <col min="8459" max="8459" width="13.375" style="2" customWidth="1"/>
    <col min="8460" max="8704" width="10.875" style="2"/>
    <col min="8705" max="8705" width="13.375" style="2" customWidth="1"/>
    <col min="8706" max="8706" width="20.875" style="2" customWidth="1"/>
    <col min="8707" max="8709" width="13.375" style="2" customWidth="1"/>
    <col min="8710" max="8710" width="10.875" style="2"/>
    <col min="8711" max="8711" width="12.125" style="2" customWidth="1"/>
    <col min="8712" max="8712" width="13.375" style="2" customWidth="1"/>
    <col min="8713" max="8714" width="10.875" style="2"/>
    <col min="8715" max="8715" width="13.375" style="2" customWidth="1"/>
    <col min="8716" max="8960" width="10.875" style="2"/>
    <col min="8961" max="8961" width="13.375" style="2" customWidth="1"/>
    <col min="8962" max="8962" width="20.875" style="2" customWidth="1"/>
    <col min="8963" max="8965" width="13.375" style="2" customWidth="1"/>
    <col min="8966" max="8966" width="10.875" style="2"/>
    <col min="8967" max="8967" width="12.125" style="2" customWidth="1"/>
    <col min="8968" max="8968" width="13.375" style="2" customWidth="1"/>
    <col min="8969" max="8970" width="10.875" style="2"/>
    <col min="8971" max="8971" width="13.375" style="2" customWidth="1"/>
    <col min="8972" max="9216" width="10.875" style="2"/>
    <col min="9217" max="9217" width="13.375" style="2" customWidth="1"/>
    <col min="9218" max="9218" width="20.875" style="2" customWidth="1"/>
    <col min="9219" max="9221" width="13.375" style="2" customWidth="1"/>
    <col min="9222" max="9222" width="10.875" style="2"/>
    <col min="9223" max="9223" width="12.125" style="2" customWidth="1"/>
    <col min="9224" max="9224" width="13.375" style="2" customWidth="1"/>
    <col min="9225" max="9226" width="10.875" style="2"/>
    <col min="9227" max="9227" width="13.375" style="2" customWidth="1"/>
    <col min="9228" max="9472" width="10.875" style="2"/>
    <col min="9473" max="9473" width="13.375" style="2" customWidth="1"/>
    <col min="9474" max="9474" width="20.875" style="2" customWidth="1"/>
    <col min="9475" max="9477" width="13.375" style="2" customWidth="1"/>
    <col min="9478" max="9478" width="10.875" style="2"/>
    <col min="9479" max="9479" width="12.125" style="2" customWidth="1"/>
    <col min="9480" max="9480" width="13.375" style="2" customWidth="1"/>
    <col min="9481" max="9482" width="10.875" style="2"/>
    <col min="9483" max="9483" width="13.375" style="2" customWidth="1"/>
    <col min="9484" max="9728" width="10.875" style="2"/>
    <col min="9729" max="9729" width="13.375" style="2" customWidth="1"/>
    <col min="9730" max="9730" width="20.875" style="2" customWidth="1"/>
    <col min="9731" max="9733" width="13.375" style="2" customWidth="1"/>
    <col min="9734" max="9734" width="10.875" style="2"/>
    <col min="9735" max="9735" width="12.125" style="2" customWidth="1"/>
    <col min="9736" max="9736" width="13.375" style="2" customWidth="1"/>
    <col min="9737" max="9738" width="10.875" style="2"/>
    <col min="9739" max="9739" width="13.375" style="2" customWidth="1"/>
    <col min="9740" max="9984" width="10.875" style="2"/>
    <col min="9985" max="9985" width="13.375" style="2" customWidth="1"/>
    <col min="9986" max="9986" width="20.875" style="2" customWidth="1"/>
    <col min="9987" max="9989" width="13.375" style="2" customWidth="1"/>
    <col min="9990" max="9990" width="10.875" style="2"/>
    <col min="9991" max="9991" width="12.125" style="2" customWidth="1"/>
    <col min="9992" max="9992" width="13.375" style="2" customWidth="1"/>
    <col min="9993" max="9994" width="10.875" style="2"/>
    <col min="9995" max="9995" width="13.375" style="2" customWidth="1"/>
    <col min="9996" max="10240" width="10.875" style="2"/>
    <col min="10241" max="10241" width="13.375" style="2" customWidth="1"/>
    <col min="10242" max="10242" width="20.875" style="2" customWidth="1"/>
    <col min="10243" max="10245" width="13.375" style="2" customWidth="1"/>
    <col min="10246" max="10246" width="10.875" style="2"/>
    <col min="10247" max="10247" width="12.125" style="2" customWidth="1"/>
    <col min="10248" max="10248" width="13.375" style="2" customWidth="1"/>
    <col min="10249" max="10250" width="10.875" style="2"/>
    <col min="10251" max="10251" width="13.375" style="2" customWidth="1"/>
    <col min="10252" max="10496" width="10.875" style="2"/>
    <col min="10497" max="10497" width="13.375" style="2" customWidth="1"/>
    <col min="10498" max="10498" width="20.875" style="2" customWidth="1"/>
    <col min="10499" max="10501" width="13.375" style="2" customWidth="1"/>
    <col min="10502" max="10502" width="10.875" style="2"/>
    <col min="10503" max="10503" width="12.125" style="2" customWidth="1"/>
    <col min="10504" max="10504" width="13.375" style="2" customWidth="1"/>
    <col min="10505" max="10506" width="10.875" style="2"/>
    <col min="10507" max="10507" width="13.375" style="2" customWidth="1"/>
    <col min="10508" max="10752" width="10.875" style="2"/>
    <col min="10753" max="10753" width="13.375" style="2" customWidth="1"/>
    <col min="10754" max="10754" width="20.875" style="2" customWidth="1"/>
    <col min="10755" max="10757" width="13.375" style="2" customWidth="1"/>
    <col min="10758" max="10758" width="10.875" style="2"/>
    <col min="10759" max="10759" width="12.125" style="2" customWidth="1"/>
    <col min="10760" max="10760" width="13.375" style="2" customWidth="1"/>
    <col min="10761" max="10762" width="10.875" style="2"/>
    <col min="10763" max="10763" width="13.375" style="2" customWidth="1"/>
    <col min="10764" max="11008" width="10.875" style="2"/>
    <col min="11009" max="11009" width="13.375" style="2" customWidth="1"/>
    <col min="11010" max="11010" width="20.875" style="2" customWidth="1"/>
    <col min="11011" max="11013" width="13.375" style="2" customWidth="1"/>
    <col min="11014" max="11014" width="10.875" style="2"/>
    <col min="11015" max="11015" width="12.125" style="2" customWidth="1"/>
    <col min="11016" max="11016" width="13.375" style="2" customWidth="1"/>
    <col min="11017" max="11018" width="10.875" style="2"/>
    <col min="11019" max="11019" width="13.375" style="2" customWidth="1"/>
    <col min="11020" max="11264" width="10.875" style="2"/>
    <col min="11265" max="11265" width="13.375" style="2" customWidth="1"/>
    <col min="11266" max="11266" width="20.875" style="2" customWidth="1"/>
    <col min="11267" max="11269" width="13.375" style="2" customWidth="1"/>
    <col min="11270" max="11270" width="10.875" style="2"/>
    <col min="11271" max="11271" width="12.125" style="2" customWidth="1"/>
    <col min="11272" max="11272" width="13.375" style="2" customWidth="1"/>
    <col min="11273" max="11274" width="10.875" style="2"/>
    <col min="11275" max="11275" width="13.375" style="2" customWidth="1"/>
    <col min="11276" max="11520" width="10.875" style="2"/>
    <col min="11521" max="11521" width="13.375" style="2" customWidth="1"/>
    <col min="11522" max="11522" width="20.875" style="2" customWidth="1"/>
    <col min="11523" max="11525" width="13.375" style="2" customWidth="1"/>
    <col min="11526" max="11526" width="10.875" style="2"/>
    <col min="11527" max="11527" width="12.125" style="2" customWidth="1"/>
    <col min="11528" max="11528" width="13.375" style="2" customWidth="1"/>
    <col min="11529" max="11530" width="10.875" style="2"/>
    <col min="11531" max="11531" width="13.375" style="2" customWidth="1"/>
    <col min="11532" max="11776" width="10.875" style="2"/>
    <col min="11777" max="11777" width="13.375" style="2" customWidth="1"/>
    <col min="11778" max="11778" width="20.875" style="2" customWidth="1"/>
    <col min="11779" max="11781" width="13.375" style="2" customWidth="1"/>
    <col min="11782" max="11782" width="10.875" style="2"/>
    <col min="11783" max="11783" width="12.125" style="2" customWidth="1"/>
    <col min="11784" max="11784" width="13.375" style="2" customWidth="1"/>
    <col min="11785" max="11786" width="10.875" style="2"/>
    <col min="11787" max="11787" width="13.375" style="2" customWidth="1"/>
    <col min="11788" max="12032" width="10.875" style="2"/>
    <col min="12033" max="12033" width="13.375" style="2" customWidth="1"/>
    <col min="12034" max="12034" width="20.875" style="2" customWidth="1"/>
    <col min="12035" max="12037" width="13.375" style="2" customWidth="1"/>
    <col min="12038" max="12038" width="10.875" style="2"/>
    <col min="12039" max="12039" width="12.125" style="2" customWidth="1"/>
    <col min="12040" max="12040" width="13.375" style="2" customWidth="1"/>
    <col min="12041" max="12042" width="10.875" style="2"/>
    <col min="12043" max="12043" width="13.375" style="2" customWidth="1"/>
    <col min="12044" max="12288" width="10.875" style="2"/>
    <col min="12289" max="12289" width="13.375" style="2" customWidth="1"/>
    <col min="12290" max="12290" width="20.875" style="2" customWidth="1"/>
    <col min="12291" max="12293" width="13.375" style="2" customWidth="1"/>
    <col min="12294" max="12294" width="10.875" style="2"/>
    <col min="12295" max="12295" width="12.125" style="2" customWidth="1"/>
    <col min="12296" max="12296" width="13.375" style="2" customWidth="1"/>
    <col min="12297" max="12298" width="10.875" style="2"/>
    <col min="12299" max="12299" width="13.375" style="2" customWidth="1"/>
    <col min="12300" max="12544" width="10.875" style="2"/>
    <col min="12545" max="12545" width="13.375" style="2" customWidth="1"/>
    <col min="12546" max="12546" width="20.875" style="2" customWidth="1"/>
    <col min="12547" max="12549" width="13.375" style="2" customWidth="1"/>
    <col min="12550" max="12550" width="10.875" style="2"/>
    <col min="12551" max="12551" width="12.125" style="2" customWidth="1"/>
    <col min="12552" max="12552" width="13.375" style="2" customWidth="1"/>
    <col min="12553" max="12554" width="10.875" style="2"/>
    <col min="12555" max="12555" width="13.375" style="2" customWidth="1"/>
    <col min="12556" max="12800" width="10.875" style="2"/>
    <col min="12801" max="12801" width="13.375" style="2" customWidth="1"/>
    <col min="12802" max="12802" width="20.875" style="2" customWidth="1"/>
    <col min="12803" max="12805" width="13.375" style="2" customWidth="1"/>
    <col min="12806" max="12806" width="10.875" style="2"/>
    <col min="12807" max="12807" width="12.125" style="2" customWidth="1"/>
    <col min="12808" max="12808" width="13.375" style="2" customWidth="1"/>
    <col min="12809" max="12810" width="10.875" style="2"/>
    <col min="12811" max="12811" width="13.375" style="2" customWidth="1"/>
    <col min="12812" max="13056" width="10.875" style="2"/>
    <col min="13057" max="13057" width="13.375" style="2" customWidth="1"/>
    <col min="13058" max="13058" width="20.875" style="2" customWidth="1"/>
    <col min="13059" max="13061" width="13.375" style="2" customWidth="1"/>
    <col min="13062" max="13062" width="10.875" style="2"/>
    <col min="13063" max="13063" width="12.125" style="2" customWidth="1"/>
    <col min="13064" max="13064" width="13.375" style="2" customWidth="1"/>
    <col min="13065" max="13066" width="10.875" style="2"/>
    <col min="13067" max="13067" width="13.375" style="2" customWidth="1"/>
    <col min="13068" max="13312" width="10.875" style="2"/>
    <col min="13313" max="13313" width="13.375" style="2" customWidth="1"/>
    <col min="13314" max="13314" width="20.875" style="2" customWidth="1"/>
    <col min="13315" max="13317" width="13.375" style="2" customWidth="1"/>
    <col min="13318" max="13318" width="10.875" style="2"/>
    <col min="13319" max="13319" width="12.125" style="2" customWidth="1"/>
    <col min="13320" max="13320" width="13.375" style="2" customWidth="1"/>
    <col min="13321" max="13322" width="10.875" style="2"/>
    <col min="13323" max="13323" width="13.375" style="2" customWidth="1"/>
    <col min="13324" max="13568" width="10.875" style="2"/>
    <col min="13569" max="13569" width="13.375" style="2" customWidth="1"/>
    <col min="13570" max="13570" width="20.875" style="2" customWidth="1"/>
    <col min="13571" max="13573" width="13.375" style="2" customWidth="1"/>
    <col min="13574" max="13574" width="10.875" style="2"/>
    <col min="13575" max="13575" width="12.125" style="2" customWidth="1"/>
    <col min="13576" max="13576" width="13.375" style="2" customWidth="1"/>
    <col min="13577" max="13578" width="10.875" style="2"/>
    <col min="13579" max="13579" width="13.375" style="2" customWidth="1"/>
    <col min="13580" max="13824" width="10.875" style="2"/>
    <col min="13825" max="13825" width="13.375" style="2" customWidth="1"/>
    <col min="13826" max="13826" width="20.875" style="2" customWidth="1"/>
    <col min="13827" max="13829" width="13.375" style="2" customWidth="1"/>
    <col min="13830" max="13830" width="10.875" style="2"/>
    <col min="13831" max="13831" width="12.125" style="2" customWidth="1"/>
    <col min="13832" max="13832" width="13.375" style="2" customWidth="1"/>
    <col min="13833" max="13834" width="10.875" style="2"/>
    <col min="13835" max="13835" width="13.375" style="2" customWidth="1"/>
    <col min="13836" max="14080" width="10.875" style="2"/>
    <col min="14081" max="14081" width="13.375" style="2" customWidth="1"/>
    <col min="14082" max="14082" width="20.875" style="2" customWidth="1"/>
    <col min="14083" max="14085" width="13.375" style="2" customWidth="1"/>
    <col min="14086" max="14086" width="10.875" style="2"/>
    <col min="14087" max="14087" width="12.125" style="2" customWidth="1"/>
    <col min="14088" max="14088" width="13.375" style="2" customWidth="1"/>
    <col min="14089" max="14090" width="10.875" style="2"/>
    <col min="14091" max="14091" width="13.375" style="2" customWidth="1"/>
    <col min="14092" max="14336" width="10.875" style="2"/>
    <col min="14337" max="14337" width="13.375" style="2" customWidth="1"/>
    <col min="14338" max="14338" width="20.875" style="2" customWidth="1"/>
    <col min="14339" max="14341" width="13.375" style="2" customWidth="1"/>
    <col min="14342" max="14342" width="10.875" style="2"/>
    <col min="14343" max="14343" width="12.125" style="2" customWidth="1"/>
    <col min="14344" max="14344" width="13.375" style="2" customWidth="1"/>
    <col min="14345" max="14346" width="10.875" style="2"/>
    <col min="14347" max="14347" width="13.375" style="2" customWidth="1"/>
    <col min="14348" max="14592" width="10.875" style="2"/>
    <col min="14593" max="14593" width="13.375" style="2" customWidth="1"/>
    <col min="14594" max="14594" width="20.875" style="2" customWidth="1"/>
    <col min="14595" max="14597" width="13.375" style="2" customWidth="1"/>
    <col min="14598" max="14598" width="10.875" style="2"/>
    <col min="14599" max="14599" width="12.125" style="2" customWidth="1"/>
    <col min="14600" max="14600" width="13.375" style="2" customWidth="1"/>
    <col min="14601" max="14602" width="10.875" style="2"/>
    <col min="14603" max="14603" width="13.375" style="2" customWidth="1"/>
    <col min="14604" max="14848" width="10.875" style="2"/>
    <col min="14849" max="14849" width="13.375" style="2" customWidth="1"/>
    <col min="14850" max="14850" width="20.875" style="2" customWidth="1"/>
    <col min="14851" max="14853" width="13.375" style="2" customWidth="1"/>
    <col min="14854" max="14854" width="10.875" style="2"/>
    <col min="14855" max="14855" width="12.125" style="2" customWidth="1"/>
    <col min="14856" max="14856" width="13.375" style="2" customWidth="1"/>
    <col min="14857" max="14858" width="10.875" style="2"/>
    <col min="14859" max="14859" width="13.375" style="2" customWidth="1"/>
    <col min="14860" max="15104" width="10.875" style="2"/>
    <col min="15105" max="15105" width="13.375" style="2" customWidth="1"/>
    <col min="15106" max="15106" width="20.875" style="2" customWidth="1"/>
    <col min="15107" max="15109" width="13.375" style="2" customWidth="1"/>
    <col min="15110" max="15110" width="10.875" style="2"/>
    <col min="15111" max="15111" width="12.125" style="2" customWidth="1"/>
    <col min="15112" max="15112" width="13.375" style="2" customWidth="1"/>
    <col min="15113" max="15114" width="10.875" style="2"/>
    <col min="15115" max="15115" width="13.375" style="2" customWidth="1"/>
    <col min="15116" max="15360" width="10.875" style="2"/>
    <col min="15361" max="15361" width="13.375" style="2" customWidth="1"/>
    <col min="15362" max="15362" width="20.875" style="2" customWidth="1"/>
    <col min="15363" max="15365" width="13.375" style="2" customWidth="1"/>
    <col min="15366" max="15366" width="10.875" style="2"/>
    <col min="15367" max="15367" width="12.125" style="2" customWidth="1"/>
    <col min="15368" max="15368" width="13.375" style="2" customWidth="1"/>
    <col min="15369" max="15370" width="10.875" style="2"/>
    <col min="15371" max="15371" width="13.375" style="2" customWidth="1"/>
    <col min="15372" max="15616" width="10.875" style="2"/>
    <col min="15617" max="15617" width="13.375" style="2" customWidth="1"/>
    <col min="15618" max="15618" width="20.875" style="2" customWidth="1"/>
    <col min="15619" max="15621" width="13.375" style="2" customWidth="1"/>
    <col min="15622" max="15622" width="10.875" style="2"/>
    <col min="15623" max="15623" width="12.125" style="2" customWidth="1"/>
    <col min="15624" max="15624" width="13.375" style="2" customWidth="1"/>
    <col min="15625" max="15626" width="10.875" style="2"/>
    <col min="15627" max="15627" width="13.375" style="2" customWidth="1"/>
    <col min="15628" max="15872" width="10.875" style="2"/>
    <col min="15873" max="15873" width="13.375" style="2" customWidth="1"/>
    <col min="15874" max="15874" width="20.875" style="2" customWidth="1"/>
    <col min="15875" max="15877" width="13.375" style="2" customWidth="1"/>
    <col min="15878" max="15878" width="10.875" style="2"/>
    <col min="15879" max="15879" width="12.125" style="2" customWidth="1"/>
    <col min="15880" max="15880" width="13.375" style="2" customWidth="1"/>
    <col min="15881" max="15882" width="10.875" style="2"/>
    <col min="15883" max="15883" width="13.375" style="2" customWidth="1"/>
    <col min="15884" max="16128" width="10.875" style="2"/>
    <col min="16129" max="16129" width="13.375" style="2" customWidth="1"/>
    <col min="16130" max="16130" width="20.875" style="2" customWidth="1"/>
    <col min="16131" max="16133" width="13.375" style="2" customWidth="1"/>
    <col min="16134" max="16134" width="10.875" style="2"/>
    <col min="16135" max="16135" width="12.125" style="2" customWidth="1"/>
    <col min="16136" max="16136" width="13.375" style="2" customWidth="1"/>
    <col min="16137" max="16138" width="10.875" style="2"/>
    <col min="16139" max="16139" width="13.375" style="2" customWidth="1"/>
    <col min="16140" max="16384" width="10.875" style="2"/>
  </cols>
  <sheetData>
    <row r="1" spans="1:19" x14ac:dyDescent="0.2">
      <c r="A1" s="1"/>
    </row>
    <row r="6" spans="1:19" ht="28.5" x14ac:dyDescent="0.3">
      <c r="E6" s="44" t="s">
        <v>256</v>
      </c>
    </row>
    <row r="7" spans="1:19" x14ac:dyDescent="0.2">
      <c r="D7" s="3" t="s">
        <v>257</v>
      </c>
    </row>
    <row r="8" spans="1:19" ht="18" thickBot="1" x14ac:dyDescent="0.25">
      <c r="B8" s="4"/>
      <c r="C8" s="4"/>
      <c r="D8" s="27" t="s">
        <v>258</v>
      </c>
      <c r="E8" s="4"/>
      <c r="F8" s="4"/>
      <c r="G8" s="4"/>
      <c r="H8" s="4"/>
      <c r="I8" s="4"/>
      <c r="J8" s="27" t="s">
        <v>259</v>
      </c>
      <c r="K8" s="4"/>
    </row>
    <row r="9" spans="1:19" x14ac:dyDescent="0.2">
      <c r="C9" s="9"/>
      <c r="D9" s="6" t="s">
        <v>260</v>
      </c>
      <c r="E9" s="7"/>
      <c r="F9" s="7"/>
      <c r="G9" s="7"/>
      <c r="H9" s="7"/>
      <c r="I9" s="7"/>
      <c r="J9" s="7"/>
      <c r="K9" s="7"/>
      <c r="L9" s="34"/>
      <c r="M9" s="34"/>
      <c r="N9" s="34"/>
      <c r="O9" s="34"/>
      <c r="P9" s="34"/>
      <c r="Q9" s="34"/>
      <c r="R9" s="34"/>
    </row>
    <row r="10" spans="1:19" x14ac:dyDescent="0.2">
      <c r="C10" s="10" t="s">
        <v>261</v>
      </c>
      <c r="D10" s="9"/>
      <c r="E10" s="7"/>
      <c r="F10" s="7"/>
      <c r="G10" s="7"/>
      <c r="H10" s="6" t="s">
        <v>262</v>
      </c>
      <c r="I10" s="7"/>
      <c r="J10" s="7"/>
      <c r="K10" s="7"/>
      <c r="L10" s="34"/>
      <c r="N10" s="34"/>
      <c r="O10" s="34"/>
      <c r="P10" s="34"/>
      <c r="Q10" s="34"/>
      <c r="R10" s="34"/>
      <c r="S10" s="34"/>
    </row>
    <row r="11" spans="1:19" x14ac:dyDescent="0.2">
      <c r="C11" s="10" t="s">
        <v>263</v>
      </c>
      <c r="D11" s="10" t="s">
        <v>264</v>
      </c>
      <c r="E11" s="9"/>
      <c r="F11" s="7"/>
      <c r="G11" s="7"/>
      <c r="H11" s="6" t="s">
        <v>265</v>
      </c>
      <c r="I11" s="7"/>
      <c r="J11" s="7"/>
      <c r="K11" s="9"/>
      <c r="L11" s="34"/>
      <c r="N11" s="34"/>
      <c r="O11" s="34"/>
      <c r="Q11" s="34"/>
      <c r="R11" s="34"/>
      <c r="S11" s="34"/>
    </row>
    <row r="12" spans="1:19" x14ac:dyDescent="0.2">
      <c r="B12" s="7"/>
      <c r="C12" s="5"/>
      <c r="D12" s="5"/>
      <c r="E12" s="8" t="s">
        <v>266</v>
      </c>
      <c r="F12" s="25" t="s">
        <v>267</v>
      </c>
      <c r="G12" s="35" t="s">
        <v>268</v>
      </c>
      <c r="H12" s="35" t="s">
        <v>269</v>
      </c>
      <c r="I12" s="25" t="s">
        <v>270</v>
      </c>
      <c r="J12" s="35" t="s">
        <v>271</v>
      </c>
      <c r="K12" s="25" t="s">
        <v>272</v>
      </c>
      <c r="L12" s="34"/>
      <c r="M12" s="34"/>
      <c r="N12" s="34"/>
      <c r="O12" s="34"/>
      <c r="P12" s="34"/>
      <c r="Q12" s="34"/>
      <c r="R12" s="34"/>
      <c r="S12" s="34"/>
    </row>
    <row r="13" spans="1:19" x14ac:dyDescent="0.2">
      <c r="C13" s="9"/>
      <c r="F13" s="15"/>
    </row>
    <row r="14" spans="1:19" x14ac:dyDescent="0.2">
      <c r="B14" s="1" t="s">
        <v>273</v>
      </c>
      <c r="C14" s="16">
        <f t="shared" ref="C14:C24" si="0">D14+C45</f>
        <v>5419.1200000000008</v>
      </c>
      <c r="D14" s="14">
        <f t="shared" ref="D14:D24" si="1">E14+K14</f>
        <v>3831.07</v>
      </c>
      <c r="E14" s="14">
        <f t="shared" ref="E14:E24" si="2">F14+G14+H14+I14</f>
        <v>3177.61</v>
      </c>
      <c r="F14" s="15">
        <v>2082.1799999999998</v>
      </c>
      <c r="G14" s="15">
        <v>254.03</v>
      </c>
      <c r="H14" s="15">
        <v>691.06</v>
      </c>
      <c r="I14" s="15">
        <v>150.34</v>
      </c>
      <c r="J14" s="19" t="s">
        <v>29</v>
      </c>
      <c r="K14" s="15">
        <v>653.46</v>
      </c>
    </row>
    <row r="15" spans="1:19" x14ac:dyDescent="0.2">
      <c r="B15" s="1" t="s">
        <v>274</v>
      </c>
      <c r="C15" s="16">
        <f t="shared" si="0"/>
        <v>6156</v>
      </c>
      <c r="D15" s="14">
        <f t="shared" si="1"/>
        <v>4402.8999999999996</v>
      </c>
      <c r="E15" s="14">
        <f t="shared" si="2"/>
        <v>3835.2699999999995</v>
      </c>
      <c r="F15" s="15">
        <v>2404.7399999999998</v>
      </c>
      <c r="G15" s="15">
        <v>378.01</v>
      </c>
      <c r="H15" s="15">
        <v>800.78</v>
      </c>
      <c r="I15" s="15">
        <v>251.74</v>
      </c>
      <c r="J15" s="19" t="s">
        <v>29</v>
      </c>
      <c r="K15" s="15">
        <v>567.63</v>
      </c>
    </row>
    <row r="16" spans="1:19" x14ac:dyDescent="0.2">
      <c r="B16" s="1" t="s">
        <v>275</v>
      </c>
      <c r="C16" s="16">
        <f t="shared" si="0"/>
        <v>7000.4100000000008</v>
      </c>
      <c r="D16" s="14">
        <f t="shared" si="1"/>
        <v>4417.1900000000005</v>
      </c>
      <c r="E16" s="14">
        <f t="shared" si="2"/>
        <v>3702.8300000000004</v>
      </c>
      <c r="F16" s="15">
        <v>2227.0300000000002</v>
      </c>
      <c r="G16" s="15">
        <v>461.54</v>
      </c>
      <c r="H16" s="15">
        <v>848.2</v>
      </c>
      <c r="I16" s="15">
        <v>166.06</v>
      </c>
      <c r="J16" s="19" t="s">
        <v>29</v>
      </c>
      <c r="K16" s="15">
        <v>714.36</v>
      </c>
    </row>
    <row r="17" spans="2:11" x14ac:dyDescent="0.2">
      <c r="B17" s="1" t="s">
        <v>276</v>
      </c>
      <c r="C17" s="16">
        <f t="shared" si="0"/>
        <v>6349.92</v>
      </c>
      <c r="D17" s="14">
        <f t="shared" si="1"/>
        <v>3892.51</v>
      </c>
      <c r="E17" s="14">
        <f t="shared" si="2"/>
        <v>3256.98</v>
      </c>
      <c r="F17" s="15">
        <v>1837.13</v>
      </c>
      <c r="G17" s="15">
        <v>370.63</v>
      </c>
      <c r="H17" s="15">
        <v>818.39</v>
      </c>
      <c r="I17" s="15">
        <v>230.83</v>
      </c>
      <c r="J17" s="19" t="s">
        <v>29</v>
      </c>
      <c r="K17" s="15">
        <v>635.53</v>
      </c>
    </row>
    <row r="18" spans="2:11" x14ac:dyDescent="0.2">
      <c r="B18" s="1" t="s">
        <v>277</v>
      </c>
      <c r="C18" s="16">
        <f t="shared" si="0"/>
        <v>6861.99</v>
      </c>
      <c r="D18" s="14">
        <f t="shared" si="1"/>
        <v>3864.5</v>
      </c>
      <c r="E18" s="14">
        <f t="shared" si="2"/>
        <v>3089.73</v>
      </c>
      <c r="F18" s="15">
        <v>1935.83</v>
      </c>
      <c r="G18" s="15">
        <v>219.01</v>
      </c>
      <c r="H18" s="15">
        <v>738.16</v>
      </c>
      <c r="I18" s="15">
        <v>196.73</v>
      </c>
      <c r="J18" s="19" t="s">
        <v>29</v>
      </c>
      <c r="K18" s="15">
        <v>774.77</v>
      </c>
    </row>
    <row r="19" spans="2:11" x14ac:dyDescent="0.2">
      <c r="B19" s="1" t="s">
        <v>278</v>
      </c>
      <c r="C19" s="16">
        <f t="shared" si="0"/>
        <v>6080.1</v>
      </c>
      <c r="D19" s="14">
        <f t="shared" si="1"/>
        <v>3921</v>
      </c>
      <c r="E19" s="14">
        <f t="shared" si="2"/>
        <v>2789.9500000000003</v>
      </c>
      <c r="F19" s="15">
        <v>2113.86</v>
      </c>
      <c r="G19" s="15">
        <v>132.82</v>
      </c>
      <c r="H19" s="15">
        <v>398.59</v>
      </c>
      <c r="I19" s="15">
        <v>144.68</v>
      </c>
      <c r="J19" s="19" t="s">
        <v>29</v>
      </c>
      <c r="K19" s="15">
        <v>1131.05</v>
      </c>
    </row>
    <row r="20" spans="2:11" x14ac:dyDescent="0.2">
      <c r="B20" s="1" t="s">
        <v>279</v>
      </c>
      <c r="C20" s="16">
        <f t="shared" si="0"/>
        <v>6108.62</v>
      </c>
      <c r="D20" s="14">
        <f t="shared" si="1"/>
        <v>3420.39</v>
      </c>
      <c r="E20" s="14">
        <f t="shared" si="2"/>
        <v>2545</v>
      </c>
      <c r="F20" s="15">
        <v>1819.96</v>
      </c>
      <c r="G20" s="15">
        <v>209.53</v>
      </c>
      <c r="H20" s="15">
        <v>377.51</v>
      </c>
      <c r="I20" s="15">
        <v>138</v>
      </c>
      <c r="J20" s="19" t="s">
        <v>29</v>
      </c>
      <c r="K20" s="15">
        <v>875.39</v>
      </c>
    </row>
    <row r="21" spans="2:11" x14ac:dyDescent="0.2">
      <c r="B21" s="1" t="s">
        <v>280</v>
      </c>
      <c r="C21" s="16">
        <f t="shared" si="0"/>
        <v>6130.4949999999999</v>
      </c>
      <c r="D21" s="14">
        <f t="shared" si="1"/>
        <v>3648.5349999999999</v>
      </c>
      <c r="E21" s="14">
        <f t="shared" si="2"/>
        <v>2824.7649999999999</v>
      </c>
      <c r="F21" s="15">
        <v>2065.165</v>
      </c>
      <c r="G21" s="15">
        <v>155.83199999999999</v>
      </c>
      <c r="H21" s="15">
        <v>372.82799999999997</v>
      </c>
      <c r="I21" s="15">
        <v>230.94</v>
      </c>
      <c r="J21" s="19" t="s">
        <v>29</v>
      </c>
      <c r="K21" s="15">
        <v>823.77</v>
      </c>
    </row>
    <row r="22" spans="2:11" x14ac:dyDescent="0.2">
      <c r="B22" s="1" t="s">
        <v>281</v>
      </c>
      <c r="C22" s="16">
        <f t="shared" si="0"/>
        <v>5311.9</v>
      </c>
      <c r="D22" s="14">
        <f t="shared" si="1"/>
        <v>3404.77</v>
      </c>
      <c r="E22" s="14">
        <f t="shared" si="2"/>
        <v>2528.6</v>
      </c>
      <c r="F22" s="15">
        <v>1676.36</v>
      </c>
      <c r="G22" s="15">
        <v>198.85</v>
      </c>
      <c r="H22" s="15">
        <v>498.89</v>
      </c>
      <c r="I22" s="15">
        <v>154.5</v>
      </c>
      <c r="J22" s="19" t="s">
        <v>29</v>
      </c>
      <c r="K22" s="15">
        <v>876.17</v>
      </c>
    </row>
    <row r="23" spans="2:11" x14ac:dyDescent="0.2">
      <c r="B23" s="1" t="s">
        <v>282</v>
      </c>
      <c r="C23" s="16">
        <f t="shared" si="0"/>
        <v>5192.92</v>
      </c>
      <c r="D23" s="14">
        <f t="shared" si="1"/>
        <v>2928.07</v>
      </c>
      <c r="E23" s="14">
        <f t="shared" si="2"/>
        <v>2219.2800000000002</v>
      </c>
      <c r="F23" s="15">
        <v>1537.3</v>
      </c>
      <c r="G23" s="15">
        <v>154.01</v>
      </c>
      <c r="H23" s="15">
        <v>401.17</v>
      </c>
      <c r="I23" s="15">
        <v>126.8</v>
      </c>
      <c r="J23" s="19" t="s">
        <v>29</v>
      </c>
      <c r="K23" s="15">
        <v>708.79</v>
      </c>
    </row>
    <row r="24" spans="2:11" x14ac:dyDescent="0.2">
      <c r="B24" s="1" t="s">
        <v>283</v>
      </c>
      <c r="C24" s="16">
        <f t="shared" si="0"/>
        <v>5148</v>
      </c>
      <c r="D24" s="14">
        <f t="shared" si="1"/>
        <v>2462</v>
      </c>
      <c r="E24" s="14">
        <f t="shared" si="2"/>
        <v>2086</v>
      </c>
      <c r="F24" s="15">
        <v>1552</v>
      </c>
      <c r="G24" s="15">
        <v>84</v>
      </c>
      <c r="H24" s="15">
        <v>342</v>
      </c>
      <c r="I24" s="15">
        <v>108</v>
      </c>
      <c r="J24" s="19" t="s">
        <v>29</v>
      </c>
      <c r="K24" s="15">
        <v>376</v>
      </c>
    </row>
    <row r="25" spans="2:11" x14ac:dyDescent="0.2">
      <c r="B25" s="3" t="s">
        <v>284</v>
      </c>
      <c r="C25" s="17">
        <f>SUM(C27:C38)</f>
        <v>4574.4399999999996</v>
      </c>
      <c r="D25" s="18">
        <f>SUM(D27:D38)</f>
        <v>2307.8599999999997</v>
      </c>
      <c r="E25" s="18">
        <f t="shared" ref="E25:K25" si="3">SUM(E27:E38)</f>
        <v>1952.9999999999998</v>
      </c>
      <c r="F25" s="18">
        <f t="shared" si="3"/>
        <v>1416.75</v>
      </c>
      <c r="G25" s="18">
        <f t="shared" si="3"/>
        <v>96.199999999999989</v>
      </c>
      <c r="H25" s="18">
        <f t="shared" si="3"/>
        <v>329.21999999999997</v>
      </c>
      <c r="I25" s="18">
        <f t="shared" si="3"/>
        <v>110.82999999999998</v>
      </c>
      <c r="J25" s="30" t="s">
        <v>29</v>
      </c>
      <c r="K25" s="18">
        <f t="shared" si="3"/>
        <v>354.86</v>
      </c>
    </row>
    <row r="26" spans="2:11" x14ac:dyDescent="0.2">
      <c r="C26" s="9"/>
    </row>
    <row r="27" spans="2:11" x14ac:dyDescent="0.2">
      <c r="B27" s="1" t="s">
        <v>285</v>
      </c>
      <c r="C27" s="16">
        <f t="shared" ref="C27:C38" si="4">D27+C58</f>
        <v>321.72000000000003</v>
      </c>
      <c r="D27" s="14">
        <f t="shared" ref="D27:D38" si="5">E27+K27</f>
        <v>169.68</v>
      </c>
      <c r="E27" s="14">
        <f t="shared" ref="E27:E38" si="6">F27+G27+H27+I27</f>
        <v>146.93</v>
      </c>
      <c r="F27" s="15">
        <v>120.23</v>
      </c>
      <c r="G27" s="15">
        <v>5.63</v>
      </c>
      <c r="H27" s="15">
        <v>15.04</v>
      </c>
      <c r="I27" s="15">
        <v>6.03</v>
      </c>
      <c r="J27" s="19" t="s">
        <v>29</v>
      </c>
      <c r="K27" s="15">
        <v>22.75</v>
      </c>
    </row>
    <row r="28" spans="2:11" x14ac:dyDescent="0.2">
      <c r="B28" s="1" t="s">
        <v>286</v>
      </c>
      <c r="C28" s="16">
        <f t="shared" si="4"/>
        <v>278.95</v>
      </c>
      <c r="D28" s="14">
        <f t="shared" si="5"/>
        <v>165.23</v>
      </c>
      <c r="E28" s="14">
        <f t="shared" si="6"/>
        <v>135.97999999999999</v>
      </c>
      <c r="F28" s="15">
        <v>110.08</v>
      </c>
      <c r="G28" s="15">
        <v>4.4400000000000004</v>
      </c>
      <c r="H28" s="15">
        <v>16.11</v>
      </c>
      <c r="I28" s="15">
        <v>5.35</v>
      </c>
      <c r="J28" s="19" t="s">
        <v>29</v>
      </c>
      <c r="K28" s="15">
        <v>29.25</v>
      </c>
    </row>
    <row r="29" spans="2:11" x14ac:dyDescent="0.2">
      <c r="B29" s="1" t="s">
        <v>287</v>
      </c>
      <c r="C29" s="16">
        <f t="shared" si="4"/>
        <v>293.45999999999998</v>
      </c>
      <c r="D29" s="14">
        <f t="shared" si="5"/>
        <v>174.03</v>
      </c>
      <c r="E29" s="14">
        <f t="shared" si="6"/>
        <v>142.94</v>
      </c>
      <c r="F29" s="15">
        <v>111.52</v>
      </c>
      <c r="G29" s="15">
        <v>4.09</v>
      </c>
      <c r="H29" s="15">
        <v>21.34</v>
      </c>
      <c r="I29" s="15">
        <v>5.99</v>
      </c>
      <c r="J29" s="19" t="s">
        <v>29</v>
      </c>
      <c r="K29" s="15">
        <v>31.09</v>
      </c>
    </row>
    <row r="30" spans="2:11" x14ac:dyDescent="0.2">
      <c r="B30" s="1" t="s">
        <v>288</v>
      </c>
      <c r="C30" s="16">
        <f t="shared" si="4"/>
        <v>316.89</v>
      </c>
      <c r="D30" s="14">
        <f t="shared" si="5"/>
        <v>188.98</v>
      </c>
      <c r="E30" s="14">
        <f t="shared" si="6"/>
        <v>157.51999999999998</v>
      </c>
      <c r="F30" s="15">
        <v>116.73</v>
      </c>
      <c r="G30" s="15">
        <v>4.87</v>
      </c>
      <c r="H30" s="15">
        <v>28.28</v>
      </c>
      <c r="I30" s="15">
        <v>7.64</v>
      </c>
      <c r="J30" s="19" t="s">
        <v>29</v>
      </c>
      <c r="K30" s="15">
        <v>31.46</v>
      </c>
    </row>
    <row r="31" spans="2:11" x14ac:dyDescent="0.2">
      <c r="B31" s="1" t="s">
        <v>289</v>
      </c>
      <c r="C31" s="16">
        <f t="shared" si="4"/>
        <v>356.17</v>
      </c>
      <c r="D31" s="14">
        <f t="shared" si="5"/>
        <v>212.74</v>
      </c>
      <c r="E31" s="14">
        <f t="shared" si="6"/>
        <v>174.28</v>
      </c>
      <c r="F31" s="15">
        <v>122.04</v>
      </c>
      <c r="G31" s="15">
        <v>5.04</v>
      </c>
      <c r="H31" s="15">
        <v>38.630000000000003</v>
      </c>
      <c r="I31" s="15">
        <v>8.57</v>
      </c>
      <c r="J31" s="19" t="s">
        <v>29</v>
      </c>
      <c r="K31" s="15">
        <v>38.46</v>
      </c>
    </row>
    <row r="32" spans="2:11" x14ac:dyDescent="0.2">
      <c r="B32" s="1" t="s">
        <v>290</v>
      </c>
      <c r="C32" s="16">
        <f t="shared" si="4"/>
        <v>396.78</v>
      </c>
      <c r="D32" s="14">
        <f t="shared" si="5"/>
        <v>213.73</v>
      </c>
      <c r="E32" s="14">
        <f t="shared" si="6"/>
        <v>181.85</v>
      </c>
      <c r="F32" s="15">
        <v>124.96</v>
      </c>
      <c r="G32" s="15">
        <v>4.6100000000000003</v>
      </c>
      <c r="H32" s="15">
        <v>44.73</v>
      </c>
      <c r="I32" s="15">
        <v>7.55</v>
      </c>
      <c r="J32" s="19" t="s">
        <v>29</v>
      </c>
      <c r="K32" s="15">
        <v>31.88</v>
      </c>
    </row>
    <row r="33" spans="2:16" x14ac:dyDescent="0.2">
      <c r="B33" s="1" t="s">
        <v>291</v>
      </c>
      <c r="C33" s="16">
        <f t="shared" si="4"/>
        <v>409.78</v>
      </c>
      <c r="D33" s="14">
        <f t="shared" si="5"/>
        <v>220.26</v>
      </c>
      <c r="E33" s="14">
        <f t="shared" si="6"/>
        <v>182.54</v>
      </c>
      <c r="F33" s="15">
        <v>122.98</v>
      </c>
      <c r="G33" s="15">
        <v>5.65</v>
      </c>
      <c r="H33" s="15">
        <v>45.33</v>
      </c>
      <c r="I33" s="15">
        <v>8.58</v>
      </c>
      <c r="J33" s="19" t="s">
        <v>29</v>
      </c>
      <c r="K33" s="15">
        <v>37.72</v>
      </c>
    </row>
    <row r="34" spans="2:16" x14ac:dyDescent="0.2">
      <c r="B34" s="1" t="s">
        <v>292</v>
      </c>
      <c r="C34" s="16">
        <f t="shared" si="4"/>
        <v>433.40999999999997</v>
      </c>
      <c r="D34" s="14">
        <f t="shared" si="5"/>
        <v>215.74</v>
      </c>
      <c r="E34" s="14">
        <f t="shared" si="6"/>
        <v>184.3</v>
      </c>
      <c r="F34" s="15">
        <v>124.4</v>
      </c>
      <c r="G34" s="15">
        <v>12.39</v>
      </c>
      <c r="H34" s="15">
        <v>38.119999999999997</v>
      </c>
      <c r="I34" s="15">
        <v>9.39</v>
      </c>
      <c r="J34" s="19" t="s">
        <v>29</v>
      </c>
      <c r="K34" s="15">
        <v>31.44</v>
      </c>
    </row>
    <row r="35" spans="2:16" x14ac:dyDescent="0.2">
      <c r="B35" s="1" t="s">
        <v>293</v>
      </c>
      <c r="C35" s="16">
        <f t="shared" si="4"/>
        <v>472.32</v>
      </c>
      <c r="D35" s="14">
        <f t="shared" si="5"/>
        <v>216.56999999999996</v>
      </c>
      <c r="E35" s="14">
        <f t="shared" si="6"/>
        <v>188.36999999999998</v>
      </c>
      <c r="F35" s="15">
        <v>129.32</v>
      </c>
      <c r="G35" s="15">
        <v>17.600000000000001</v>
      </c>
      <c r="H35" s="15">
        <v>29.07</v>
      </c>
      <c r="I35" s="15">
        <v>12.38</v>
      </c>
      <c r="J35" s="19" t="s">
        <v>29</v>
      </c>
      <c r="K35" s="15">
        <v>28.2</v>
      </c>
    </row>
    <row r="36" spans="2:16" x14ac:dyDescent="0.2">
      <c r="B36" s="1" t="s">
        <v>294</v>
      </c>
      <c r="C36" s="16">
        <f t="shared" si="4"/>
        <v>398.75</v>
      </c>
      <c r="D36" s="14">
        <f t="shared" si="5"/>
        <v>166.72</v>
      </c>
      <c r="E36" s="14">
        <f t="shared" si="6"/>
        <v>143.6</v>
      </c>
      <c r="F36" s="15">
        <v>101.91</v>
      </c>
      <c r="G36" s="15">
        <v>12.07</v>
      </c>
      <c r="H36" s="15">
        <v>17.77</v>
      </c>
      <c r="I36" s="15">
        <v>11.85</v>
      </c>
      <c r="J36" s="19" t="s">
        <v>29</v>
      </c>
      <c r="K36" s="15">
        <v>23.12</v>
      </c>
    </row>
    <row r="37" spans="2:16" x14ac:dyDescent="0.2">
      <c r="B37" s="1" t="s">
        <v>295</v>
      </c>
      <c r="C37" s="16">
        <f t="shared" si="4"/>
        <v>413.33000000000004</v>
      </c>
      <c r="D37" s="14">
        <f t="shared" si="5"/>
        <v>175.48</v>
      </c>
      <c r="E37" s="14">
        <f t="shared" si="6"/>
        <v>154.22999999999999</v>
      </c>
      <c r="F37" s="15">
        <v>112.71</v>
      </c>
      <c r="G37" s="15">
        <v>12.33</v>
      </c>
      <c r="H37" s="15">
        <v>15.43</v>
      </c>
      <c r="I37" s="15">
        <v>13.76</v>
      </c>
      <c r="J37" s="19" t="s">
        <v>29</v>
      </c>
      <c r="K37" s="15">
        <v>21.25</v>
      </c>
    </row>
    <row r="38" spans="2:16" x14ac:dyDescent="0.2">
      <c r="B38" s="1" t="s">
        <v>296</v>
      </c>
      <c r="C38" s="16">
        <f t="shared" si="4"/>
        <v>482.88</v>
      </c>
      <c r="D38" s="14">
        <f t="shared" si="5"/>
        <v>188.70000000000002</v>
      </c>
      <c r="E38" s="14">
        <f t="shared" si="6"/>
        <v>160.46</v>
      </c>
      <c r="F38" s="15">
        <v>119.87</v>
      </c>
      <c r="G38" s="15">
        <v>7.48</v>
      </c>
      <c r="H38" s="15">
        <v>19.37</v>
      </c>
      <c r="I38" s="15">
        <v>13.74</v>
      </c>
      <c r="J38" s="19" t="s">
        <v>29</v>
      </c>
      <c r="K38" s="15">
        <v>28.24</v>
      </c>
    </row>
    <row r="39" spans="2:16" ht="18" thickBot="1" x14ac:dyDescent="0.25">
      <c r="B39" s="4"/>
      <c r="C39" s="20"/>
      <c r="D39" s="4"/>
      <c r="E39" s="4"/>
      <c r="F39" s="4"/>
      <c r="G39" s="4"/>
      <c r="H39" s="4"/>
      <c r="I39" s="4"/>
      <c r="J39" s="4"/>
      <c r="K39" s="4"/>
    </row>
    <row r="40" spans="2:16" x14ac:dyDescent="0.2">
      <c r="C40" s="5"/>
      <c r="D40" s="6" t="s">
        <v>260</v>
      </c>
      <c r="E40" s="7"/>
      <c r="F40" s="7"/>
      <c r="G40" s="7"/>
      <c r="H40" s="7"/>
      <c r="I40" s="7"/>
      <c r="J40" s="9"/>
      <c r="K40" s="9"/>
      <c r="L40" s="34"/>
      <c r="M40" s="34"/>
      <c r="N40" s="34"/>
      <c r="O40" s="34"/>
    </row>
    <row r="41" spans="2:16" x14ac:dyDescent="0.2">
      <c r="C41" s="9"/>
      <c r="D41" s="7"/>
      <c r="E41" s="7"/>
      <c r="F41" s="6" t="s">
        <v>297</v>
      </c>
      <c r="G41" s="7"/>
      <c r="H41" s="7"/>
      <c r="I41" s="7"/>
      <c r="J41" s="10" t="s">
        <v>298</v>
      </c>
      <c r="K41" s="10" t="s">
        <v>299</v>
      </c>
      <c r="L41" s="34"/>
      <c r="N41" s="34"/>
      <c r="O41" s="34"/>
    </row>
    <row r="42" spans="2:16" x14ac:dyDescent="0.2">
      <c r="C42" s="10" t="s">
        <v>300</v>
      </c>
      <c r="D42" s="9"/>
      <c r="E42" s="7"/>
      <c r="F42" s="7"/>
      <c r="G42" s="9"/>
      <c r="H42" s="7"/>
      <c r="I42" s="7"/>
      <c r="J42" s="10" t="s">
        <v>301</v>
      </c>
      <c r="K42" s="10" t="s">
        <v>302</v>
      </c>
      <c r="L42" s="34"/>
      <c r="N42" s="34"/>
      <c r="O42" s="34"/>
    </row>
    <row r="43" spans="2:16" x14ac:dyDescent="0.2">
      <c r="B43" s="7"/>
      <c r="C43" s="5"/>
      <c r="D43" s="8" t="s">
        <v>266</v>
      </c>
      <c r="E43" s="8" t="s">
        <v>303</v>
      </c>
      <c r="F43" s="25" t="s">
        <v>270</v>
      </c>
      <c r="G43" s="8" t="s">
        <v>304</v>
      </c>
      <c r="H43" s="8" t="s">
        <v>305</v>
      </c>
      <c r="I43" s="25" t="s">
        <v>306</v>
      </c>
      <c r="J43" s="5"/>
      <c r="K43" s="5"/>
      <c r="L43" s="34"/>
      <c r="M43" s="34"/>
      <c r="N43" s="34"/>
      <c r="O43" s="34"/>
      <c r="P43" s="34"/>
    </row>
    <row r="44" spans="2:16" x14ac:dyDescent="0.2">
      <c r="C44" s="9"/>
    </row>
    <row r="45" spans="2:16" x14ac:dyDescent="0.2">
      <c r="B45" s="1" t="s">
        <v>273</v>
      </c>
      <c r="C45" s="16">
        <f t="shared" ref="C45:C55" si="7">D45+G45</f>
        <v>1588.0500000000002</v>
      </c>
      <c r="D45" s="14">
        <f t="shared" ref="D45:D55" si="8">E45+F45</f>
        <v>324.85000000000002</v>
      </c>
      <c r="E45" s="15">
        <v>26.42</v>
      </c>
      <c r="F45" s="15">
        <v>298.43</v>
      </c>
      <c r="G45" s="14">
        <f t="shared" ref="G45:G55" si="9">H45+I45</f>
        <v>1263.2</v>
      </c>
      <c r="H45" s="15">
        <v>1165.8800000000001</v>
      </c>
      <c r="I45" s="15">
        <v>97.32</v>
      </c>
      <c r="J45" s="14">
        <f t="shared" ref="J45:J55" si="10">D45+E14</f>
        <v>3502.46</v>
      </c>
      <c r="K45" s="14">
        <f t="shared" ref="K45:K55" si="11">G45+K14</f>
        <v>1916.66</v>
      </c>
    </row>
    <row r="46" spans="2:16" x14ac:dyDescent="0.2">
      <c r="B46" s="1" t="s">
        <v>307</v>
      </c>
      <c r="C46" s="16">
        <f t="shared" si="7"/>
        <v>1753.1</v>
      </c>
      <c r="D46" s="14">
        <f t="shared" si="8"/>
        <v>292.03999999999996</v>
      </c>
      <c r="E46" s="15">
        <v>32.659999999999997</v>
      </c>
      <c r="F46" s="15">
        <v>259.38</v>
      </c>
      <c r="G46" s="14">
        <f t="shared" si="9"/>
        <v>1461.06</v>
      </c>
      <c r="H46" s="15">
        <v>1362.48</v>
      </c>
      <c r="I46" s="15">
        <v>98.58</v>
      </c>
      <c r="J46" s="14">
        <f t="shared" si="10"/>
        <v>4127.3099999999995</v>
      </c>
      <c r="K46" s="14">
        <f t="shared" si="11"/>
        <v>2028.69</v>
      </c>
    </row>
    <row r="47" spans="2:16" x14ac:dyDescent="0.2">
      <c r="B47" s="1" t="s">
        <v>275</v>
      </c>
      <c r="C47" s="16">
        <f t="shared" si="7"/>
        <v>2583.2200000000003</v>
      </c>
      <c r="D47" s="14">
        <f t="shared" si="8"/>
        <v>347.49</v>
      </c>
      <c r="E47" s="15">
        <v>39.950000000000003</v>
      </c>
      <c r="F47" s="15">
        <v>307.54000000000002</v>
      </c>
      <c r="G47" s="14">
        <f t="shared" si="9"/>
        <v>2235.73</v>
      </c>
      <c r="H47" s="15">
        <v>2169.73</v>
      </c>
      <c r="I47" s="15">
        <v>66</v>
      </c>
      <c r="J47" s="14">
        <f t="shared" si="10"/>
        <v>4050.3200000000006</v>
      </c>
      <c r="K47" s="14">
        <f t="shared" si="11"/>
        <v>2950.09</v>
      </c>
    </row>
    <row r="48" spans="2:16" x14ac:dyDescent="0.2">
      <c r="B48" s="1" t="s">
        <v>276</v>
      </c>
      <c r="C48" s="16">
        <f t="shared" si="7"/>
        <v>2457.41</v>
      </c>
      <c r="D48" s="14">
        <f t="shared" si="8"/>
        <v>406.68</v>
      </c>
      <c r="E48" s="15">
        <v>47.07</v>
      </c>
      <c r="F48" s="15">
        <v>359.61</v>
      </c>
      <c r="G48" s="14">
        <f t="shared" si="9"/>
        <v>2050.73</v>
      </c>
      <c r="H48" s="15">
        <v>1881.65</v>
      </c>
      <c r="I48" s="15">
        <v>169.08</v>
      </c>
      <c r="J48" s="14">
        <f t="shared" si="10"/>
        <v>3663.66</v>
      </c>
      <c r="K48" s="14">
        <f t="shared" si="11"/>
        <v>2686.26</v>
      </c>
    </row>
    <row r="49" spans="2:11" x14ac:dyDescent="0.2">
      <c r="B49" s="1" t="s">
        <v>277</v>
      </c>
      <c r="C49" s="16">
        <f t="shared" si="7"/>
        <v>2997.49</v>
      </c>
      <c r="D49" s="14">
        <f t="shared" si="8"/>
        <v>530.67999999999995</v>
      </c>
      <c r="E49" s="15">
        <v>48.53</v>
      </c>
      <c r="F49" s="15">
        <v>482.15</v>
      </c>
      <c r="G49" s="14">
        <f t="shared" si="9"/>
        <v>2466.81</v>
      </c>
      <c r="H49" s="15">
        <v>2122.4899999999998</v>
      </c>
      <c r="I49" s="15">
        <v>344.32</v>
      </c>
      <c r="J49" s="14">
        <f t="shared" si="10"/>
        <v>3620.41</v>
      </c>
      <c r="K49" s="14">
        <f t="shared" si="11"/>
        <v>3241.58</v>
      </c>
    </row>
    <row r="50" spans="2:11" x14ac:dyDescent="0.2">
      <c r="B50" s="1" t="s">
        <v>278</v>
      </c>
      <c r="C50" s="16">
        <f t="shared" si="7"/>
        <v>2159.1</v>
      </c>
      <c r="D50" s="14">
        <f t="shared" si="8"/>
        <v>538.27</v>
      </c>
      <c r="E50" s="15">
        <v>56.63</v>
      </c>
      <c r="F50" s="15">
        <v>481.64</v>
      </c>
      <c r="G50" s="14">
        <f t="shared" si="9"/>
        <v>1620.83</v>
      </c>
      <c r="H50" s="15">
        <v>1443.11</v>
      </c>
      <c r="I50" s="15">
        <v>177.72</v>
      </c>
      <c r="J50" s="14">
        <f t="shared" si="10"/>
        <v>3328.2200000000003</v>
      </c>
      <c r="K50" s="14">
        <f t="shared" si="11"/>
        <v>2751.88</v>
      </c>
    </row>
    <row r="51" spans="2:11" x14ac:dyDescent="0.2">
      <c r="B51" s="1" t="s">
        <v>279</v>
      </c>
      <c r="C51" s="16">
        <f t="shared" si="7"/>
        <v>2688.23</v>
      </c>
      <c r="D51" s="14">
        <f t="shared" si="8"/>
        <v>680.49</v>
      </c>
      <c r="E51" s="15">
        <v>48.37</v>
      </c>
      <c r="F51" s="15">
        <v>632.12</v>
      </c>
      <c r="G51" s="14">
        <f t="shared" si="9"/>
        <v>2007.74</v>
      </c>
      <c r="H51" s="15">
        <v>1807.42</v>
      </c>
      <c r="I51" s="15">
        <v>200.32</v>
      </c>
      <c r="J51" s="14">
        <f t="shared" si="10"/>
        <v>3225.49</v>
      </c>
      <c r="K51" s="14">
        <f t="shared" si="11"/>
        <v>2883.13</v>
      </c>
    </row>
    <row r="52" spans="2:11" x14ac:dyDescent="0.2">
      <c r="B52" s="1" t="s">
        <v>280</v>
      </c>
      <c r="C52" s="16">
        <f t="shared" si="7"/>
        <v>2481.96</v>
      </c>
      <c r="D52" s="14">
        <f t="shared" si="8"/>
        <v>804.57</v>
      </c>
      <c r="E52" s="15">
        <v>51.72</v>
      </c>
      <c r="F52" s="15">
        <v>752.85</v>
      </c>
      <c r="G52" s="14">
        <f t="shared" si="9"/>
        <v>1677.3899999999999</v>
      </c>
      <c r="H52" s="15">
        <v>1560.28</v>
      </c>
      <c r="I52" s="15">
        <v>117.11</v>
      </c>
      <c r="J52" s="14">
        <f t="shared" si="10"/>
        <v>3629.335</v>
      </c>
      <c r="K52" s="14">
        <f t="shared" si="11"/>
        <v>2501.16</v>
      </c>
    </row>
    <row r="53" spans="2:11" x14ac:dyDescent="0.2">
      <c r="B53" s="1" t="s">
        <v>281</v>
      </c>
      <c r="C53" s="16">
        <f t="shared" si="7"/>
        <v>1907.13</v>
      </c>
      <c r="D53" s="14">
        <f t="shared" si="8"/>
        <v>532.46</v>
      </c>
      <c r="E53" s="15">
        <v>55.31</v>
      </c>
      <c r="F53" s="15">
        <v>477.15</v>
      </c>
      <c r="G53" s="14">
        <f t="shared" si="9"/>
        <v>1374.67</v>
      </c>
      <c r="H53" s="15">
        <v>1151.1300000000001</v>
      </c>
      <c r="I53" s="15">
        <v>223.54</v>
      </c>
      <c r="J53" s="14">
        <f t="shared" si="10"/>
        <v>3061.06</v>
      </c>
      <c r="K53" s="14">
        <f t="shared" si="11"/>
        <v>2250.84</v>
      </c>
    </row>
    <row r="54" spans="2:11" x14ac:dyDescent="0.2">
      <c r="B54" s="1" t="s">
        <v>282</v>
      </c>
      <c r="C54" s="16">
        <f t="shared" si="7"/>
        <v>2264.85</v>
      </c>
      <c r="D54" s="14">
        <f t="shared" si="8"/>
        <v>468.43</v>
      </c>
      <c r="E54" s="15">
        <v>64.17</v>
      </c>
      <c r="F54" s="15">
        <v>404.26</v>
      </c>
      <c r="G54" s="14">
        <f t="shared" si="9"/>
        <v>1796.42</v>
      </c>
      <c r="H54" s="15">
        <v>1590.92</v>
      </c>
      <c r="I54" s="15">
        <v>205.5</v>
      </c>
      <c r="J54" s="14">
        <f t="shared" si="10"/>
        <v>2687.71</v>
      </c>
      <c r="K54" s="14">
        <f t="shared" si="11"/>
        <v>2505.21</v>
      </c>
    </row>
    <row r="55" spans="2:11" x14ac:dyDescent="0.2">
      <c r="B55" s="1" t="s">
        <v>283</v>
      </c>
      <c r="C55" s="16">
        <f t="shared" si="7"/>
        <v>2686</v>
      </c>
      <c r="D55" s="14">
        <f t="shared" si="8"/>
        <v>388</v>
      </c>
      <c r="E55" s="15">
        <v>22</v>
      </c>
      <c r="F55" s="15">
        <v>366</v>
      </c>
      <c r="G55" s="14">
        <f t="shared" si="9"/>
        <v>2298</v>
      </c>
      <c r="H55" s="15">
        <v>1940</v>
      </c>
      <c r="I55" s="15">
        <v>358</v>
      </c>
      <c r="J55" s="14">
        <f t="shared" si="10"/>
        <v>2474</v>
      </c>
      <c r="K55" s="14">
        <f t="shared" si="11"/>
        <v>2674</v>
      </c>
    </row>
    <row r="56" spans="2:11" x14ac:dyDescent="0.2">
      <c r="B56" s="3" t="s">
        <v>284</v>
      </c>
      <c r="C56" s="17">
        <f>SUM(C58:C69)</f>
        <v>2266.58</v>
      </c>
      <c r="D56" s="18">
        <f>SUM(D58:D69)</f>
        <v>338.40999999999997</v>
      </c>
      <c r="E56" s="18">
        <f t="shared" ref="E56:K56" si="12">SUM(E58:E69)</f>
        <v>75.159999999999982</v>
      </c>
      <c r="F56" s="18">
        <f t="shared" si="12"/>
        <v>263.25</v>
      </c>
      <c r="G56" s="18">
        <f t="shared" si="12"/>
        <v>1928.17</v>
      </c>
      <c r="H56" s="18">
        <f t="shared" si="12"/>
        <v>1725.84</v>
      </c>
      <c r="I56" s="18">
        <f t="shared" si="12"/>
        <v>202.33000000000004</v>
      </c>
      <c r="J56" s="18">
        <f t="shared" si="12"/>
        <v>2291.4100000000003</v>
      </c>
      <c r="K56" s="18">
        <f t="shared" si="12"/>
        <v>2283.0299999999997</v>
      </c>
    </row>
    <row r="57" spans="2:11" x14ac:dyDescent="0.2">
      <c r="C57" s="9"/>
      <c r="I57" s="18"/>
    </row>
    <row r="58" spans="2:11" x14ac:dyDescent="0.2">
      <c r="B58" s="1" t="s">
        <v>285</v>
      </c>
      <c r="C58" s="16">
        <f t="shared" ref="C58:C69" si="13">D58+G58</f>
        <v>152.04000000000002</v>
      </c>
      <c r="D58" s="14">
        <f t="shared" ref="D58:D69" si="14">E58+F58</f>
        <v>24.11</v>
      </c>
      <c r="E58" s="15">
        <v>2.4500000000000002</v>
      </c>
      <c r="F58" s="15">
        <v>21.66</v>
      </c>
      <c r="G58" s="14">
        <f t="shared" ref="G58:G69" si="15">H58+I58</f>
        <v>127.93</v>
      </c>
      <c r="H58" s="15">
        <v>109.15</v>
      </c>
      <c r="I58" s="15">
        <v>18.78</v>
      </c>
      <c r="J58" s="14">
        <f t="shared" ref="J58:J69" si="16">D58+E27</f>
        <v>171.04000000000002</v>
      </c>
      <c r="K58" s="14">
        <f t="shared" ref="K58:K69" si="17">G58+K27</f>
        <v>150.68</v>
      </c>
    </row>
    <row r="59" spans="2:11" x14ac:dyDescent="0.2">
      <c r="B59" s="1" t="s">
        <v>286</v>
      </c>
      <c r="C59" s="16">
        <f t="shared" si="13"/>
        <v>113.72</v>
      </c>
      <c r="D59" s="14">
        <f t="shared" si="14"/>
        <v>23.81</v>
      </c>
      <c r="E59" s="15">
        <v>3.22</v>
      </c>
      <c r="F59" s="15">
        <v>20.59</v>
      </c>
      <c r="G59" s="14">
        <f t="shared" si="15"/>
        <v>89.91</v>
      </c>
      <c r="H59" s="15">
        <v>73.87</v>
      </c>
      <c r="I59" s="15">
        <v>16.04</v>
      </c>
      <c r="J59" s="14">
        <f t="shared" si="16"/>
        <v>159.79</v>
      </c>
      <c r="K59" s="14">
        <f t="shared" si="17"/>
        <v>119.16</v>
      </c>
    </row>
    <row r="60" spans="2:11" x14ac:dyDescent="0.2">
      <c r="B60" s="1" t="s">
        <v>287</v>
      </c>
      <c r="C60" s="16">
        <f t="shared" si="13"/>
        <v>119.42999999999999</v>
      </c>
      <c r="D60" s="14">
        <f t="shared" si="14"/>
        <v>22.91</v>
      </c>
      <c r="E60" s="15">
        <v>4.1900000000000004</v>
      </c>
      <c r="F60" s="15">
        <v>18.72</v>
      </c>
      <c r="G60" s="14">
        <f t="shared" si="15"/>
        <v>96.52</v>
      </c>
      <c r="H60" s="15">
        <v>81.599999999999994</v>
      </c>
      <c r="I60" s="15">
        <v>14.92</v>
      </c>
      <c r="J60" s="14">
        <f t="shared" si="16"/>
        <v>165.85</v>
      </c>
      <c r="K60" s="14">
        <f t="shared" si="17"/>
        <v>127.61</v>
      </c>
    </row>
    <row r="61" spans="2:11" x14ac:dyDescent="0.2">
      <c r="B61" s="1" t="s">
        <v>288</v>
      </c>
      <c r="C61" s="16">
        <f t="shared" si="13"/>
        <v>127.91</v>
      </c>
      <c r="D61" s="14">
        <f t="shared" si="14"/>
        <v>26.33</v>
      </c>
      <c r="E61" s="15">
        <v>6.38</v>
      </c>
      <c r="F61" s="15">
        <v>19.95</v>
      </c>
      <c r="G61" s="14">
        <f t="shared" si="15"/>
        <v>101.58</v>
      </c>
      <c r="H61" s="15">
        <v>87.16</v>
      </c>
      <c r="I61" s="15">
        <v>14.42</v>
      </c>
      <c r="J61" s="14">
        <f t="shared" si="16"/>
        <v>183.84999999999997</v>
      </c>
      <c r="K61" s="14">
        <f t="shared" si="17"/>
        <v>133.04</v>
      </c>
    </row>
    <row r="62" spans="2:11" x14ac:dyDescent="0.2">
      <c r="B62" s="1" t="s">
        <v>289</v>
      </c>
      <c r="C62" s="16">
        <f t="shared" si="13"/>
        <v>143.43</v>
      </c>
      <c r="D62" s="14">
        <f t="shared" si="14"/>
        <v>28.25</v>
      </c>
      <c r="E62" s="15">
        <v>8.17</v>
      </c>
      <c r="F62" s="15">
        <v>20.079999999999998</v>
      </c>
      <c r="G62" s="14">
        <f t="shared" si="15"/>
        <v>115.18</v>
      </c>
      <c r="H62" s="15">
        <v>100.9</v>
      </c>
      <c r="I62" s="15">
        <v>14.28</v>
      </c>
      <c r="J62" s="14">
        <f t="shared" si="16"/>
        <v>202.53</v>
      </c>
      <c r="K62" s="14">
        <f t="shared" si="17"/>
        <v>153.64000000000001</v>
      </c>
    </row>
    <row r="63" spans="2:11" x14ac:dyDescent="0.2">
      <c r="B63" s="1" t="s">
        <v>290</v>
      </c>
      <c r="C63" s="16">
        <f t="shared" si="13"/>
        <v>183.05</v>
      </c>
      <c r="D63" s="14">
        <f t="shared" si="14"/>
        <v>29.58</v>
      </c>
      <c r="E63" s="15">
        <v>9.75</v>
      </c>
      <c r="F63" s="15">
        <v>19.829999999999998</v>
      </c>
      <c r="G63" s="14">
        <f t="shared" si="15"/>
        <v>153.47</v>
      </c>
      <c r="H63" s="15">
        <v>138.74</v>
      </c>
      <c r="I63" s="15">
        <v>14.73</v>
      </c>
      <c r="J63" s="14">
        <f t="shared" si="16"/>
        <v>211.43</v>
      </c>
      <c r="K63" s="14">
        <f t="shared" si="17"/>
        <v>185.35</v>
      </c>
    </row>
    <row r="64" spans="2:11" x14ac:dyDescent="0.2">
      <c r="B64" s="1" t="s">
        <v>291</v>
      </c>
      <c r="C64" s="16">
        <f t="shared" si="13"/>
        <v>189.51999999999998</v>
      </c>
      <c r="D64" s="14">
        <f t="shared" si="14"/>
        <v>31.37</v>
      </c>
      <c r="E64" s="15">
        <v>10.050000000000001</v>
      </c>
      <c r="F64" s="15">
        <v>21.32</v>
      </c>
      <c r="G64" s="14">
        <f t="shared" si="15"/>
        <v>158.14999999999998</v>
      </c>
      <c r="H64" s="15">
        <v>141.69999999999999</v>
      </c>
      <c r="I64" s="15">
        <v>16.45</v>
      </c>
      <c r="J64" s="14">
        <f t="shared" si="16"/>
        <v>213.91</v>
      </c>
      <c r="K64" s="14">
        <f t="shared" si="17"/>
        <v>195.86999999999998</v>
      </c>
    </row>
    <row r="65" spans="1:11" x14ac:dyDescent="0.2">
      <c r="B65" s="1" t="s">
        <v>292</v>
      </c>
      <c r="C65" s="16">
        <f t="shared" si="13"/>
        <v>217.67</v>
      </c>
      <c r="D65" s="14">
        <f t="shared" si="14"/>
        <v>32.910000000000004</v>
      </c>
      <c r="E65" s="15">
        <v>8.74</v>
      </c>
      <c r="F65" s="15">
        <v>24.17</v>
      </c>
      <c r="G65" s="14">
        <f t="shared" si="15"/>
        <v>184.76</v>
      </c>
      <c r="H65" s="15">
        <v>166.64</v>
      </c>
      <c r="I65" s="15">
        <v>18.12</v>
      </c>
      <c r="J65" s="14">
        <f t="shared" si="16"/>
        <v>217.21</v>
      </c>
      <c r="K65" s="14">
        <f t="shared" si="17"/>
        <v>216.2</v>
      </c>
    </row>
    <row r="66" spans="1:11" x14ac:dyDescent="0.2">
      <c r="B66" s="1" t="s">
        <v>293</v>
      </c>
      <c r="C66" s="16">
        <f t="shared" si="13"/>
        <v>255.75000000000003</v>
      </c>
      <c r="D66" s="14">
        <f t="shared" si="14"/>
        <v>33.369999999999997</v>
      </c>
      <c r="E66" s="15">
        <v>8.2200000000000006</v>
      </c>
      <c r="F66" s="15">
        <v>25.15</v>
      </c>
      <c r="G66" s="14">
        <f t="shared" si="15"/>
        <v>222.38000000000002</v>
      </c>
      <c r="H66" s="15">
        <v>202.61</v>
      </c>
      <c r="I66" s="15">
        <v>19.77</v>
      </c>
      <c r="J66" s="14">
        <f t="shared" si="16"/>
        <v>221.73999999999998</v>
      </c>
      <c r="K66" s="14">
        <f t="shared" si="17"/>
        <v>250.58</v>
      </c>
    </row>
    <row r="67" spans="1:11" x14ac:dyDescent="0.2">
      <c r="B67" s="1" t="s">
        <v>294</v>
      </c>
      <c r="C67" s="16">
        <f t="shared" si="13"/>
        <v>232.03000000000003</v>
      </c>
      <c r="D67" s="14">
        <f t="shared" si="14"/>
        <v>25.31</v>
      </c>
      <c r="E67" s="15">
        <v>4.07</v>
      </c>
      <c r="F67" s="15">
        <v>21.24</v>
      </c>
      <c r="G67" s="14">
        <f t="shared" si="15"/>
        <v>206.72000000000003</v>
      </c>
      <c r="H67" s="15">
        <v>191.08</v>
      </c>
      <c r="I67" s="15">
        <v>15.64</v>
      </c>
      <c r="J67" s="14">
        <f t="shared" si="16"/>
        <v>168.91</v>
      </c>
      <c r="K67" s="14">
        <f t="shared" si="17"/>
        <v>229.84000000000003</v>
      </c>
    </row>
    <row r="68" spans="1:11" x14ac:dyDescent="0.2">
      <c r="B68" s="1" t="s">
        <v>295</v>
      </c>
      <c r="C68" s="16">
        <f t="shared" si="13"/>
        <v>237.85000000000002</v>
      </c>
      <c r="D68" s="14">
        <f t="shared" si="14"/>
        <v>27.52</v>
      </c>
      <c r="E68" s="15">
        <v>4.68</v>
      </c>
      <c r="F68" s="15">
        <v>22.84</v>
      </c>
      <c r="G68" s="14">
        <f t="shared" si="15"/>
        <v>210.33</v>
      </c>
      <c r="H68" s="15">
        <v>192.93</v>
      </c>
      <c r="I68" s="15">
        <v>17.399999999999999</v>
      </c>
      <c r="J68" s="14">
        <f t="shared" si="16"/>
        <v>181.75</v>
      </c>
      <c r="K68" s="14">
        <f t="shared" si="17"/>
        <v>231.58</v>
      </c>
    </row>
    <row r="69" spans="1:11" x14ac:dyDescent="0.2">
      <c r="B69" s="1" t="s">
        <v>296</v>
      </c>
      <c r="C69" s="16">
        <f t="shared" si="13"/>
        <v>294.18</v>
      </c>
      <c r="D69" s="14">
        <f t="shared" si="14"/>
        <v>32.94</v>
      </c>
      <c r="E69" s="15">
        <v>5.24</v>
      </c>
      <c r="F69" s="15">
        <v>27.7</v>
      </c>
      <c r="G69" s="14">
        <f t="shared" si="15"/>
        <v>261.24</v>
      </c>
      <c r="H69" s="15">
        <v>239.46</v>
      </c>
      <c r="I69" s="15">
        <v>21.78</v>
      </c>
      <c r="J69" s="14">
        <f t="shared" si="16"/>
        <v>193.4</v>
      </c>
      <c r="K69" s="14">
        <f t="shared" si="17"/>
        <v>289.48</v>
      </c>
    </row>
    <row r="70" spans="1:11" ht="18" thickBot="1" x14ac:dyDescent="0.25">
      <c r="B70" s="4"/>
      <c r="C70" s="20"/>
      <c r="D70" s="4"/>
      <c r="E70" s="4"/>
      <c r="F70" s="4"/>
      <c r="G70" s="4"/>
      <c r="H70" s="4"/>
      <c r="I70" s="4"/>
      <c r="J70" s="4"/>
      <c r="K70" s="4"/>
    </row>
    <row r="71" spans="1:11" x14ac:dyDescent="0.2">
      <c r="C71" s="1" t="s">
        <v>308</v>
      </c>
    </row>
    <row r="72" spans="1:11" x14ac:dyDescent="0.2">
      <c r="A72" s="1"/>
    </row>
    <row r="73" spans="1:11" x14ac:dyDescent="0.2">
      <c r="A73" s="1"/>
    </row>
  </sheetData>
  <phoneticPr fontId="2"/>
  <pageMargins left="0.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6:L38"/>
  <sheetViews>
    <sheetView showGridLines="0" zoomScale="75" workbookViewId="0">
      <selection activeCell="B45" sqref="B45"/>
    </sheetView>
  </sheetViews>
  <sheetFormatPr defaultColWidth="10.875" defaultRowHeight="17.25" x14ac:dyDescent="0.2"/>
  <cols>
    <col min="1" max="2" width="17.125" style="2" customWidth="1"/>
    <col min="3" max="3" width="10.875" style="2"/>
    <col min="4" max="4" width="15.875" style="2" customWidth="1"/>
    <col min="5" max="5" width="9.625" style="2" customWidth="1"/>
    <col min="6" max="6" width="13.375" style="2" customWidth="1"/>
    <col min="7" max="7" width="9.625" style="2" customWidth="1"/>
    <col min="8" max="8" width="12.125" style="2" customWidth="1"/>
    <col min="9" max="9" width="9.625" style="2" customWidth="1"/>
    <col min="10" max="10" width="12.125" style="2" customWidth="1"/>
    <col min="11" max="11" width="9.625" style="2" customWidth="1"/>
    <col min="12" max="12" width="13.375" style="2" customWidth="1"/>
    <col min="13" max="256" width="10.875" style="2"/>
    <col min="257" max="258" width="17.125" style="2" customWidth="1"/>
    <col min="259" max="259" width="10.875" style="2"/>
    <col min="260" max="260" width="15.875" style="2" customWidth="1"/>
    <col min="261" max="261" width="9.625" style="2" customWidth="1"/>
    <col min="262" max="262" width="13.375" style="2" customWidth="1"/>
    <col min="263" max="263" width="9.625" style="2" customWidth="1"/>
    <col min="264" max="264" width="12.125" style="2" customWidth="1"/>
    <col min="265" max="265" width="9.625" style="2" customWidth="1"/>
    <col min="266" max="266" width="12.125" style="2" customWidth="1"/>
    <col min="267" max="267" width="9.625" style="2" customWidth="1"/>
    <col min="268" max="268" width="13.375" style="2" customWidth="1"/>
    <col min="269" max="512" width="10.875" style="2"/>
    <col min="513" max="514" width="17.125" style="2" customWidth="1"/>
    <col min="515" max="515" width="10.875" style="2"/>
    <col min="516" max="516" width="15.875" style="2" customWidth="1"/>
    <col min="517" max="517" width="9.625" style="2" customWidth="1"/>
    <col min="518" max="518" width="13.375" style="2" customWidth="1"/>
    <col min="519" max="519" width="9.625" style="2" customWidth="1"/>
    <col min="520" max="520" width="12.125" style="2" customWidth="1"/>
    <col min="521" max="521" width="9.625" style="2" customWidth="1"/>
    <col min="522" max="522" width="12.125" style="2" customWidth="1"/>
    <col min="523" max="523" width="9.625" style="2" customWidth="1"/>
    <col min="524" max="524" width="13.375" style="2" customWidth="1"/>
    <col min="525" max="768" width="10.875" style="2"/>
    <col min="769" max="770" width="17.125" style="2" customWidth="1"/>
    <col min="771" max="771" width="10.875" style="2"/>
    <col min="772" max="772" width="15.875" style="2" customWidth="1"/>
    <col min="773" max="773" width="9.625" style="2" customWidth="1"/>
    <col min="774" max="774" width="13.375" style="2" customWidth="1"/>
    <col min="775" max="775" width="9.625" style="2" customWidth="1"/>
    <col min="776" max="776" width="12.125" style="2" customWidth="1"/>
    <col min="777" max="777" width="9.625" style="2" customWidth="1"/>
    <col min="778" max="778" width="12.125" style="2" customWidth="1"/>
    <col min="779" max="779" width="9.625" style="2" customWidth="1"/>
    <col min="780" max="780" width="13.375" style="2" customWidth="1"/>
    <col min="781" max="1024" width="10.875" style="2"/>
    <col min="1025" max="1026" width="17.125" style="2" customWidth="1"/>
    <col min="1027" max="1027" width="10.875" style="2"/>
    <col min="1028" max="1028" width="15.875" style="2" customWidth="1"/>
    <col min="1029" max="1029" width="9.625" style="2" customWidth="1"/>
    <col min="1030" max="1030" width="13.375" style="2" customWidth="1"/>
    <col min="1031" max="1031" width="9.625" style="2" customWidth="1"/>
    <col min="1032" max="1032" width="12.125" style="2" customWidth="1"/>
    <col min="1033" max="1033" width="9.625" style="2" customWidth="1"/>
    <col min="1034" max="1034" width="12.125" style="2" customWidth="1"/>
    <col min="1035" max="1035" width="9.625" style="2" customWidth="1"/>
    <col min="1036" max="1036" width="13.375" style="2" customWidth="1"/>
    <col min="1037" max="1280" width="10.875" style="2"/>
    <col min="1281" max="1282" width="17.125" style="2" customWidth="1"/>
    <col min="1283" max="1283" width="10.875" style="2"/>
    <col min="1284" max="1284" width="15.875" style="2" customWidth="1"/>
    <col min="1285" max="1285" width="9.625" style="2" customWidth="1"/>
    <col min="1286" max="1286" width="13.375" style="2" customWidth="1"/>
    <col min="1287" max="1287" width="9.625" style="2" customWidth="1"/>
    <col min="1288" max="1288" width="12.125" style="2" customWidth="1"/>
    <col min="1289" max="1289" width="9.625" style="2" customWidth="1"/>
    <col min="1290" max="1290" width="12.125" style="2" customWidth="1"/>
    <col min="1291" max="1291" width="9.625" style="2" customWidth="1"/>
    <col min="1292" max="1292" width="13.375" style="2" customWidth="1"/>
    <col min="1293" max="1536" width="10.875" style="2"/>
    <col min="1537" max="1538" width="17.125" style="2" customWidth="1"/>
    <col min="1539" max="1539" width="10.875" style="2"/>
    <col min="1540" max="1540" width="15.875" style="2" customWidth="1"/>
    <col min="1541" max="1541" width="9.625" style="2" customWidth="1"/>
    <col min="1542" max="1542" width="13.375" style="2" customWidth="1"/>
    <col min="1543" max="1543" width="9.625" style="2" customWidth="1"/>
    <col min="1544" max="1544" width="12.125" style="2" customWidth="1"/>
    <col min="1545" max="1545" width="9.625" style="2" customWidth="1"/>
    <col min="1546" max="1546" width="12.125" style="2" customWidth="1"/>
    <col min="1547" max="1547" width="9.625" style="2" customWidth="1"/>
    <col min="1548" max="1548" width="13.375" style="2" customWidth="1"/>
    <col min="1549" max="1792" width="10.875" style="2"/>
    <col min="1793" max="1794" width="17.125" style="2" customWidth="1"/>
    <col min="1795" max="1795" width="10.875" style="2"/>
    <col min="1796" max="1796" width="15.875" style="2" customWidth="1"/>
    <col min="1797" max="1797" width="9.625" style="2" customWidth="1"/>
    <col min="1798" max="1798" width="13.375" style="2" customWidth="1"/>
    <col min="1799" max="1799" width="9.625" style="2" customWidth="1"/>
    <col min="1800" max="1800" width="12.125" style="2" customWidth="1"/>
    <col min="1801" max="1801" width="9.625" style="2" customWidth="1"/>
    <col min="1802" max="1802" width="12.125" style="2" customWidth="1"/>
    <col min="1803" max="1803" width="9.625" style="2" customWidth="1"/>
    <col min="1804" max="1804" width="13.375" style="2" customWidth="1"/>
    <col min="1805" max="2048" width="10.875" style="2"/>
    <col min="2049" max="2050" width="17.125" style="2" customWidth="1"/>
    <col min="2051" max="2051" width="10.875" style="2"/>
    <col min="2052" max="2052" width="15.875" style="2" customWidth="1"/>
    <col min="2053" max="2053" width="9.625" style="2" customWidth="1"/>
    <col min="2054" max="2054" width="13.375" style="2" customWidth="1"/>
    <col min="2055" max="2055" width="9.625" style="2" customWidth="1"/>
    <col min="2056" max="2056" width="12.125" style="2" customWidth="1"/>
    <col min="2057" max="2057" width="9.625" style="2" customWidth="1"/>
    <col min="2058" max="2058" width="12.125" style="2" customWidth="1"/>
    <col min="2059" max="2059" width="9.625" style="2" customWidth="1"/>
    <col min="2060" max="2060" width="13.375" style="2" customWidth="1"/>
    <col min="2061" max="2304" width="10.875" style="2"/>
    <col min="2305" max="2306" width="17.125" style="2" customWidth="1"/>
    <col min="2307" max="2307" width="10.875" style="2"/>
    <col min="2308" max="2308" width="15.875" style="2" customWidth="1"/>
    <col min="2309" max="2309" width="9.625" style="2" customWidth="1"/>
    <col min="2310" max="2310" width="13.375" style="2" customWidth="1"/>
    <col min="2311" max="2311" width="9.625" style="2" customWidth="1"/>
    <col min="2312" max="2312" width="12.125" style="2" customWidth="1"/>
    <col min="2313" max="2313" width="9.625" style="2" customWidth="1"/>
    <col min="2314" max="2314" width="12.125" style="2" customWidth="1"/>
    <col min="2315" max="2315" width="9.625" style="2" customWidth="1"/>
    <col min="2316" max="2316" width="13.375" style="2" customWidth="1"/>
    <col min="2317" max="2560" width="10.875" style="2"/>
    <col min="2561" max="2562" width="17.125" style="2" customWidth="1"/>
    <col min="2563" max="2563" width="10.875" style="2"/>
    <col min="2564" max="2564" width="15.875" style="2" customWidth="1"/>
    <col min="2565" max="2565" width="9.625" style="2" customWidth="1"/>
    <col min="2566" max="2566" width="13.375" style="2" customWidth="1"/>
    <col min="2567" max="2567" width="9.625" style="2" customWidth="1"/>
    <col min="2568" max="2568" width="12.125" style="2" customWidth="1"/>
    <col min="2569" max="2569" width="9.625" style="2" customWidth="1"/>
    <col min="2570" max="2570" width="12.125" style="2" customWidth="1"/>
    <col min="2571" max="2571" width="9.625" style="2" customWidth="1"/>
    <col min="2572" max="2572" width="13.375" style="2" customWidth="1"/>
    <col min="2573" max="2816" width="10.875" style="2"/>
    <col min="2817" max="2818" width="17.125" style="2" customWidth="1"/>
    <col min="2819" max="2819" width="10.875" style="2"/>
    <col min="2820" max="2820" width="15.875" style="2" customWidth="1"/>
    <col min="2821" max="2821" width="9.625" style="2" customWidth="1"/>
    <col min="2822" max="2822" width="13.375" style="2" customWidth="1"/>
    <col min="2823" max="2823" width="9.625" style="2" customWidth="1"/>
    <col min="2824" max="2824" width="12.125" style="2" customWidth="1"/>
    <col min="2825" max="2825" width="9.625" style="2" customWidth="1"/>
    <col min="2826" max="2826" width="12.125" style="2" customWidth="1"/>
    <col min="2827" max="2827" width="9.625" style="2" customWidth="1"/>
    <col min="2828" max="2828" width="13.375" style="2" customWidth="1"/>
    <col min="2829" max="3072" width="10.875" style="2"/>
    <col min="3073" max="3074" width="17.125" style="2" customWidth="1"/>
    <col min="3075" max="3075" width="10.875" style="2"/>
    <col min="3076" max="3076" width="15.875" style="2" customWidth="1"/>
    <col min="3077" max="3077" width="9.625" style="2" customWidth="1"/>
    <col min="3078" max="3078" width="13.375" style="2" customWidth="1"/>
    <col min="3079" max="3079" width="9.625" style="2" customWidth="1"/>
    <col min="3080" max="3080" width="12.125" style="2" customWidth="1"/>
    <col min="3081" max="3081" width="9.625" style="2" customWidth="1"/>
    <col min="3082" max="3082" width="12.125" style="2" customWidth="1"/>
    <col min="3083" max="3083" width="9.625" style="2" customWidth="1"/>
    <col min="3084" max="3084" width="13.375" style="2" customWidth="1"/>
    <col min="3085" max="3328" width="10.875" style="2"/>
    <col min="3329" max="3330" width="17.125" style="2" customWidth="1"/>
    <col min="3331" max="3331" width="10.875" style="2"/>
    <col min="3332" max="3332" width="15.875" style="2" customWidth="1"/>
    <col min="3333" max="3333" width="9.625" style="2" customWidth="1"/>
    <col min="3334" max="3334" width="13.375" style="2" customWidth="1"/>
    <col min="3335" max="3335" width="9.625" style="2" customWidth="1"/>
    <col min="3336" max="3336" width="12.125" style="2" customWidth="1"/>
    <col min="3337" max="3337" width="9.625" style="2" customWidth="1"/>
    <col min="3338" max="3338" width="12.125" style="2" customWidth="1"/>
    <col min="3339" max="3339" width="9.625" style="2" customWidth="1"/>
    <col min="3340" max="3340" width="13.375" style="2" customWidth="1"/>
    <col min="3341" max="3584" width="10.875" style="2"/>
    <col min="3585" max="3586" width="17.125" style="2" customWidth="1"/>
    <col min="3587" max="3587" width="10.875" style="2"/>
    <col min="3588" max="3588" width="15.875" style="2" customWidth="1"/>
    <col min="3589" max="3589" width="9.625" style="2" customWidth="1"/>
    <col min="3590" max="3590" width="13.375" style="2" customWidth="1"/>
    <col min="3591" max="3591" width="9.625" style="2" customWidth="1"/>
    <col min="3592" max="3592" width="12.125" style="2" customWidth="1"/>
    <col min="3593" max="3593" width="9.625" style="2" customWidth="1"/>
    <col min="3594" max="3594" width="12.125" style="2" customWidth="1"/>
    <col min="3595" max="3595" width="9.625" style="2" customWidth="1"/>
    <col min="3596" max="3596" width="13.375" style="2" customWidth="1"/>
    <col min="3597" max="3840" width="10.875" style="2"/>
    <col min="3841" max="3842" width="17.125" style="2" customWidth="1"/>
    <col min="3843" max="3843" width="10.875" style="2"/>
    <col min="3844" max="3844" width="15.875" style="2" customWidth="1"/>
    <col min="3845" max="3845" width="9.625" style="2" customWidth="1"/>
    <col min="3846" max="3846" width="13.375" style="2" customWidth="1"/>
    <col min="3847" max="3847" width="9.625" style="2" customWidth="1"/>
    <col min="3848" max="3848" width="12.125" style="2" customWidth="1"/>
    <col min="3849" max="3849" width="9.625" style="2" customWidth="1"/>
    <col min="3850" max="3850" width="12.125" style="2" customWidth="1"/>
    <col min="3851" max="3851" width="9.625" style="2" customWidth="1"/>
    <col min="3852" max="3852" width="13.375" style="2" customWidth="1"/>
    <col min="3853" max="4096" width="10.875" style="2"/>
    <col min="4097" max="4098" width="17.125" style="2" customWidth="1"/>
    <col min="4099" max="4099" width="10.875" style="2"/>
    <col min="4100" max="4100" width="15.875" style="2" customWidth="1"/>
    <col min="4101" max="4101" width="9.625" style="2" customWidth="1"/>
    <col min="4102" max="4102" width="13.375" style="2" customWidth="1"/>
    <col min="4103" max="4103" width="9.625" style="2" customWidth="1"/>
    <col min="4104" max="4104" width="12.125" style="2" customWidth="1"/>
    <col min="4105" max="4105" width="9.625" style="2" customWidth="1"/>
    <col min="4106" max="4106" width="12.125" style="2" customWidth="1"/>
    <col min="4107" max="4107" width="9.625" style="2" customWidth="1"/>
    <col min="4108" max="4108" width="13.375" style="2" customWidth="1"/>
    <col min="4109" max="4352" width="10.875" style="2"/>
    <col min="4353" max="4354" width="17.125" style="2" customWidth="1"/>
    <col min="4355" max="4355" width="10.875" style="2"/>
    <col min="4356" max="4356" width="15.875" style="2" customWidth="1"/>
    <col min="4357" max="4357" width="9.625" style="2" customWidth="1"/>
    <col min="4358" max="4358" width="13.375" style="2" customWidth="1"/>
    <col min="4359" max="4359" width="9.625" style="2" customWidth="1"/>
    <col min="4360" max="4360" width="12.125" style="2" customWidth="1"/>
    <col min="4361" max="4361" width="9.625" style="2" customWidth="1"/>
    <col min="4362" max="4362" width="12.125" style="2" customWidth="1"/>
    <col min="4363" max="4363" width="9.625" style="2" customWidth="1"/>
    <col min="4364" max="4364" width="13.375" style="2" customWidth="1"/>
    <col min="4365" max="4608" width="10.875" style="2"/>
    <col min="4609" max="4610" width="17.125" style="2" customWidth="1"/>
    <col min="4611" max="4611" width="10.875" style="2"/>
    <col min="4612" max="4612" width="15.875" style="2" customWidth="1"/>
    <col min="4613" max="4613" width="9.625" style="2" customWidth="1"/>
    <col min="4614" max="4614" width="13.375" style="2" customWidth="1"/>
    <col min="4615" max="4615" width="9.625" style="2" customWidth="1"/>
    <col min="4616" max="4616" width="12.125" style="2" customWidth="1"/>
    <col min="4617" max="4617" width="9.625" style="2" customWidth="1"/>
    <col min="4618" max="4618" width="12.125" style="2" customWidth="1"/>
    <col min="4619" max="4619" width="9.625" style="2" customWidth="1"/>
    <col min="4620" max="4620" width="13.375" style="2" customWidth="1"/>
    <col min="4621" max="4864" width="10.875" style="2"/>
    <col min="4865" max="4866" width="17.125" style="2" customWidth="1"/>
    <col min="4867" max="4867" width="10.875" style="2"/>
    <col min="4868" max="4868" width="15.875" style="2" customWidth="1"/>
    <col min="4869" max="4869" width="9.625" style="2" customWidth="1"/>
    <col min="4870" max="4870" width="13.375" style="2" customWidth="1"/>
    <col min="4871" max="4871" width="9.625" style="2" customWidth="1"/>
    <col min="4872" max="4872" width="12.125" style="2" customWidth="1"/>
    <col min="4873" max="4873" width="9.625" style="2" customWidth="1"/>
    <col min="4874" max="4874" width="12.125" style="2" customWidth="1"/>
    <col min="4875" max="4875" width="9.625" style="2" customWidth="1"/>
    <col min="4876" max="4876" width="13.375" style="2" customWidth="1"/>
    <col min="4877" max="5120" width="10.875" style="2"/>
    <col min="5121" max="5122" width="17.125" style="2" customWidth="1"/>
    <col min="5123" max="5123" width="10.875" style="2"/>
    <col min="5124" max="5124" width="15.875" style="2" customWidth="1"/>
    <col min="5125" max="5125" width="9.625" style="2" customWidth="1"/>
    <col min="5126" max="5126" width="13.375" style="2" customWidth="1"/>
    <col min="5127" max="5127" width="9.625" style="2" customWidth="1"/>
    <col min="5128" max="5128" width="12.125" style="2" customWidth="1"/>
    <col min="5129" max="5129" width="9.625" style="2" customWidth="1"/>
    <col min="5130" max="5130" width="12.125" style="2" customWidth="1"/>
    <col min="5131" max="5131" width="9.625" style="2" customWidth="1"/>
    <col min="5132" max="5132" width="13.375" style="2" customWidth="1"/>
    <col min="5133" max="5376" width="10.875" style="2"/>
    <col min="5377" max="5378" width="17.125" style="2" customWidth="1"/>
    <col min="5379" max="5379" width="10.875" style="2"/>
    <col min="5380" max="5380" width="15.875" style="2" customWidth="1"/>
    <col min="5381" max="5381" width="9.625" style="2" customWidth="1"/>
    <col min="5382" max="5382" width="13.375" style="2" customWidth="1"/>
    <col min="5383" max="5383" width="9.625" style="2" customWidth="1"/>
    <col min="5384" max="5384" width="12.125" style="2" customWidth="1"/>
    <col min="5385" max="5385" width="9.625" style="2" customWidth="1"/>
    <col min="5386" max="5386" width="12.125" style="2" customWidth="1"/>
    <col min="5387" max="5387" width="9.625" style="2" customWidth="1"/>
    <col min="5388" max="5388" width="13.375" style="2" customWidth="1"/>
    <col min="5389" max="5632" width="10.875" style="2"/>
    <col min="5633" max="5634" width="17.125" style="2" customWidth="1"/>
    <col min="5635" max="5635" width="10.875" style="2"/>
    <col min="5636" max="5636" width="15.875" style="2" customWidth="1"/>
    <col min="5637" max="5637" width="9.625" style="2" customWidth="1"/>
    <col min="5638" max="5638" width="13.375" style="2" customWidth="1"/>
    <col min="5639" max="5639" width="9.625" style="2" customWidth="1"/>
    <col min="5640" max="5640" width="12.125" style="2" customWidth="1"/>
    <col min="5641" max="5641" width="9.625" style="2" customWidth="1"/>
    <col min="5642" max="5642" width="12.125" style="2" customWidth="1"/>
    <col min="5643" max="5643" width="9.625" style="2" customWidth="1"/>
    <col min="5644" max="5644" width="13.375" style="2" customWidth="1"/>
    <col min="5645" max="5888" width="10.875" style="2"/>
    <col min="5889" max="5890" width="17.125" style="2" customWidth="1"/>
    <col min="5891" max="5891" width="10.875" style="2"/>
    <col min="5892" max="5892" width="15.875" style="2" customWidth="1"/>
    <col min="5893" max="5893" width="9.625" style="2" customWidth="1"/>
    <col min="5894" max="5894" width="13.375" style="2" customWidth="1"/>
    <col min="5895" max="5895" width="9.625" style="2" customWidth="1"/>
    <col min="5896" max="5896" width="12.125" style="2" customWidth="1"/>
    <col min="5897" max="5897" width="9.625" style="2" customWidth="1"/>
    <col min="5898" max="5898" width="12.125" style="2" customWidth="1"/>
    <col min="5899" max="5899" width="9.625" style="2" customWidth="1"/>
    <col min="5900" max="5900" width="13.375" style="2" customWidth="1"/>
    <col min="5901" max="6144" width="10.875" style="2"/>
    <col min="6145" max="6146" width="17.125" style="2" customWidth="1"/>
    <col min="6147" max="6147" width="10.875" style="2"/>
    <col min="6148" max="6148" width="15.875" style="2" customWidth="1"/>
    <col min="6149" max="6149" width="9.625" style="2" customWidth="1"/>
    <col min="6150" max="6150" width="13.375" style="2" customWidth="1"/>
    <col min="6151" max="6151" width="9.625" style="2" customWidth="1"/>
    <col min="6152" max="6152" width="12.125" style="2" customWidth="1"/>
    <col min="6153" max="6153" width="9.625" style="2" customWidth="1"/>
    <col min="6154" max="6154" width="12.125" style="2" customWidth="1"/>
    <col min="6155" max="6155" width="9.625" style="2" customWidth="1"/>
    <col min="6156" max="6156" width="13.375" style="2" customWidth="1"/>
    <col min="6157" max="6400" width="10.875" style="2"/>
    <col min="6401" max="6402" width="17.125" style="2" customWidth="1"/>
    <col min="6403" max="6403" width="10.875" style="2"/>
    <col min="6404" max="6404" width="15.875" style="2" customWidth="1"/>
    <col min="6405" max="6405" width="9.625" style="2" customWidth="1"/>
    <col min="6406" max="6406" width="13.375" style="2" customWidth="1"/>
    <col min="6407" max="6407" width="9.625" style="2" customWidth="1"/>
    <col min="6408" max="6408" width="12.125" style="2" customWidth="1"/>
    <col min="6409" max="6409" width="9.625" style="2" customWidth="1"/>
    <col min="6410" max="6410" width="12.125" style="2" customWidth="1"/>
    <col min="6411" max="6411" width="9.625" style="2" customWidth="1"/>
    <col min="6412" max="6412" width="13.375" style="2" customWidth="1"/>
    <col min="6413" max="6656" width="10.875" style="2"/>
    <col min="6657" max="6658" width="17.125" style="2" customWidth="1"/>
    <col min="6659" max="6659" width="10.875" style="2"/>
    <col min="6660" max="6660" width="15.875" style="2" customWidth="1"/>
    <col min="6661" max="6661" width="9.625" style="2" customWidth="1"/>
    <col min="6662" max="6662" width="13.375" style="2" customWidth="1"/>
    <col min="6663" max="6663" width="9.625" style="2" customWidth="1"/>
    <col min="6664" max="6664" width="12.125" style="2" customWidth="1"/>
    <col min="6665" max="6665" width="9.625" style="2" customWidth="1"/>
    <col min="6666" max="6666" width="12.125" style="2" customWidth="1"/>
    <col min="6667" max="6667" width="9.625" style="2" customWidth="1"/>
    <col min="6668" max="6668" width="13.375" style="2" customWidth="1"/>
    <col min="6669" max="6912" width="10.875" style="2"/>
    <col min="6913" max="6914" width="17.125" style="2" customWidth="1"/>
    <col min="6915" max="6915" width="10.875" style="2"/>
    <col min="6916" max="6916" width="15.875" style="2" customWidth="1"/>
    <col min="6917" max="6917" width="9.625" style="2" customWidth="1"/>
    <col min="6918" max="6918" width="13.375" style="2" customWidth="1"/>
    <col min="6919" max="6919" width="9.625" style="2" customWidth="1"/>
    <col min="6920" max="6920" width="12.125" style="2" customWidth="1"/>
    <col min="6921" max="6921" width="9.625" style="2" customWidth="1"/>
    <col min="6922" max="6922" width="12.125" style="2" customWidth="1"/>
    <col min="6923" max="6923" width="9.625" style="2" customWidth="1"/>
    <col min="6924" max="6924" width="13.375" style="2" customWidth="1"/>
    <col min="6925" max="7168" width="10.875" style="2"/>
    <col min="7169" max="7170" width="17.125" style="2" customWidth="1"/>
    <col min="7171" max="7171" width="10.875" style="2"/>
    <col min="7172" max="7172" width="15.875" style="2" customWidth="1"/>
    <col min="7173" max="7173" width="9.625" style="2" customWidth="1"/>
    <col min="7174" max="7174" width="13.375" style="2" customWidth="1"/>
    <col min="7175" max="7175" width="9.625" style="2" customWidth="1"/>
    <col min="7176" max="7176" width="12.125" style="2" customWidth="1"/>
    <col min="7177" max="7177" width="9.625" style="2" customWidth="1"/>
    <col min="7178" max="7178" width="12.125" style="2" customWidth="1"/>
    <col min="7179" max="7179" width="9.625" style="2" customWidth="1"/>
    <col min="7180" max="7180" width="13.375" style="2" customWidth="1"/>
    <col min="7181" max="7424" width="10.875" style="2"/>
    <col min="7425" max="7426" width="17.125" style="2" customWidth="1"/>
    <col min="7427" max="7427" width="10.875" style="2"/>
    <col min="7428" max="7428" width="15.875" style="2" customWidth="1"/>
    <col min="7429" max="7429" width="9.625" style="2" customWidth="1"/>
    <col min="7430" max="7430" width="13.375" style="2" customWidth="1"/>
    <col min="7431" max="7431" width="9.625" style="2" customWidth="1"/>
    <col min="7432" max="7432" width="12.125" style="2" customWidth="1"/>
    <col min="7433" max="7433" width="9.625" style="2" customWidth="1"/>
    <col min="7434" max="7434" width="12.125" style="2" customWidth="1"/>
    <col min="7435" max="7435" width="9.625" style="2" customWidth="1"/>
    <col min="7436" max="7436" width="13.375" style="2" customWidth="1"/>
    <col min="7437" max="7680" width="10.875" style="2"/>
    <col min="7681" max="7682" width="17.125" style="2" customWidth="1"/>
    <col min="7683" max="7683" width="10.875" style="2"/>
    <col min="7684" max="7684" width="15.875" style="2" customWidth="1"/>
    <col min="7685" max="7685" width="9.625" style="2" customWidth="1"/>
    <col min="7686" max="7686" width="13.375" style="2" customWidth="1"/>
    <col min="7687" max="7687" width="9.625" style="2" customWidth="1"/>
    <col min="7688" max="7688" width="12.125" style="2" customWidth="1"/>
    <col min="7689" max="7689" width="9.625" style="2" customWidth="1"/>
    <col min="7690" max="7690" width="12.125" style="2" customWidth="1"/>
    <col min="7691" max="7691" width="9.625" style="2" customWidth="1"/>
    <col min="7692" max="7692" width="13.375" style="2" customWidth="1"/>
    <col min="7693" max="7936" width="10.875" style="2"/>
    <col min="7937" max="7938" width="17.125" style="2" customWidth="1"/>
    <col min="7939" max="7939" width="10.875" style="2"/>
    <col min="7940" max="7940" width="15.875" style="2" customWidth="1"/>
    <col min="7941" max="7941" width="9.625" style="2" customWidth="1"/>
    <col min="7942" max="7942" width="13.375" style="2" customWidth="1"/>
    <col min="7943" max="7943" width="9.625" style="2" customWidth="1"/>
    <col min="7944" max="7944" width="12.125" style="2" customWidth="1"/>
    <col min="7945" max="7945" width="9.625" style="2" customWidth="1"/>
    <col min="7946" max="7946" width="12.125" style="2" customWidth="1"/>
    <col min="7947" max="7947" width="9.625" style="2" customWidth="1"/>
    <col min="7948" max="7948" width="13.375" style="2" customWidth="1"/>
    <col min="7949" max="8192" width="10.875" style="2"/>
    <col min="8193" max="8194" width="17.125" style="2" customWidth="1"/>
    <col min="8195" max="8195" width="10.875" style="2"/>
    <col min="8196" max="8196" width="15.875" style="2" customWidth="1"/>
    <col min="8197" max="8197" width="9.625" style="2" customWidth="1"/>
    <col min="8198" max="8198" width="13.375" style="2" customWidth="1"/>
    <col min="8199" max="8199" width="9.625" style="2" customWidth="1"/>
    <col min="8200" max="8200" width="12.125" style="2" customWidth="1"/>
    <col min="8201" max="8201" width="9.625" style="2" customWidth="1"/>
    <col min="8202" max="8202" width="12.125" style="2" customWidth="1"/>
    <col min="8203" max="8203" width="9.625" style="2" customWidth="1"/>
    <col min="8204" max="8204" width="13.375" style="2" customWidth="1"/>
    <col min="8205" max="8448" width="10.875" style="2"/>
    <col min="8449" max="8450" width="17.125" style="2" customWidth="1"/>
    <col min="8451" max="8451" width="10.875" style="2"/>
    <col min="8452" max="8452" width="15.875" style="2" customWidth="1"/>
    <col min="8453" max="8453" width="9.625" style="2" customWidth="1"/>
    <col min="8454" max="8454" width="13.375" style="2" customWidth="1"/>
    <col min="8455" max="8455" width="9.625" style="2" customWidth="1"/>
    <col min="8456" max="8456" width="12.125" style="2" customWidth="1"/>
    <col min="8457" max="8457" width="9.625" style="2" customWidth="1"/>
    <col min="8458" max="8458" width="12.125" style="2" customWidth="1"/>
    <col min="8459" max="8459" width="9.625" style="2" customWidth="1"/>
    <col min="8460" max="8460" width="13.375" style="2" customWidth="1"/>
    <col min="8461" max="8704" width="10.875" style="2"/>
    <col min="8705" max="8706" width="17.125" style="2" customWidth="1"/>
    <col min="8707" max="8707" width="10.875" style="2"/>
    <col min="8708" max="8708" width="15.875" style="2" customWidth="1"/>
    <col min="8709" max="8709" width="9.625" style="2" customWidth="1"/>
    <col min="8710" max="8710" width="13.375" style="2" customWidth="1"/>
    <col min="8711" max="8711" width="9.625" style="2" customWidth="1"/>
    <col min="8712" max="8712" width="12.125" style="2" customWidth="1"/>
    <col min="8713" max="8713" width="9.625" style="2" customWidth="1"/>
    <col min="8714" max="8714" width="12.125" style="2" customWidth="1"/>
    <col min="8715" max="8715" width="9.625" style="2" customWidth="1"/>
    <col min="8716" max="8716" width="13.375" style="2" customWidth="1"/>
    <col min="8717" max="8960" width="10.875" style="2"/>
    <col min="8961" max="8962" width="17.125" style="2" customWidth="1"/>
    <col min="8963" max="8963" width="10.875" style="2"/>
    <col min="8964" max="8964" width="15.875" style="2" customWidth="1"/>
    <col min="8965" max="8965" width="9.625" style="2" customWidth="1"/>
    <col min="8966" max="8966" width="13.375" style="2" customWidth="1"/>
    <col min="8967" max="8967" width="9.625" style="2" customWidth="1"/>
    <col min="8968" max="8968" width="12.125" style="2" customWidth="1"/>
    <col min="8969" max="8969" width="9.625" style="2" customWidth="1"/>
    <col min="8970" max="8970" width="12.125" style="2" customWidth="1"/>
    <col min="8971" max="8971" width="9.625" style="2" customWidth="1"/>
    <col min="8972" max="8972" width="13.375" style="2" customWidth="1"/>
    <col min="8973" max="9216" width="10.875" style="2"/>
    <col min="9217" max="9218" width="17.125" style="2" customWidth="1"/>
    <col min="9219" max="9219" width="10.875" style="2"/>
    <col min="9220" max="9220" width="15.875" style="2" customWidth="1"/>
    <col min="9221" max="9221" width="9.625" style="2" customWidth="1"/>
    <col min="9222" max="9222" width="13.375" style="2" customWidth="1"/>
    <col min="9223" max="9223" width="9.625" style="2" customWidth="1"/>
    <col min="9224" max="9224" width="12.125" style="2" customWidth="1"/>
    <col min="9225" max="9225" width="9.625" style="2" customWidth="1"/>
    <col min="9226" max="9226" width="12.125" style="2" customWidth="1"/>
    <col min="9227" max="9227" width="9.625" style="2" customWidth="1"/>
    <col min="9228" max="9228" width="13.375" style="2" customWidth="1"/>
    <col min="9229" max="9472" width="10.875" style="2"/>
    <col min="9473" max="9474" width="17.125" style="2" customWidth="1"/>
    <col min="9475" max="9475" width="10.875" style="2"/>
    <col min="9476" max="9476" width="15.875" style="2" customWidth="1"/>
    <col min="9477" max="9477" width="9.625" style="2" customWidth="1"/>
    <col min="9478" max="9478" width="13.375" style="2" customWidth="1"/>
    <col min="9479" max="9479" width="9.625" style="2" customWidth="1"/>
    <col min="9480" max="9480" width="12.125" style="2" customWidth="1"/>
    <col min="9481" max="9481" width="9.625" style="2" customWidth="1"/>
    <col min="9482" max="9482" width="12.125" style="2" customWidth="1"/>
    <col min="9483" max="9483" width="9.625" style="2" customWidth="1"/>
    <col min="9484" max="9484" width="13.375" style="2" customWidth="1"/>
    <col min="9485" max="9728" width="10.875" style="2"/>
    <col min="9729" max="9730" width="17.125" style="2" customWidth="1"/>
    <col min="9731" max="9731" width="10.875" style="2"/>
    <col min="9732" max="9732" width="15.875" style="2" customWidth="1"/>
    <col min="9733" max="9733" width="9.625" style="2" customWidth="1"/>
    <col min="9734" max="9734" width="13.375" style="2" customWidth="1"/>
    <col min="9735" max="9735" width="9.625" style="2" customWidth="1"/>
    <col min="9736" max="9736" width="12.125" style="2" customWidth="1"/>
    <col min="9737" max="9737" width="9.625" style="2" customWidth="1"/>
    <col min="9738" max="9738" width="12.125" style="2" customWidth="1"/>
    <col min="9739" max="9739" width="9.625" style="2" customWidth="1"/>
    <col min="9740" max="9740" width="13.375" style="2" customWidth="1"/>
    <col min="9741" max="9984" width="10.875" style="2"/>
    <col min="9985" max="9986" width="17.125" style="2" customWidth="1"/>
    <col min="9987" max="9987" width="10.875" style="2"/>
    <col min="9988" max="9988" width="15.875" style="2" customWidth="1"/>
    <col min="9989" max="9989" width="9.625" style="2" customWidth="1"/>
    <col min="9990" max="9990" width="13.375" style="2" customWidth="1"/>
    <col min="9991" max="9991" width="9.625" style="2" customWidth="1"/>
    <col min="9992" max="9992" width="12.125" style="2" customWidth="1"/>
    <col min="9993" max="9993" width="9.625" style="2" customWidth="1"/>
    <col min="9994" max="9994" width="12.125" style="2" customWidth="1"/>
    <col min="9995" max="9995" width="9.625" style="2" customWidth="1"/>
    <col min="9996" max="9996" width="13.375" style="2" customWidth="1"/>
    <col min="9997" max="10240" width="10.875" style="2"/>
    <col min="10241" max="10242" width="17.125" style="2" customWidth="1"/>
    <col min="10243" max="10243" width="10.875" style="2"/>
    <col min="10244" max="10244" width="15.875" style="2" customWidth="1"/>
    <col min="10245" max="10245" width="9.625" style="2" customWidth="1"/>
    <col min="10246" max="10246" width="13.375" style="2" customWidth="1"/>
    <col min="10247" max="10247" width="9.625" style="2" customWidth="1"/>
    <col min="10248" max="10248" width="12.125" style="2" customWidth="1"/>
    <col min="10249" max="10249" width="9.625" style="2" customWidth="1"/>
    <col min="10250" max="10250" width="12.125" style="2" customWidth="1"/>
    <col min="10251" max="10251" width="9.625" style="2" customWidth="1"/>
    <col min="10252" max="10252" width="13.375" style="2" customWidth="1"/>
    <col min="10253" max="10496" width="10.875" style="2"/>
    <col min="10497" max="10498" width="17.125" style="2" customWidth="1"/>
    <col min="10499" max="10499" width="10.875" style="2"/>
    <col min="10500" max="10500" width="15.875" style="2" customWidth="1"/>
    <col min="10501" max="10501" width="9.625" style="2" customWidth="1"/>
    <col min="10502" max="10502" width="13.375" style="2" customWidth="1"/>
    <col min="10503" max="10503" width="9.625" style="2" customWidth="1"/>
    <col min="10504" max="10504" width="12.125" style="2" customWidth="1"/>
    <col min="10505" max="10505" width="9.625" style="2" customWidth="1"/>
    <col min="10506" max="10506" width="12.125" style="2" customWidth="1"/>
    <col min="10507" max="10507" width="9.625" style="2" customWidth="1"/>
    <col min="10508" max="10508" width="13.375" style="2" customWidth="1"/>
    <col min="10509" max="10752" width="10.875" style="2"/>
    <col min="10753" max="10754" width="17.125" style="2" customWidth="1"/>
    <col min="10755" max="10755" width="10.875" style="2"/>
    <col min="10756" max="10756" width="15.875" style="2" customWidth="1"/>
    <col min="10757" max="10757" width="9.625" style="2" customWidth="1"/>
    <col min="10758" max="10758" width="13.375" style="2" customWidth="1"/>
    <col min="10759" max="10759" width="9.625" style="2" customWidth="1"/>
    <col min="10760" max="10760" width="12.125" style="2" customWidth="1"/>
    <col min="10761" max="10761" width="9.625" style="2" customWidth="1"/>
    <col min="10762" max="10762" width="12.125" style="2" customWidth="1"/>
    <col min="10763" max="10763" width="9.625" style="2" customWidth="1"/>
    <col min="10764" max="10764" width="13.375" style="2" customWidth="1"/>
    <col min="10765" max="11008" width="10.875" style="2"/>
    <col min="11009" max="11010" width="17.125" style="2" customWidth="1"/>
    <col min="11011" max="11011" width="10.875" style="2"/>
    <col min="11012" max="11012" width="15.875" style="2" customWidth="1"/>
    <col min="11013" max="11013" width="9.625" style="2" customWidth="1"/>
    <col min="11014" max="11014" width="13.375" style="2" customWidth="1"/>
    <col min="11015" max="11015" width="9.625" style="2" customWidth="1"/>
    <col min="11016" max="11016" width="12.125" style="2" customWidth="1"/>
    <col min="11017" max="11017" width="9.625" style="2" customWidth="1"/>
    <col min="11018" max="11018" width="12.125" style="2" customWidth="1"/>
    <col min="11019" max="11019" width="9.625" style="2" customWidth="1"/>
    <col min="11020" max="11020" width="13.375" style="2" customWidth="1"/>
    <col min="11021" max="11264" width="10.875" style="2"/>
    <col min="11265" max="11266" width="17.125" style="2" customWidth="1"/>
    <col min="11267" max="11267" width="10.875" style="2"/>
    <col min="11268" max="11268" width="15.875" style="2" customWidth="1"/>
    <col min="11269" max="11269" width="9.625" style="2" customWidth="1"/>
    <col min="11270" max="11270" width="13.375" style="2" customWidth="1"/>
    <col min="11271" max="11271" width="9.625" style="2" customWidth="1"/>
    <col min="11272" max="11272" width="12.125" style="2" customWidth="1"/>
    <col min="11273" max="11273" width="9.625" style="2" customWidth="1"/>
    <col min="11274" max="11274" width="12.125" style="2" customWidth="1"/>
    <col min="11275" max="11275" width="9.625" style="2" customWidth="1"/>
    <col min="11276" max="11276" width="13.375" style="2" customWidth="1"/>
    <col min="11277" max="11520" width="10.875" style="2"/>
    <col min="11521" max="11522" width="17.125" style="2" customWidth="1"/>
    <col min="11523" max="11523" width="10.875" style="2"/>
    <col min="11524" max="11524" width="15.875" style="2" customWidth="1"/>
    <col min="11525" max="11525" width="9.625" style="2" customWidth="1"/>
    <col min="11526" max="11526" width="13.375" style="2" customWidth="1"/>
    <col min="11527" max="11527" width="9.625" style="2" customWidth="1"/>
    <col min="11528" max="11528" width="12.125" style="2" customWidth="1"/>
    <col min="11529" max="11529" width="9.625" style="2" customWidth="1"/>
    <col min="11530" max="11530" width="12.125" style="2" customWidth="1"/>
    <col min="11531" max="11531" width="9.625" style="2" customWidth="1"/>
    <col min="11532" max="11532" width="13.375" style="2" customWidth="1"/>
    <col min="11533" max="11776" width="10.875" style="2"/>
    <col min="11777" max="11778" width="17.125" style="2" customWidth="1"/>
    <col min="11779" max="11779" width="10.875" style="2"/>
    <col min="11780" max="11780" width="15.875" style="2" customWidth="1"/>
    <col min="11781" max="11781" width="9.625" style="2" customWidth="1"/>
    <col min="11782" max="11782" width="13.375" style="2" customWidth="1"/>
    <col min="11783" max="11783" width="9.625" style="2" customWidth="1"/>
    <col min="11784" max="11784" width="12.125" style="2" customWidth="1"/>
    <col min="11785" max="11785" width="9.625" style="2" customWidth="1"/>
    <col min="11786" max="11786" width="12.125" style="2" customWidth="1"/>
    <col min="11787" max="11787" width="9.625" style="2" customWidth="1"/>
    <col min="11788" max="11788" width="13.375" style="2" customWidth="1"/>
    <col min="11789" max="12032" width="10.875" style="2"/>
    <col min="12033" max="12034" width="17.125" style="2" customWidth="1"/>
    <col min="12035" max="12035" width="10.875" style="2"/>
    <col min="12036" max="12036" width="15.875" style="2" customWidth="1"/>
    <col min="12037" max="12037" width="9.625" style="2" customWidth="1"/>
    <col min="12038" max="12038" width="13.375" style="2" customWidth="1"/>
    <col min="12039" max="12039" width="9.625" style="2" customWidth="1"/>
    <col min="12040" max="12040" width="12.125" style="2" customWidth="1"/>
    <col min="12041" max="12041" width="9.625" style="2" customWidth="1"/>
    <col min="12042" max="12042" width="12.125" style="2" customWidth="1"/>
    <col min="12043" max="12043" width="9.625" style="2" customWidth="1"/>
    <col min="12044" max="12044" width="13.375" style="2" customWidth="1"/>
    <col min="12045" max="12288" width="10.875" style="2"/>
    <col min="12289" max="12290" width="17.125" style="2" customWidth="1"/>
    <col min="12291" max="12291" width="10.875" style="2"/>
    <col min="12292" max="12292" width="15.875" style="2" customWidth="1"/>
    <col min="12293" max="12293" width="9.625" style="2" customWidth="1"/>
    <col min="12294" max="12294" width="13.375" style="2" customWidth="1"/>
    <col min="12295" max="12295" width="9.625" style="2" customWidth="1"/>
    <col min="12296" max="12296" width="12.125" style="2" customWidth="1"/>
    <col min="12297" max="12297" width="9.625" style="2" customWidth="1"/>
    <col min="12298" max="12298" width="12.125" style="2" customWidth="1"/>
    <col min="12299" max="12299" width="9.625" style="2" customWidth="1"/>
    <col min="12300" max="12300" width="13.375" style="2" customWidth="1"/>
    <col min="12301" max="12544" width="10.875" style="2"/>
    <col min="12545" max="12546" width="17.125" style="2" customWidth="1"/>
    <col min="12547" max="12547" width="10.875" style="2"/>
    <col min="12548" max="12548" width="15.875" style="2" customWidth="1"/>
    <col min="12549" max="12549" width="9.625" style="2" customWidth="1"/>
    <col min="12550" max="12550" width="13.375" style="2" customWidth="1"/>
    <col min="12551" max="12551" width="9.625" style="2" customWidth="1"/>
    <col min="12552" max="12552" width="12.125" style="2" customWidth="1"/>
    <col min="12553" max="12553" width="9.625" style="2" customWidth="1"/>
    <col min="12554" max="12554" width="12.125" style="2" customWidth="1"/>
    <col min="12555" max="12555" width="9.625" style="2" customWidth="1"/>
    <col min="12556" max="12556" width="13.375" style="2" customWidth="1"/>
    <col min="12557" max="12800" width="10.875" style="2"/>
    <col min="12801" max="12802" width="17.125" style="2" customWidth="1"/>
    <col min="12803" max="12803" width="10.875" style="2"/>
    <col min="12804" max="12804" width="15.875" style="2" customWidth="1"/>
    <col min="12805" max="12805" width="9.625" style="2" customWidth="1"/>
    <col min="12806" max="12806" width="13.375" style="2" customWidth="1"/>
    <col min="12807" max="12807" width="9.625" style="2" customWidth="1"/>
    <col min="12808" max="12808" width="12.125" style="2" customWidth="1"/>
    <col min="12809" max="12809" width="9.625" style="2" customWidth="1"/>
    <col min="12810" max="12810" width="12.125" style="2" customWidth="1"/>
    <col min="12811" max="12811" width="9.625" style="2" customWidth="1"/>
    <col min="12812" max="12812" width="13.375" style="2" customWidth="1"/>
    <col min="12813" max="13056" width="10.875" style="2"/>
    <col min="13057" max="13058" width="17.125" style="2" customWidth="1"/>
    <col min="13059" max="13059" width="10.875" style="2"/>
    <col min="13060" max="13060" width="15.875" style="2" customWidth="1"/>
    <col min="13061" max="13061" width="9.625" style="2" customWidth="1"/>
    <col min="13062" max="13062" width="13.375" style="2" customWidth="1"/>
    <col min="13063" max="13063" width="9.625" style="2" customWidth="1"/>
    <col min="13064" max="13064" width="12.125" style="2" customWidth="1"/>
    <col min="13065" max="13065" width="9.625" style="2" customWidth="1"/>
    <col min="13066" max="13066" width="12.125" style="2" customWidth="1"/>
    <col min="13067" max="13067" width="9.625" style="2" customWidth="1"/>
    <col min="13068" max="13068" width="13.375" style="2" customWidth="1"/>
    <col min="13069" max="13312" width="10.875" style="2"/>
    <col min="13313" max="13314" width="17.125" style="2" customWidth="1"/>
    <col min="13315" max="13315" width="10.875" style="2"/>
    <col min="13316" max="13316" width="15.875" style="2" customWidth="1"/>
    <col min="13317" max="13317" width="9.625" style="2" customWidth="1"/>
    <col min="13318" max="13318" width="13.375" style="2" customWidth="1"/>
    <col min="13319" max="13319" width="9.625" style="2" customWidth="1"/>
    <col min="13320" max="13320" width="12.125" style="2" customWidth="1"/>
    <col min="13321" max="13321" width="9.625" style="2" customWidth="1"/>
    <col min="13322" max="13322" width="12.125" style="2" customWidth="1"/>
    <col min="13323" max="13323" width="9.625" style="2" customWidth="1"/>
    <col min="13324" max="13324" width="13.375" style="2" customWidth="1"/>
    <col min="13325" max="13568" width="10.875" style="2"/>
    <col min="13569" max="13570" width="17.125" style="2" customWidth="1"/>
    <col min="13571" max="13571" width="10.875" style="2"/>
    <col min="13572" max="13572" width="15.875" style="2" customWidth="1"/>
    <col min="13573" max="13573" width="9.625" style="2" customWidth="1"/>
    <col min="13574" max="13574" width="13.375" style="2" customWidth="1"/>
    <col min="13575" max="13575" width="9.625" style="2" customWidth="1"/>
    <col min="13576" max="13576" width="12.125" style="2" customWidth="1"/>
    <col min="13577" max="13577" width="9.625" style="2" customWidth="1"/>
    <col min="13578" max="13578" width="12.125" style="2" customWidth="1"/>
    <col min="13579" max="13579" width="9.625" style="2" customWidth="1"/>
    <col min="13580" max="13580" width="13.375" style="2" customWidth="1"/>
    <col min="13581" max="13824" width="10.875" style="2"/>
    <col min="13825" max="13826" width="17.125" style="2" customWidth="1"/>
    <col min="13827" max="13827" width="10.875" style="2"/>
    <col min="13828" max="13828" width="15.875" style="2" customWidth="1"/>
    <col min="13829" max="13829" width="9.625" style="2" customWidth="1"/>
    <col min="13830" max="13830" width="13.375" style="2" customWidth="1"/>
    <col min="13831" max="13831" width="9.625" style="2" customWidth="1"/>
    <col min="13832" max="13832" width="12.125" style="2" customWidth="1"/>
    <col min="13833" max="13833" width="9.625" style="2" customWidth="1"/>
    <col min="13834" max="13834" width="12.125" style="2" customWidth="1"/>
    <col min="13835" max="13835" width="9.625" style="2" customWidth="1"/>
    <col min="13836" max="13836" width="13.375" style="2" customWidth="1"/>
    <col min="13837" max="14080" width="10.875" style="2"/>
    <col min="14081" max="14082" width="17.125" style="2" customWidth="1"/>
    <col min="14083" max="14083" width="10.875" style="2"/>
    <col min="14084" max="14084" width="15.875" style="2" customWidth="1"/>
    <col min="14085" max="14085" width="9.625" style="2" customWidth="1"/>
    <col min="14086" max="14086" width="13.375" style="2" customWidth="1"/>
    <col min="14087" max="14087" width="9.625" style="2" customWidth="1"/>
    <col min="14088" max="14088" width="12.125" style="2" customWidth="1"/>
    <col min="14089" max="14089" width="9.625" style="2" customWidth="1"/>
    <col min="14090" max="14090" width="12.125" style="2" customWidth="1"/>
    <col min="14091" max="14091" width="9.625" style="2" customWidth="1"/>
    <col min="14092" max="14092" width="13.375" style="2" customWidth="1"/>
    <col min="14093" max="14336" width="10.875" style="2"/>
    <col min="14337" max="14338" width="17.125" style="2" customWidth="1"/>
    <col min="14339" max="14339" width="10.875" style="2"/>
    <col min="14340" max="14340" width="15.875" style="2" customWidth="1"/>
    <col min="14341" max="14341" width="9.625" style="2" customWidth="1"/>
    <col min="14342" max="14342" width="13.375" style="2" customWidth="1"/>
    <col min="14343" max="14343" width="9.625" style="2" customWidth="1"/>
    <col min="14344" max="14344" width="12.125" style="2" customWidth="1"/>
    <col min="14345" max="14345" width="9.625" style="2" customWidth="1"/>
    <col min="14346" max="14346" width="12.125" style="2" customWidth="1"/>
    <col min="14347" max="14347" width="9.625" style="2" customWidth="1"/>
    <col min="14348" max="14348" width="13.375" style="2" customWidth="1"/>
    <col min="14349" max="14592" width="10.875" style="2"/>
    <col min="14593" max="14594" width="17.125" style="2" customWidth="1"/>
    <col min="14595" max="14595" width="10.875" style="2"/>
    <col min="14596" max="14596" width="15.875" style="2" customWidth="1"/>
    <col min="14597" max="14597" width="9.625" style="2" customWidth="1"/>
    <col min="14598" max="14598" width="13.375" style="2" customWidth="1"/>
    <col min="14599" max="14599" width="9.625" style="2" customWidth="1"/>
    <col min="14600" max="14600" width="12.125" style="2" customWidth="1"/>
    <col min="14601" max="14601" width="9.625" style="2" customWidth="1"/>
    <col min="14602" max="14602" width="12.125" style="2" customWidth="1"/>
    <col min="14603" max="14603" width="9.625" style="2" customWidth="1"/>
    <col min="14604" max="14604" width="13.375" style="2" customWidth="1"/>
    <col min="14605" max="14848" width="10.875" style="2"/>
    <col min="14849" max="14850" width="17.125" style="2" customWidth="1"/>
    <col min="14851" max="14851" width="10.875" style="2"/>
    <col min="14852" max="14852" width="15.875" style="2" customWidth="1"/>
    <col min="14853" max="14853" width="9.625" style="2" customWidth="1"/>
    <col min="14854" max="14854" width="13.375" style="2" customWidth="1"/>
    <col min="14855" max="14855" width="9.625" style="2" customWidth="1"/>
    <col min="14856" max="14856" width="12.125" style="2" customWidth="1"/>
    <col min="14857" max="14857" width="9.625" style="2" customWidth="1"/>
    <col min="14858" max="14858" width="12.125" style="2" customWidth="1"/>
    <col min="14859" max="14859" width="9.625" style="2" customWidth="1"/>
    <col min="14860" max="14860" width="13.375" style="2" customWidth="1"/>
    <col min="14861" max="15104" width="10.875" style="2"/>
    <col min="15105" max="15106" width="17.125" style="2" customWidth="1"/>
    <col min="15107" max="15107" width="10.875" style="2"/>
    <col min="15108" max="15108" width="15.875" style="2" customWidth="1"/>
    <col min="15109" max="15109" width="9.625" style="2" customWidth="1"/>
    <col min="15110" max="15110" width="13.375" style="2" customWidth="1"/>
    <col min="15111" max="15111" width="9.625" style="2" customWidth="1"/>
    <col min="15112" max="15112" width="12.125" style="2" customWidth="1"/>
    <col min="15113" max="15113" width="9.625" style="2" customWidth="1"/>
    <col min="15114" max="15114" width="12.125" style="2" customWidth="1"/>
    <col min="15115" max="15115" width="9.625" style="2" customWidth="1"/>
    <col min="15116" max="15116" width="13.375" style="2" customWidth="1"/>
    <col min="15117" max="15360" width="10.875" style="2"/>
    <col min="15361" max="15362" width="17.125" style="2" customWidth="1"/>
    <col min="15363" max="15363" width="10.875" style="2"/>
    <col min="15364" max="15364" width="15.875" style="2" customWidth="1"/>
    <col min="15365" max="15365" width="9.625" style="2" customWidth="1"/>
    <col min="15366" max="15366" width="13.375" style="2" customWidth="1"/>
    <col min="15367" max="15367" width="9.625" style="2" customWidth="1"/>
    <col min="15368" max="15368" width="12.125" style="2" customWidth="1"/>
    <col min="15369" max="15369" width="9.625" style="2" customWidth="1"/>
    <col min="15370" max="15370" width="12.125" style="2" customWidth="1"/>
    <col min="15371" max="15371" width="9.625" style="2" customWidth="1"/>
    <col min="15372" max="15372" width="13.375" style="2" customWidth="1"/>
    <col min="15373" max="15616" width="10.875" style="2"/>
    <col min="15617" max="15618" width="17.125" style="2" customWidth="1"/>
    <col min="15619" max="15619" width="10.875" style="2"/>
    <col min="15620" max="15620" width="15.875" style="2" customWidth="1"/>
    <col min="15621" max="15621" width="9.625" style="2" customWidth="1"/>
    <col min="15622" max="15622" width="13.375" style="2" customWidth="1"/>
    <col min="15623" max="15623" width="9.625" style="2" customWidth="1"/>
    <col min="15624" max="15624" width="12.125" style="2" customWidth="1"/>
    <col min="15625" max="15625" width="9.625" style="2" customWidth="1"/>
    <col min="15626" max="15626" width="12.125" style="2" customWidth="1"/>
    <col min="15627" max="15627" width="9.625" style="2" customWidth="1"/>
    <col min="15628" max="15628" width="13.375" style="2" customWidth="1"/>
    <col min="15629" max="15872" width="10.875" style="2"/>
    <col min="15873" max="15874" width="17.125" style="2" customWidth="1"/>
    <col min="15875" max="15875" width="10.875" style="2"/>
    <col min="15876" max="15876" width="15.875" style="2" customWidth="1"/>
    <col min="15877" max="15877" width="9.625" style="2" customWidth="1"/>
    <col min="15878" max="15878" width="13.375" style="2" customWidth="1"/>
    <col min="15879" max="15879" width="9.625" style="2" customWidth="1"/>
    <col min="15880" max="15880" width="12.125" style="2" customWidth="1"/>
    <col min="15881" max="15881" width="9.625" style="2" customWidth="1"/>
    <col min="15882" max="15882" width="12.125" style="2" customWidth="1"/>
    <col min="15883" max="15883" width="9.625" style="2" customWidth="1"/>
    <col min="15884" max="15884" width="13.375" style="2" customWidth="1"/>
    <col min="15885" max="16128" width="10.875" style="2"/>
    <col min="16129" max="16130" width="17.125" style="2" customWidth="1"/>
    <col min="16131" max="16131" width="10.875" style="2"/>
    <col min="16132" max="16132" width="15.875" style="2" customWidth="1"/>
    <col min="16133" max="16133" width="9.625" style="2" customWidth="1"/>
    <col min="16134" max="16134" width="13.375" style="2" customWidth="1"/>
    <col min="16135" max="16135" width="9.625" style="2" customWidth="1"/>
    <col min="16136" max="16136" width="12.125" style="2" customWidth="1"/>
    <col min="16137" max="16137" width="9.625" style="2" customWidth="1"/>
    <col min="16138" max="16138" width="12.125" style="2" customWidth="1"/>
    <col min="16139" max="16139" width="9.625" style="2" customWidth="1"/>
    <col min="16140" max="16140" width="13.375" style="2" customWidth="1"/>
    <col min="16141" max="16384" width="10.875" style="2"/>
  </cols>
  <sheetData>
    <row r="6" spans="2:12" x14ac:dyDescent="0.2">
      <c r="D6" s="3" t="s">
        <v>151</v>
      </c>
    </row>
    <row r="7" spans="2:12" ht="18" thickBot="1" x14ac:dyDescent="0.25">
      <c r="B7" s="23"/>
      <c r="C7" s="4"/>
      <c r="D7" s="4"/>
      <c r="E7" s="4"/>
      <c r="F7" s="4"/>
      <c r="G7" s="4"/>
      <c r="H7" s="4"/>
      <c r="I7" s="4"/>
      <c r="J7" s="4"/>
      <c r="K7" s="4"/>
      <c r="L7" s="29" t="s">
        <v>121</v>
      </c>
    </row>
    <row r="8" spans="2:12" x14ac:dyDescent="0.2">
      <c r="C8" s="9"/>
      <c r="D8" s="7"/>
      <c r="E8" s="7"/>
      <c r="F8" s="7"/>
      <c r="G8" s="7"/>
      <c r="H8" s="7"/>
      <c r="I8" s="7"/>
      <c r="J8" s="7"/>
      <c r="K8" s="7"/>
      <c r="L8" s="7"/>
    </row>
    <row r="9" spans="2:12" x14ac:dyDescent="0.2">
      <c r="C9" s="9"/>
      <c r="D9" s="8" t="s">
        <v>152</v>
      </c>
      <c r="E9" s="7"/>
      <c r="F9" s="7"/>
      <c r="G9" s="5"/>
      <c r="H9" s="7"/>
      <c r="I9" s="6" t="s">
        <v>153</v>
      </c>
      <c r="J9" s="7"/>
      <c r="K9" s="7"/>
      <c r="L9" s="7"/>
    </row>
    <row r="10" spans="2:12" x14ac:dyDescent="0.2">
      <c r="C10" s="10" t="s">
        <v>154</v>
      </c>
      <c r="D10" s="9"/>
      <c r="E10" s="9"/>
      <c r="F10" s="9"/>
      <c r="G10" s="9"/>
      <c r="H10" s="11" t="s">
        <v>155</v>
      </c>
      <c r="I10" s="11" t="s">
        <v>156</v>
      </c>
      <c r="J10" s="9"/>
      <c r="K10" s="11" t="s">
        <v>157</v>
      </c>
      <c r="L10" s="9"/>
    </row>
    <row r="11" spans="2:12" x14ac:dyDescent="0.2">
      <c r="B11" s="7"/>
      <c r="C11" s="5"/>
      <c r="D11" s="8" t="s">
        <v>158</v>
      </c>
      <c r="E11" s="35" t="s">
        <v>159</v>
      </c>
      <c r="F11" s="8" t="s">
        <v>160</v>
      </c>
      <c r="G11" s="35" t="s">
        <v>161</v>
      </c>
      <c r="H11" s="35" t="s">
        <v>162</v>
      </c>
      <c r="I11" s="35" t="s">
        <v>163</v>
      </c>
      <c r="J11" s="35" t="s">
        <v>164</v>
      </c>
      <c r="K11" s="35" t="s">
        <v>165</v>
      </c>
      <c r="L11" s="8" t="s">
        <v>129</v>
      </c>
    </row>
    <row r="12" spans="2:12" x14ac:dyDescent="0.2">
      <c r="C12" s="9"/>
    </row>
    <row r="13" spans="2:12" x14ac:dyDescent="0.2">
      <c r="B13" s="1" t="s">
        <v>14</v>
      </c>
      <c r="C13" s="16">
        <f>F13+9685</f>
        <v>12142</v>
      </c>
      <c r="D13" s="36" t="s">
        <v>166</v>
      </c>
      <c r="E13" s="15" t="s">
        <v>167</v>
      </c>
      <c r="F13" s="15">
        <v>2457</v>
      </c>
      <c r="G13" s="15">
        <v>7000</v>
      </c>
      <c r="H13" s="15">
        <v>195</v>
      </c>
      <c r="I13" s="15">
        <v>2729</v>
      </c>
      <c r="J13" s="15">
        <v>2159</v>
      </c>
      <c r="K13" s="15">
        <v>52</v>
      </c>
      <c r="L13" s="15">
        <v>7</v>
      </c>
    </row>
    <row r="14" spans="2:12" x14ac:dyDescent="0.2">
      <c r="B14" s="1" t="s">
        <v>15</v>
      </c>
      <c r="C14" s="16">
        <f>F14+8278</f>
        <v>9744</v>
      </c>
      <c r="D14" s="36" t="s">
        <v>168</v>
      </c>
      <c r="E14" s="15" t="s">
        <v>169</v>
      </c>
      <c r="F14" s="15">
        <v>1466</v>
      </c>
      <c r="G14" s="15">
        <f>5690+44</f>
        <v>5734</v>
      </c>
      <c r="H14" s="15">
        <v>16</v>
      </c>
      <c r="I14" s="15">
        <f>702+1098</f>
        <v>1800</v>
      </c>
      <c r="J14" s="15">
        <f>1847+324</f>
        <v>2171</v>
      </c>
      <c r="K14" s="15">
        <v>6</v>
      </c>
      <c r="L14" s="15">
        <v>17</v>
      </c>
    </row>
    <row r="15" spans="2:12" x14ac:dyDescent="0.2">
      <c r="B15" s="1" t="s">
        <v>16</v>
      </c>
      <c r="C15" s="16">
        <f>F15+5145</f>
        <v>7558</v>
      </c>
      <c r="D15" s="36" t="s">
        <v>170</v>
      </c>
      <c r="E15" s="15" t="s">
        <v>171</v>
      </c>
      <c r="F15" s="15">
        <v>2413</v>
      </c>
      <c r="G15" s="15">
        <f>3669+44</f>
        <v>3713</v>
      </c>
      <c r="H15" s="15">
        <v>224</v>
      </c>
      <c r="I15" s="15">
        <f>416+1079</f>
        <v>1495</v>
      </c>
      <c r="J15" s="15">
        <f>1026+1066</f>
        <v>2092</v>
      </c>
      <c r="K15" s="15">
        <v>8</v>
      </c>
      <c r="L15" s="15">
        <v>26</v>
      </c>
    </row>
    <row r="16" spans="2:12" x14ac:dyDescent="0.2">
      <c r="B16" s="1" t="s">
        <v>17</v>
      </c>
      <c r="C16" s="16">
        <f>D16+E16+F16</f>
        <v>15165</v>
      </c>
      <c r="D16" s="15">
        <v>6707</v>
      </c>
      <c r="E16" s="15">
        <v>148</v>
      </c>
      <c r="F16" s="15">
        <v>8310</v>
      </c>
      <c r="G16" s="15">
        <f>5124+80+124</f>
        <v>5328</v>
      </c>
      <c r="H16" s="15">
        <v>2820</v>
      </c>
      <c r="I16" s="15">
        <f>122+40+2503</f>
        <v>2665</v>
      </c>
      <c r="J16" s="15">
        <f>1455+28+2864</f>
        <v>4347</v>
      </c>
      <c r="K16" s="19" t="s">
        <v>172</v>
      </c>
      <c r="L16" s="15">
        <v>5</v>
      </c>
    </row>
    <row r="17" spans="2:12" x14ac:dyDescent="0.2">
      <c r="C17" s="9"/>
      <c r="D17" s="15"/>
      <c r="E17" s="15"/>
      <c r="F17" s="15"/>
      <c r="G17" s="15"/>
      <c r="H17" s="15"/>
      <c r="I17" s="15"/>
      <c r="J17" s="15"/>
      <c r="K17" s="15"/>
      <c r="L17" s="15"/>
    </row>
    <row r="18" spans="2:12" x14ac:dyDescent="0.2">
      <c r="B18" s="1" t="s">
        <v>19</v>
      </c>
      <c r="C18" s="16">
        <f t="shared" ref="C18:C23" si="0">D18+E18+F18</f>
        <v>9442</v>
      </c>
      <c r="D18" s="15">
        <v>6448</v>
      </c>
      <c r="E18" s="15">
        <v>134</v>
      </c>
      <c r="F18" s="15">
        <v>2860</v>
      </c>
      <c r="G18" s="15">
        <v>5457</v>
      </c>
      <c r="H18" s="15">
        <v>47</v>
      </c>
      <c r="I18" s="15">
        <v>610</v>
      </c>
      <c r="J18" s="15">
        <v>3303</v>
      </c>
      <c r="K18" s="19" t="s">
        <v>173</v>
      </c>
      <c r="L18" s="15">
        <v>25</v>
      </c>
    </row>
    <row r="19" spans="2:12" x14ac:dyDescent="0.2">
      <c r="B19" s="1" t="s">
        <v>20</v>
      </c>
      <c r="C19" s="16">
        <f t="shared" si="0"/>
        <v>10638</v>
      </c>
      <c r="D19" s="15">
        <v>7256</v>
      </c>
      <c r="E19" s="15">
        <v>133</v>
      </c>
      <c r="F19" s="15">
        <v>3249</v>
      </c>
      <c r="G19" s="15">
        <v>6075</v>
      </c>
      <c r="H19" s="15">
        <v>248</v>
      </c>
      <c r="I19" s="15">
        <v>793</v>
      </c>
      <c r="J19" s="15">
        <v>3509</v>
      </c>
      <c r="K19" s="19" t="s">
        <v>173</v>
      </c>
      <c r="L19" s="15">
        <v>13</v>
      </c>
    </row>
    <row r="20" spans="2:12" x14ac:dyDescent="0.2">
      <c r="B20" s="1" t="s">
        <v>21</v>
      </c>
      <c r="C20" s="16">
        <f t="shared" si="0"/>
        <v>8779</v>
      </c>
      <c r="D20" s="15">
        <v>5936</v>
      </c>
      <c r="E20" s="15">
        <v>220</v>
      </c>
      <c r="F20" s="15">
        <v>2623</v>
      </c>
      <c r="G20" s="15">
        <v>4869</v>
      </c>
      <c r="H20" s="15">
        <v>397</v>
      </c>
      <c r="I20" s="15">
        <v>552</v>
      </c>
      <c r="J20" s="15">
        <v>2955</v>
      </c>
      <c r="K20" s="19" t="s">
        <v>173</v>
      </c>
      <c r="L20" s="15">
        <v>6</v>
      </c>
    </row>
    <row r="21" spans="2:12" x14ac:dyDescent="0.2">
      <c r="B21" s="1" t="s">
        <v>22</v>
      </c>
      <c r="C21" s="16">
        <f t="shared" si="0"/>
        <v>7813</v>
      </c>
      <c r="D21" s="15">
        <v>5267</v>
      </c>
      <c r="E21" s="15">
        <v>185</v>
      </c>
      <c r="F21" s="15">
        <v>2361</v>
      </c>
      <c r="G21" s="15">
        <v>4332</v>
      </c>
      <c r="H21" s="15">
        <v>16</v>
      </c>
      <c r="I21" s="15">
        <v>673</v>
      </c>
      <c r="J21" s="15">
        <v>2776</v>
      </c>
      <c r="K21" s="15">
        <v>9</v>
      </c>
      <c r="L21" s="15">
        <v>7</v>
      </c>
    </row>
    <row r="22" spans="2:12" x14ac:dyDescent="0.2">
      <c r="B22" s="1" t="s">
        <v>23</v>
      </c>
      <c r="C22" s="16">
        <f t="shared" si="0"/>
        <v>7816</v>
      </c>
      <c r="D22" s="14">
        <v>5758</v>
      </c>
      <c r="E22" s="14">
        <v>133</v>
      </c>
      <c r="F22" s="14">
        <v>1925</v>
      </c>
      <c r="G22" s="14">
        <v>4589</v>
      </c>
      <c r="H22" s="14">
        <v>239</v>
      </c>
      <c r="I22" s="14">
        <v>428</v>
      </c>
      <c r="J22" s="14">
        <v>2560</v>
      </c>
      <c r="K22" s="19" t="s">
        <v>173</v>
      </c>
      <c r="L22" s="19" t="s">
        <v>173</v>
      </c>
    </row>
    <row r="23" spans="2:12" x14ac:dyDescent="0.2">
      <c r="B23" s="3" t="s">
        <v>174</v>
      </c>
      <c r="C23" s="17">
        <f t="shared" si="0"/>
        <v>7893</v>
      </c>
      <c r="D23" s="18">
        <f>SUM(D25:D36)</f>
        <v>5335</v>
      </c>
      <c r="E23" s="18">
        <f t="shared" ref="E23:L23" si="1">SUM(E25:E36)</f>
        <v>223</v>
      </c>
      <c r="F23" s="18">
        <f t="shared" si="1"/>
        <v>2335</v>
      </c>
      <c r="G23" s="18">
        <f t="shared" si="1"/>
        <v>4281</v>
      </c>
      <c r="H23" s="18">
        <f t="shared" si="1"/>
        <v>286</v>
      </c>
      <c r="I23" s="18">
        <f t="shared" si="1"/>
        <v>992</v>
      </c>
      <c r="J23" s="18">
        <f t="shared" si="1"/>
        <v>2322</v>
      </c>
      <c r="K23" s="37" t="s">
        <v>172</v>
      </c>
      <c r="L23" s="18">
        <f t="shared" si="1"/>
        <v>12</v>
      </c>
    </row>
    <row r="24" spans="2:12" x14ac:dyDescent="0.2">
      <c r="C24" s="9"/>
    </row>
    <row r="25" spans="2:12" x14ac:dyDescent="0.2">
      <c r="B25" s="1" t="s">
        <v>175</v>
      </c>
      <c r="C25" s="16">
        <f t="shared" ref="C25:C36" si="2">D25+E25+F25</f>
        <v>758</v>
      </c>
      <c r="D25" s="15">
        <v>384</v>
      </c>
      <c r="E25" s="15">
        <v>5</v>
      </c>
      <c r="F25" s="15">
        <v>369</v>
      </c>
      <c r="G25" s="15">
        <v>285</v>
      </c>
      <c r="H25" s="19">
        <v>46</v>
      </c>
      <c r="I25" s="15">
        <v>223</v>
      </c>
      <c r="J25" s="15">
        <v>204</v>
      </c>
      <c r="K25" s="19" t="s">
        <v>172</v>
      </c>
      <c r="L25" s="19" t="s">
        <v>172</v>
      </c>
    </row>
    <row r="26" spans="2:12" x14ac:dyDescent="0.2">
      <c r="B26" s="1" t="s">
        <v>61</v>
      </c>
      <c r="C26" s="16">
        <f t="shared" si="2"/>
        <v>610</v>
      </c>
      <c r="D26" s="15">
        <v>456</v>
      </c>
      <c r="E26" s="15">
        <v>53</v>
      </c>
      <c r="F26" s="15">
        <v>101</v>
      </c>
      <c r="G26" s="15">
        <v>350</v>
      </c>
      <c r="H26" s="15">
        <v>1</v>
      </c>
      <c r="I26" s="15">
        <v>49</v>
      </c>
      <c r="J26" s="15">
        <v>210</v>
      </c>
      <c r="K26" s="19" t="s">
        <v>172</v>
      </c>
      <c r="L26" s="19" t="s">
        <v>172</v>
      </c>
    </row>
    <row r="27" spans="2:12" x14ac:dyDescent="0.2">
      <c r="B27" s="1" t="s">
        <v>62</v>
      </c>
      <c r="C27" s="16">
        <f t="shared" si="2"/>
        <v>644</v>
      </c>
      <c r="D27" s="15">
        <v>443</v>
      </c>
      <c r="E27" s="15">
        <v>16</v>
      </c>
      <c r="F27" s="15">
        <v>185</v>
      </c>
      <c r="G27" s="15">
        <v>370</v>
      </c>
      <c r="H27" s="19">
        <v>26</v>
      </c>
      <c r="I27" s="15">
        <v>34</v>
      </c>
      <c r="J27" s="15">
        <v>214</v>
      </c>
      <c r="K27" s="19" t="s">
        <v>172</v>
      </c>
      <c r="L27" s="19" t="s">
        <v>172</v>
      </c>
    </row>
    <row r="28" spans="2:12" x14ac:dyDescent="0.2">
      <c r="B28" s="1" t="s">
        <v>63</v>
      </c>
      <c r="C28" s="16">
        <f t="shared" si="2"/>
        <v>692</v>
      </c>
      <c r="D28" s="15">
        <v>459</v>
      </c>
      <c r="E28" s="15">
        <v>7</v>
      </c>
      <c r="F28" s="15">
        <v>226</v>
      </c>
      <c r="G28" s="15">
        <v>368</v>
      </c>
      <c r="H28" s="15">
        <v>66</v>
      </c>
      <c r="I28" s="15">
        <v>73</v>
      </c>
      <c r="J28" s="15">
        <v>185</v>
      </c>
      <c r="K28" s="19" t="s">
        <v>172</v>
      </c>
      <c r="L28" s="19" t="s">
        <v>172</v>
      </c>
    </row>
    <row r="29" spans="2:12" x14ac:dyDescent="0.2">
      <c r="B29" s="1" t="s">
        <v>64</v>
      </c>
      <c r="C29" s="16">
        <f t="shared" si="2"/>
        <v>548</v>
      </c>
      <c r="D29" s="15">
        <v>448</v>
      </c>
      <c r="E29" s="15">
        <v>19</v>
      </c>
      <c r="F29" s="15">
        <v>81</v>
      </c>
      <c r="G29" s="15">
        <v>359</v>
      </c>
      <c r="H29" s="19">
        <v>1</v>
      </c>
      <c r="I29" s="15">
        <v>30</v>
      </c>
      <c r="J29" s="15">
        <v>158</v>
      </c>
      <c r="K29" s="19" t="s">
        <v>172</v>
      </c>
      <c r="L29" s="19" t="s">
        <v>172</v>
      </c>
    </row>
    <row r="30" spans="2:12" x14ac:dyDescent="0.2">
      <c r="B30" s="1" t="s">
        <v>65</v>
      </c>
      <c r="C30" s="16">
        <f t="shared" si="2"/>
        <v>545</v>
      </c>
      <c r="D30" s="15">
        <v>460</v>
      </c>
      <c r="E30" s="19" t="s">
        <v>172</v>
      </c>
      <c r="F30" s="15">
        <v>85</v>
      </c>
      <c r="G30" s="15">
        <v>341</v>
      </c>
      <c r="H30" s="19">
        <v>1</v>
      </c>
      <c r="I30" s="15">
        <v>4</v>
      </c>
      <c r="J30" s="15">
        <v>190</v>
      </c>
      <c r="K30" s="19" t="s">
        <v>172</v>
      </c>
      <c r="L30" s="19">
        <v>9</v>
      </c>
    </row>
    <row r="31" spans="2:12" x14ac:dyDescent="0.2">
      <c r="B31" s="1" t="s">
        <v>66</v>
      </c>
      <c r="C31" s="16">
        <f t="shared" si="2"/>
        <v>813</v>
      </c>
      <c r="D31" s="15">
        <v>502</v>
      </c>
      <c r="E31" s="15">
        <v>29</v>
      </c>
      <c r="F31" s="15">
        <v>282</v>
      </c>
      <c r="G31" s="15">
        <v>382</v>
      </c>
      <c r="H31" s="15">
        <v>76</v>
      </c>
      <c r="I31" s="15">
        <v>100</v>
      </c>
      <c r="J31" s="15">
        <v>254</v>
      </c>
      <c r="K31" s="19" t="s">
        <v>172</v>
      </c>
      <c r="L31" s="19">
        <v>1</v>
      </c>
    </row>
    <row r="32" spans="2:12" x14ac:dyDescent="0.2">
      <c r="B32" s="1" t="s">
        <v>67</v>
      </c>
      <c r="C32" s="16">
        <f t="shared" si="2"/>
        <v>483</v>
      </c>
      <c r="D32" s="15">
        <v>424</v>
      </c>
      <c r="E32" s="19">
        <v>4</v>
      </c>
      <c r="F32" s="15">
        <v>55</v>
      </c>
      <c r="G32" s="15">
        <v>329</v>
      </c>
      <c r="H32" s="19" t="s">
        <v>172</v>
      </c>
      <c r="I32" s="15">
        <v>19</v>
      </c>
      <c r="J32" s="15">
        <v>134</v>
      </c>
      <c r="K32" s="19" t="s">
        <v>172</v>
      </c>
      <c r="L32" s="19">
        <v>1</v>
      </c>
    </row>
    <row r="33" spans="2:12" x14ac:dyDescent="0.2">
      <c r="B33" s="1" t="s">
        <v>68</v>
      </c>
      <c r="C33" s="16">
        <f t="shared" si="2"/>
        <v>649</v>
      </c>
      <c r="D33" s="15">
        <v>437</v>
      </c>
      <c r="E33" s="15">
        <v>30</v>
      </c>
      <c r="F33" s="15">
        <v>182</v>
      </c>
      <c r="G33" s="15">
        <v>361</v>
      </c>
      <c r="H33" s="19" t="s">
        <v>172</v>
      </c>
      <c r="I33" s="15">
        <v>40</v>
      </c>
      <c r="J33" s="15">
        <v>247</v>
      </c>
      <c r="K33" s="19" t="s">
        <v>172</v>
      </c>
      <c r="L33" s="19">
        <v>1</v>
      </c>
    </row>
    <row r="34" spans="2:12" x14ac:dyDescent="0.2">
      <c r="B34" s="1" t="s">
        <v>69</v>
      </c>
      <c r="C34" s="16">
        <f t="shared" si="2"/>
        <v>710</v>
      </c>
      <c r="D34" s="15">
        <v>474</v>
      </c>
      <c r="E34" s="15">
        <v>6</v>
      </c>
      <c r="F34" s="15">
        <v>230</v>
      </c>
      <c r="G34" s="15">
        <v>409</v>
      </c>
      <c r="H34" s="15">
        <v>69</v>
      </c>
      <c r="I34" s="15">
        <v>97</v>
      </c>
      <c r="J34" s="15">
        <v>135</v>
      </c>
      <c r="K34" s="19" t="s">
        <v>172</v>
      </c>
      <c r="L34" s="19" t="s">
        <v>172</v>
      </c>
    </row>
    <row r="35" spans="2:12" x14ac:dyDescent="0.2">
      <c r="B35" s="1" t="s">
        <v>70</v>
      </c>
      <c r="C35" s="16">
        <f t="shared" si="2"/>
        <v>719</v>
      </c>
      <c r="D35" s="15">
        <v>446</v>
      </c>
      <c r="E35" s="15">
        <v>28</v>
      </c>
      <c r="F35" s="15">
        <v>245</v>
      </c>
      <c r="G35" s="15">
        <v>384</v>
      </c>
      <c r="H35" s="19" t="s">
        <v>172</v>
      </c>
      <c r="I35" s="15">
        <v>145</v>
      </c>
      <c r="J35" s="15">
        <v>190</v>
      </c>
      <c r="K35" s="19" t="s">
        <v>172</v>
      </c>
      <c r="L35" s="19" t="s">
        <v>172</v>
      </c>
    </row>
    <row r="36" spans="2:12" x14ac:dyDescent="0.2">
      <c r="B36" s="1" t="s">
        <v>71</v>
      </c>
      <c r="C36" s="16">
        <f t="shared" si="2"/>
        <v>722</v>
      </c>
      <c r="D36" s="15">
        <v>402</v>
      </c>
      <c r="E36" s="15">
        <v>26</v>
      </c>
      <c r="F36" s="15">
        <v>294</v>
      </c>
      <c r="G36" s="15">
        <v>343</v>
      </c>
      <c r="H36" s="19" t="s">
        <v>172</v>
      </c>
      <c r="I36" s="15">
        <v>178</v>
      </c>
      <c r="J36" s="15">
        <v>201</v>
      </c>
      <c r="K36" s="19" t="s">
        <v>172</v>
      </c>
      <c r="L36" s="19" t="s">
        <v>172</v>
      </c>
    </row>
    <row r="37" spans="2:12" ht="18" thickBot="1" x14ac:dyDescent="0.25">
      <c r="B37" s="4"/>
      <c r="C37" s="20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2">
      <c r="C38" s="53" t="s">
        <v>46</v>
      </c>
      <c r="D38" s="54"/>
      <c r="E38" s="54"/>
      <c r="F38" s="54"/>
      <c r="G38" s="54"/>
      <c r="H38" s="54"/>
      <c r="I38" s="54"/>
    </row>
  </sheetData>
  <mergeCells count="1">
    <mergeCell ref="C38:I38"/>
  </mergeCells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>
      <selection activeCell="L48" sqref="L4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5.875" style="2" customWidth="1"/>
    <col min="5" max="5" width="14.625" style="2" customWidth="1"/>
    <col min="6" max="6" width="10.875" style="2" customWidth="1"/>
    <col min="7" max="7" width="14.625" style="2" customWidth="1"/>
    <col min="8" max="8" width="13.375" style="2" customWidth="1"/>
    <col min="9" max="9" width="9.62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59" width="12.125" style="2"/>
    <col min="260" max="260" width="15.875" style="2" customWidth="1"/>
    <col min="261" max="261" width="14.625" style="2" customWidth="1"/>
    <col min="262" max="262" width="10.875" style="2" customWidth="1"/>
    <col min="263" max="263" width="14.625" style="2" customWidth="1"/>
    <col min="264" max="264" width="13.375" style="2" customWidth="1"/>
    <col min="265" max="265" width="9.62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5" width="12.125" style="2"/>
    <col min="516" max="516" width="15.875" style="2" customWidth="1"/>
    <col min="517" max="517" width="14.625" style="2" customWidth="1"/>
    <col min="518" max="518" width="10.875" style="2" customWidth="1"/>
    <col min="519" max="519" width="14.625" style="2" customWidth="1"/>
    <col min="520" max="520" width="13.375" style="2" customWidth="1"/>
    <col min="521" max="521" width="9.62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1" width="12.125" style="2"/>
    <col min="772" max="772" width="15.875" style="2" customWidth="1"/>
    <col min="773" max="773" width="14.625" style="2" customWidth="1"/>
    <col min="774" max="774" width="10.875" style="2" customWidth="1"/>
    <col min="775" max="775" width="14.625" style="2" customWidth="1"/>
    <col min="776" max="776" width="13.375" style="2" customWidth="1"/>
    <col min="777" max="777" width="9.62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5.875" style="2" customWidth="1"/>
    <col min="1029" max="1029" width="14.625" style="2" customWidth="1"/>
    <col min="1030" max="1030" width="10.875" style="2" customWidth="1"/>
    <col min="1031" max="1031" width="14.625" style="2" customWidth="1"/>
    <col min="1032" max="1032" width="13.375" style="2" customWidth="1"/>
    <col min="1033" max="1033" width="9.62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5.875" style="2" customWidth="1"/>
    <col min="1285" max="1285" width="14.625" style="2" customWidth="1"/>
    <col min="1286" max="1286" width="10.875" style="2" customWidth="1"/>
    <col min="1287" max="1287" width="14.625" style="2" customWidth="1"/>
    <col min="1288" max="1288" width="13.375" style="2" customWidth="1"/>
    <col min="1289" max="1289" width="9.62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5.875" style="2" customWidth="1"/>
    <col min="1541" max="1541" width="14.625" style="2" customWidth="1"/>
    <col min="1542" max="1542" width="10.875" style="2" customWidth="1"/>
    <col min="1543" max="1543" width="14.625" style="2" customWidth="1"/>
    <col min="1544" max="1544" width="13.375" style="2" customWidth="1"/>
    <col min="1545" max="1545" width="9.62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5.875" style="2" customWidth="1"/>
    <col min="1797" max="1797" width="14.625" style="2" customWidth="1"/>
    <col min="1798" max="1798" width="10.875" style="2" customWidth="1"/>
    <col min="1799" max="1799" width="14.625" style="2" customWidth="1"/>
    <col min="1800" max="1800" width="13.375" style="2" customWidth="1"/>
    <col min="1801" max="1801" width="9.62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5.875" style="2" customWidth="1"/>
    <col min="2053" max="2053" width="14.625" style="2" customWidth="1"/>
    <col min="2054" max="2054" width="10.875" style="2" customWidth="1"/>
    <col min="2055" max="2055" width="14.625" style="2" customWidth="1"/>
    <col min="2056" max="2056" width="13.375" style="2" customWidth="1"/>
    <col min="2057" max="2057" width="9.62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5.875" style="2" customWidth="1"/>
    <col min="2309" max="2309" width="14.625" style="2" customWidth="1"/>
    <col min="2310" max="2310" width="10.875" style="2" customWidth="1"/>
    <col min="2311" max="2311" width="14.625" style="2" customWidth="1"/>
    <col min="2312" max="2312" width="13.375" style="2" customWidth="1"/>
    <col min="2313" max="2313" width="9.62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5.875" style="2" customWidth="1"/>
    <col min="2565" max="2565" width="14.625" style="2" customWidth="1"/>
    <col min="2566" max="2566" width="10.875" style="2" customWidth="1"/>
    <col min="2567" max="2567" width="14.625" style="2" customWidth="1"/>
    <col min="2568" max="2568" width="13.375" style="2" customWidth="1"/>
    <col min="2569" max="2569" width="9.62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5.875" style="2" customWidth="1"/>
    <col min="2821" max="2821" width="14.625" style="2" customWidth="1"/>
    <col min="2822" max="2822" width="10.875" style="2" customWidth="1"/>
    <col min="2823" max="2823" width="14.625" style="2" customWidth="1"/>
    <col min="2824" max="2824" width="13.375" style="2" customWidth="1"/>
    <col min="2825" max="2825" width="9.62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5.875" style="2" customWidth="1"/>
    <col min="3077" max="3077" width="14.625" style="2" customWidth="1"/>
    <col min="3078" max="3078" width="10.875" style="2" customWidth="1"/>
    <col min="3079" max="3079" width="14.625" style="2" customWidth="1"/>
    <col min="3080" max="3080" width="13.375" style="2" customWidth="1"/>
    <col min="3081" max="3081" width="9.62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5.875" style="2" customWidth="1"/>
    <col min="3333" max="3333" width="14.625" style="2" customWidth="1"/>
    <col min="3334" max="3334" width="10.875" style="2" customWidth="1"/>
    <col min="3335" max="3335" width="14.625" style="2" customWidth="1"/>
    <col min="3336" max="3336" width="13.375" style="2" customWidth="1"/>
    <col min="3337" max="3337" width="9.62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5.875" style="2" customWidth="1"/>
    <col min="3589" max="3589" width="14.625" style="2" customWidth="1"/>
    <col min="3590" max="3590" width="10.875" style="2" customWidth="1"/>
    <col min="3591" max="3591" width="14.625" style="2" customWidth="1"/>
    <col min="3592" max="3592" width="13.375" style="2" customWidth="1"/>
    <col min="3593" max="3593" width="9.62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5.875" style="2" customWidth="1"/>
    <col min="3845" max="3845" width="14.625" style="2" customWidth="1"/>
    <col min="3846" max="3846" width="10.875" style="2" customWidth="1"/>
    <col min="3847" max="3847" width="14.625" style="2" customWidth="1"/>
    <col min="3848" max="3848" width="13.375" style="2" customWidth="1"/>
    <col min="3849" max="3849" width="9.62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5.875" style="2" customWidth="1"/>
    <col min="4101" max="4101" width="14.625" style="2" customWidth="1"/>
    <col min="4102" max="4102" width="10.875" style="2" customWidth="1"/>
    <col min="4103" max="4103" width="14.625" style="2" customWidth="1"/>
    <col min="4104" max="4104" width="13.375" style="2" customWidth="1"/>
    <col min="4105" max="4105" width="9.62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5.875" style="2" customWidth="1"/>
    <col min="4357" max="4357" width="14.625" style="2" customWidth="1"/>
    <col min="4358" max="4358" width="10.875" style="2" customWidth="1"/>
    <col min="4359" max="4359" width="14.625" style="2" customWidth="1"/>
    <col min="4360" max="4360" width="13.375" style="2" customWidth="1"/>
    <col min="4361" max="4361" width="9.62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5.875" style="2" customWidth="1"/>
    <col min="4613" max="4613" width="14.625" style="2" customWidth="1"/>
    <col min="4614" max="4614" width="10.875" style="2" customWidth="1"/>
    <col min="4615" max="4615" width="14.625" style="2" customWidth="1"/>
    <col min="4616" max="4616" width="13.375" style="2" customWidth="1"/>
    <col min="4617" max="4617" width="9.62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5.875" style="2" customWidth="1"/>
    <col min="4869" max="4869" width="14.625" style="2" customWidth="1"/>
    <col min="4870" max="4870" width="10.875" style="2" customWidth="1"/>
    <col min="4871" max="4871" width="14.625" style="2" customWidth="1"/>
    <col min="4872" max="4872" width="13.375" style="2" customWidth="1"/>
    <col min="4873" max="4873" width="9.62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5.875" style="2" customWidth="1"/>
    <col min="5125" max="5125" width="14.625" style="2" customWidth="1"/>
    <col min="5126" max="5126" width="10.875" style="2" customWidth="1"/>
    <col min="5127" max="5127" width="14.625" style="2" customWidth="1"/>
    <col min="5128" max="5128" width="13.375" style="2" customWidth="1"/>
    <col min="5129" max="5129" width="9.62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5.875" style="2" customWidth="1"/>
    <col min="5381" max="5381" width="14.625" style="2" customWidth="1"/>
    <col min="5382" max="5382" width="10.875" style="2" customWidth="1"/>
    <col min="5383" max="5383" width="14.625" style="2" customWidth="1"/>
    <col min="5384" max="5384" width="13.375" style="2" customWidth="1"/>
    <col min="5385" max="5385" width="9.62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5.875" style="2" customWidth="1"/>
    <col min="5637" max="5637" width="14.625" style="2" customWidth="1"/>
    <col min="5638" max="5638" width="10.875" style="2" customWidth="1"/>
    <col min="5639" max="5639" width="14.625" style="2" customWidth="1"/>
    <col min="5640" max="5640" width="13.375" style="2" customWidth="1"/>
    <col min="5641" max="5641" width="9.62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5.875" style="2" customWidth="1"/>
    <col min="5893" max="5893" width="14.625" style="2" customWidth="1"/>
    <col min="5894" max="5894" width="10.875" style="2" customWidth="1"/>
    <col min="5895" max="5895" width="14.625" style="2" customWidth="1"/>
    <col min="5896" max="5896" width="13.375" style="2" customWidth="1"/>
    <col min="5897" max="5897" width="9.62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5.875" style="2" customWidth="1"/>
    <col min="6149" max="6149" width="14.625" style="2" customWidth="1"/>
    <col min="6150" max="6150" width="10.875" style="2" customWidth="1"/>
    <col min="6151" max="6151" width="14.625" style="2" customWidth="1"/>
    <col min="6152" max="6152" width="13.375" style="2" customWidth="1"/>
    <col min="6153" max="6153" width="9.62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5.875" style="2" customWidth="1"/>
    <col min="6405" max="6405" width="14.625" style="2" customWidth="1"/>
    <col min="6406" max="6406" width="10.875" style="2" customWidth="1"/>
    <col min="6407" max="6407" width="14.625" style="2" customWidth="1"/>
    <col min="6408" max="6408" width="13.375" style="2" customWidth="1"/>
    <col min="6409" max="6409" width="9.62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5.875" style="2" customWidth="1"/>
    <col min="6661" max="6661" width="14.625" style="2" customWidth="1"/>
    <col min="6662" max="6662" width="10.875" style="2" customWidth="1"/>
    <col min="6663" max="6663" width="14.625" style="2" customWidth="1"/>
    <col min="6664" max="6664" width="13.375" style="2" customWidth="1"/>
    <col min="6665" max="6665" width="9.62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5.875" style="2" customWidth="1"/>
    <col min="6917" max="6917" width="14.625" style="2" customWidth="1"/>
    <col min="6918" max="6918" width="10.875" style="2" customWidth="1"/>
    <col min="6919" max="6919" width="14.625" style="2" customWidth="1"/>
    <col min="6920" max="6920" width="13.375" style="2" customWidth="1"/>
    <col min="6921" max="6921" width="9.62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5.875" style="2" customWidth="1"/>
    <col min="7173" max="7173" width="14.625" style="2" customWidth="1"/>
    <col min="7174" max="7174" width="10.875" style="2" customWidth="1"/>
    <col min="7175" max="7175" width="14.625" style="2" customWidth="1"/>
    <col min="7176" max="7176" width="13.375" style="2" customWidth="1"/>
    <col min="7177" max="7177" width="9.62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5.875" style="2" customWidth="1"/>
    <col min="7429" max="7429" width="14.625" style="2" customWidth="1"/>
    <col min="7430" max="7430" width="10.875" style="2" customWidth="1"/>
    <col min="7431" max="7431" width="14.625" style="2" customWidth="1"/>
    <col min="7432" max="7432" width="13.375" style="2" customWidth="1"/>
    <col min="7433" max="7433" width="9.62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5.875" style="2" customWidth="1"/>
    <col min="7685" max="7685" width="14.625" style="2" customWidth="1"/>
    <col min="7686" max="7686" width="10.875" style="2" customWidth="1"/>
    <col min="7687" max="7687" width="14.625" style="2" customWidth="1"/>
    <col min="7688" max="7688" width="13.375" style="2" customWidth="1"/>
    <col min="7689" max="7689" width="9.62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5.875" style="2" customWidth="1"/>
    <col min="7941" max="7941" width="14.625" style="2" customWidth="1"/>
    <col min="7942" max="7942" width="10.875" style="2" customWidth="1"/>
    <col min="7943" max="7943" width="14.625" style="2" customWidth="1"/>
    <col min="7944" max="7944" width="13.375" style="2" customWidth="1"/>
    <col min="7945" max="7945" width="9.62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5.875" style="2" customWidth="1"/>
    <col min="8197" max="8197" width="14.625" style="2" customWidth="1"/>
    <col min="8198" max="8198" width="10.875" style="2" customWidth="1"/>
    <col min="8199" max="8199" width="14.625" style="2" customWidth="1"/>
    <col min="8200" max="8200" width="13.375" style="2" customWidth="1"/>
    <col min="8201" max="8201" width="9.62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5.875" style="2" customWidth="1"/>
    <col min="8453" max="8453" width="14.625" style="2" customWidth="1"/>
    <col min="8454" max="8454" width="10.875" style="2" customWidth="1"/>
    <col min="8455" max="8455" width="14.625" style="2" customWidth="1"/>
    <col min="8456" max="8456" width="13.375" style="2" customWidth="1"/>
    <col min="8457" max="8457" width="9.62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5.875" style="2" customWidth="1"/>
    <col min="8709" max="8709" width="14.625" style="2" customWidth="1"/>
    <col min="8710" max="8710" width="10.875" style="2" customWidth="1"/>
    <col min="8711" max="8711" width="14.625" style="2" customWidth="1"/>
    <col min="8712" max="8712" width="13.375" style="2" customWidth="1"/>
    <col min="8713" max="8713" width="9.62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5.875" style="2" customWidth="1"/>
    <col min="8965" max="8965" width="14.625" style="2" customWidth="1"/>
    <col min="8966" max="8966" width="10.875" style="2" customWidth="1"/>
    <col min="8967" max="8967" width="14.625" style="2" customWidth="1"/>
    <col min="8968" max="8968" width="13.375" style="2" customWidth="1"/>
    <col min="8969" max="8969" width="9.62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5.875" style="2" customWidth="1"/>
    <col min="9221" max="9221" width="14.625" style="2" customWidth="1"/>
    <col min="9222" max="9222" width="10.875" style="2" customWidth="1"/>
    <col min="9223" max="9223" width="14.625" style="2" customWidth="1"/>
    <col min="9224" max="9224" width="13.375" style="2" customWidth="1"/>
    <col min="9225" max="9225" width="9.62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5.875" style="2" customWidth="1"/>
    <col min="9477" max="9477" width="14.625" style="2" customWidth="1"/>
    <col min="9478" max="9478" width="10.875" style="2" customWidth="1"/>
    <col min="9479" max="9479" width="14.625" style="2" customWidth="1"/>
    <col min="9480" max="9480" width="13.375" style="2" customWidth="1"/>
    <col min="9481" max="9481" width="9.62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5.875" style="2" customWidth="1"/>
    <col min="9733" max="9733" width="14.625" style="2" customWidth="1"/>
    <col min="9734" max="9734" width="10.875" style="2" customWidth="1"/>
    <col min="9735" max="9735" width="14.625" style="2" customWidth="1"/>
    <col min="9736" max="9736" width="13.375" style="2" customWidth="1"/>
    <col min="9737" max="9737" width="9.62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5.875" style="2" customWidth="1"/>
    <col min="9989" max="9989" width="14.625" style="2" customWidth="1"/>
    <col min="9990" max="9990" width="10.875" style="2" customWidth="1"/>
    <col min="9991" max="9991" width="14.625" style="2" customWidth="1"/>
    <col min="9992" max="9992" width="13.375" style="2" customWidth="1"/>
    <col min="9993" max="9993" width="9.62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5.875" style="2" customWidth="1"/>
    <col min="10245" max="10245" width="14.625" style="2" customWidth="1"/>
    <col min="10246" max="10246" width="10.875" style="2" customWidth="1"/>
    <col min="10247" max="10247" width="14.625" style="2" customWidth="1"/>
    <col min="10248" max="10248" width="13.375" style="2" customWidth="1"/>
    <col min="10249" max="10249" width="9.62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5.875" style="2" customWidth="1"/>
    <col min="10501" max="10501" width="14.625" style="2" customWidth="1"/>
    <col min="10502" max="10502" width="10.875" style="2" customWidth="1"/>
    <col min="10503" max="10503" width="14.625" style="2" customWidth="1"/>
    <col min="10504" max="10504" width="13.375" style="2" customWidth="1"/>
    <col min="10505" max="10505" width="9.62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5.875" style="2" customWidth="1"/>
    <col min="10757" max="10757" width="14.625" style="2" customWidth="1"/>
    <col min="10758" max="10758" width="10.875" style="2" customWidth="1"/>
    <col min="10759" max="10759" width="14.625" style="2" customWidth="1"/>
    <col min="10760" max="10760" width="13.375" style="2" customWidth="1"/>
    <col min="10761" max="10761" width="9.62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5.875" style="2" customWidth="1"/>
    <col min="11013" max="11013" width="14.625" style="2" customWidth="1"/>
    <col min="11014" max="11014" width="10.875" style="2" customWidth="1"/>
    <col min="11015" max="11015" width="14.625" style="2" customWidth="1"/>
    <col min="11016" max="11016" width="13.375" style="2" customWidth="1"/>
    <col min="11017" max="11017" width="9.62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5.875" style="2" customWidth="1"/>
    <col min="11269" max="11269" width="14.625" style="2" customWidth="1"/>
    <col min="11270" max="11270" width="10.875" style="2" customWidth="1"/>
    <col min="11271" max="11271" width="14.625" style="2" customWidth="1"/>
    <col min="11272" max="11272" width="13.375" style="2" customWidth="1"/>
    <col min="11273" max="11273" width="9.62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5.875" style="2" customWidth="1"/>
    <col min="11525" max="11525" width="14.625" style="2" customWidth="1"/>
    <col min="11526" max="11526" width="10.875" style="2" customWidth="1"/>
    <col min="11527" max="11527" width="14.625" style="2" customWidth="1"/>
    <col min="11528" max="11528" width="13.375" style="2" customWidth="1"/>
    <col min="11529" max="11529" width="9.62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5.875" style="2" customWidth="1"/>
    <col min="11781" max="11781" width="14.625" style="2" customWidth="1"/>
    <col min="11782" max="11782" width="10.875" style="2" customWidth="1"/>
    <col min="11783" max="11783" width="14.625" style="2" customWidth="1"/>
    <col min="11784" max="11784" width="13.375" style="2" customWidth="1"/>
    <col min="11785" max="11785" width="9.62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5.875" style="2" customWidth="1"/>
    <col min="12037" max="12037" width="14.625" style="2" customWidth="1"/>
    <col min="12038" max="12038" width="10.875" style="2" customWidth="1"/>
    <col min="12039" max="12039" width="14.625" style="2" customWidth="1"/>
    <col min="12040" max="12040" width="13.375" style="2" customWidth="1"/>
    <col min="12041" max="12041" width="9.62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5.875" style="2" customWidth="1"/>
    <col min="12293" max="12293" width="14.625" style="2" customWidth="1"/>
    <col min="12294" max="12294" width="10.875" style="2" customWidth="1"/>
    <col min="12295" max="12295" width="14.625" style="2" customWidth="1"/>
    <col min="12296" max="12296" width="13.375" style="2" customWidth="1"/>
    <col min="12297" max="12297" width="9.62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5.875" style="2" customWidth="1"/>
    <col min="12549" max="12549" width="14.625" style="2" customWidth="1"/>
    <col min="12550" max="12550" width="10.875" style="2" customWidth="1"/>
    <col min="12551" max="12551" width="14.625" style="2" customWidth="1"/>
    <col min="12552" max="12552" width="13.375" style="2" customWidth="1"/>
    <col min="12553" max="12553" width="9.62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5.875" style="2" customWidth="1"/>
    <col min="12805" max="12805" width="14.625" style="2" customWidth="1"/>
    <col min="12806" max="12806" width="10.875" style="2" customWidth="1"/>
    <col min="12807" max="12807" width="14.625" style="2" customWidth="1"/>
    <col min="12808" max="12808" width="13.375" style="2" customWidth="1"/>
    <col min="12809" max="12809" width="9.62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5.875" style="2" customWidth="1"/>
    <col min="13061" max="13061" width="14.625" style="2" customWidth="1"/>
    <col min="13062" max="13062" width="10.875" style="2" customWidth="1"/>
    <col min="13063" max="13063" width="14.625" style="2" customWidth="1"/>
    <col min="13064" max="13064" width="13.375" style="2" customWidth="1"/>
    <col min="13065" max="13065" width="9.62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5.875" style="2" customWidth="1"/>
    <col min="13317" max="13317" width="14.625" style="2" customWidth="1"/>
    <col min="13318" max="13318" width="10.875" style="2" customWidth="1"/>
    <col min="13319" max="13319" width="14.625" style="2" customWidth="1"/>
    <col min="13320" max="13320" width="13.375" style="2" customWidth="1"/>
    <col min="13321" max="13321" width="9.62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5.875" style="2" customWidth="1"/>
    <col min="13573" max="13573" width="14.625" style="2" customWidth="1"/>
    <col min="13574" max="13574" width="10.875" style="2" customWidth="1"/>
    <col min="13575" max="13575" width="14.625" style="2" customWidth="1"/>
    <col min="13576" max="13576" width="13.375" style="2" customWidth="1"/>
    <col min="13577" max="13577" width="9.62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5.875" style="2" customWidth="1"/>
    <col min="13829" max="13829" width="14.625" style="2" customWidth="1"/>
    <col min="13830" max="13830" width="10.875" style="2" customWidth="1"/>
    <col min="13831" max="13831" width="14.625" style="2" customWidth="1"/>
    <col min="13832" max="13832" width="13.375" style="2" customWidth="1"/>
    <col min="13833" max="13833" width="9.62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5.875" style="2" customWidth="1"/>
    <col min="14085" max="14085" width="14.625" style="2" customWidth="1"/>
    <col min="14086" max="14086" width="10.875" style="2" customWidth="1"/>
    <col min="14087" max="14087" width="14.625" style="2" customWidth="1"/>
    <col min="14088" max="14088" width="13.375" style="2" customWidth="1"/>
    <col min="14089" max="14089" width="9.62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5.875" style="2" customWidth="1"/>
    <col min="14341" max="14341" width="14.625" style="2" customWidth="1"/>
    <col min="14342" max="14342" width="10.875" style="2" customWidth="1"/>
    <col min="14343" max="14343" width="14.625" style="2" customWidth="1"/>
    <col min="14344" max="14344" width="13.375" style="2" customWidth="1"/>
    <col min="14345" max="14345" width="9.62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5.875" style="2" customWidth="1"/>
    <col min="14597" max="14597" width="14.625" style="2" customWidth="1"/>
    <col min="14598" max="14598" width="10.875" style="2" customWidth="1"/>
    <col min="14599" max="14599" width="14.625" style="2" customWidth="1"/>
    <col min="14600" max="14600" width="13.375" style="2" customWidth="1"/>
    <col min="14601" max="14601" width="9.62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5.875" style="2" customWidth="1"/>
    <col min="14853" max="14853" width="14.625" style="2" customWidth="1"/>
    <col min="14854" max="14854" width="10.875" style="2" customWidth="1"/>
    <col min="14855" max="14855" width="14.625" style="2" customWidth="1"/>
    <col min="14856" max="14856" width="13.375" style="2" customWidth="1"/>
    <col min="14857" max="14857" width="9.62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5.875" style="2" customWidth="1"/>
    <col min="15109" max="15109" width="14.625" style="2" customWidth="1"/>
    <col min="15110" max="15110" width="10.875" style="2" customWidth="1"/>
    <col min="15111" max="15111" width="14.625" style="2" customWidth="1"/>
    <col min="15112" max="15112" width="13.375" style="2" customWidth="1"/>
    <col min="15113" max="15113" width="9.62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5.875" style="2" customWidth="1"/>
    <col min="15365" max="15365" width="14.625" style="2" customWidth="1"/>
    <col min="15366" max="15366" width="10.875" style="2" customWidth="1"/>
    <col min="15367" max="15367" width="14.625" style="2" customWidth="1"/>
    <col min="15368" max="15368" width="13.375" style="2" customWidth="1"/>
    <col min="15369" max="15369" width="9.62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5.875" style="2" customWidth="1"/>
    <col min="15621" max="15621" width="14.625" style="2" customWidth="1"/>
    <col min="15622" max="15622" width="10.875" style="2" customWidth="1"/>
    <col min="15623" max="15623" width="14.625" style="2" customWidth="1"/>
    <col min="15624" max="15624" width="13.375" style="2" customWidth="1"/>
    <col min="15625" max="15625" width="9.62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5.875" style="2" customWidth="1"/>
    <col min="15877" max="15877" width="14.625" style="2" customWidth="1"/>
    <col min="15878" max="15878" width="10.875" style="2" customWidth="1"/>
    <col min="15879" max="15879" width="14.625" style="2" customWidth="1"/>
    <col min="15880" max="15880" width="13.375" style="2" customWidth="1"/>
    <col min="15881" max="15881" width="9.62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5.875" style="2" customWidth="1"/>
    <col min="16133" max="16133" width="14.625" style="2" customWidth="1"/>
    <col min="16134" max="16134" width="10.875" style="2" customWidth="1"/>
    <col min="16135" max="16135" width="14.625" style="2" customWidth="1"/>
    <col min="16136" max="16136" width="13.375" style="2" customWidth="1"/>
    <col min="16137" max="16137" width="9.62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5" spans="1:11" x14ac:dyDescent="0.2">
      <c r="F5" s="18"/>
    </row>
    <row r="6" spans="1:11" x14ac:dyDescent="0.2">
      <c r="E6" s="3" t="s">
        <v>176</v>
      </c>
      <c r="F6" s="18"/>
    </row>
    <row r="7" spans="1:11" ht="18" thickBot="1" x14ac:dyDescent="0.25">
      <c r="B7" s="4"/>
      <c r="C7" s="4"/>
      <c r="D7" s="4"/>
      <c r="E7" s="23"/>
      <c r="F7" s="4"/>
      <c r="G7" s="4"/>
      <c r="H7" s="4"/>
      <c r="I7" s="4"/>
      <c r="J7" s="4"/>
      <c r="K7" s="4"/>
    </row>
    <row r="8" spans="1:11" x14ac:dyDescent="0.2">
      <c r="C8" s="8" t="s">
        <v>177</v>
      </c>
      <c r="D8" s="7"/>
      <c r="E8" s="7"/>
      <c r="F8" s="5"/>
      <c r="G8" s="6" t="s">
        <v>178</v>
      </c>
      <c r="H8" s="7"/>
      <c r="I8" s="8" t="s">
        <v>179</v>
      </c>
      <c r="J8" s="7"/>
      <c r="K8" s="7"/>
    </row>
    <row r="9" spans="1:11" x14ac:dyDescent="0.2">
      <c r="C9" s="26" t="s">
        <v>180</v>
      </c>
      <c r="D9" s="26" t="s">
        <v>56</v>
      </c>
      <c r="E9" s="26" t="s">
        <v>54</v>
      </c>
      <c r="F9" s="26" t="s">
        <v>180</v>
      </c>
      <c r="G9" s="26" t="s">
        <v>56</v>
      </c>
      <c r="H9" s="26" t="s">
        <v>54</v>
      </c>
      <c r="I9" s="26" t="s">
        <v>180</v>
      </c>
      <c r="J9" s="26" t="s">
        <v>56</v>
      </c>
      <c r="K9" s="26" t="s">
        <v>54</v>
      </c>
    </row>
    <row r="10" spans="1:11" x14ac:dyDescent="0.2">
      <c r="B10" s="7"/>
      <c r="C10" s="25" t="s">
        <v>181</v>
      </c>
      <c r="D10" s="25" t="s">
        <v>182</v>
      </c>
      <c r="E10" s="25" t="s">
        <v>58</v>
      </c>
      <c r="F10" s="25" t="s">
        <v>181</v>
      </c>
      <c r="G10" s="25" t="s">
        <v>182</v>
      </c>
      <c r="H10" s="25" t="s">
        <v>58</v>
      </c>
      <c r="I10" s="25" t="s">
        <v>181</v>
      </c>
      <c r="J10" s="25" t="s">
        <v>182</v>
      </c>
      <c r="K10" s="25" t="s">
        <v>58</v>
      </c>
    </row>
    <row r="11" spans="1:11" x14ac:dyDescent="0.2">
      <c r="C11" s="26" t="s">
        <v>183</v>
      </c>
      <c r="D11" s="12" t="s">
        <v>109</v>
      </c>
      <c r="E11" s="12" t="s">
        <v>13</v>
      </c>
      <c r="F11" s="38" t="s">
        <v>11</v>
      </c>
      <c r="G11" s="12" t="s">
        <v>109</v>
      </c>
      <c r="H11" s="12" t="s">
        <v>13</v>
      </c>
      <c r="I11" s="38" t="s">
        <v>183</v>
      </c>
      <c r="J11" s="12" t="s">
        <v>109</v>
      </c>
      <c r="K11" s="12" t="s">
        <v>13</v>
      </c>
    </row>
    <row r="12" spans="1:11" x14ac:dyDescent="0.2">
      <c r="B12" s="1" t="s">
        <v>184</v>
      </c>
      <c r="C12" s="16">
        <v>7483</v>
      </c>
      <c r="D12" s="14">
        <v>1414314</v>
      </c>
      <c r="E12" s="14">
        <v>219202.16</v>
      </c>
      <c r="F12" s="14">
        <v>4583</v>
      </c>
      <c r="G12" s="14">
        <v>546378</v>
      </c>
      <c r="H12" s="14">
        <v>87736.2</v>
      </c>
      <c r="I12" s="14">
        <v>14</v>
      </c>
      <c r="J12" s="14">
        <v>40279</v>
      </c>
      <c r="K12" s="14">
        <v>6663.4</v>
      </c>
    </row>
    <row r="13" spans="1:11" x14ac:dyDescent="0.2">
      <c r="B13" s="3" t="s">
        <v>185</v>
      </c>
      <c r="C13" s="17">
        <f t="shared" ref="C13:J13" si="0">SUM(C15:C70)</f>
        <v>6832</v>
      </c>
      <c r="D13" s="18">
        <f t="shared" si="0"/>
        <v>1334268</v>
      </c>
      <c r="E13" s="18">
        <f t="shared" si="0"/>
        <v>208628.61</v>
      </c>
      <c r="F13" s="18">
        <f t="shared" si="0"/>
        <v>4269</v>
      </c>
      <c r="G13" s="18">
        <f t="shared" si="0"/>
        <v>520512</v>
      </c>
      <c r="H13" s="18">
        <f t="shared" si="0"/>
        <v>83291.239999999991</v>
      </c>
      <c r="I13" s="18">
        <f t="shared" si="0"/>
        <v>12</v>
      </c>
      <c r="J13" s="18">
        <f t="shared" si="0"/>
        <v>22433</v>
      </c>
      <c r="K13" s="18">
        <f>SUM(K15:K70)+784</f>
        <v>3767.69</v>
      </c>
    </row>
    <row r="14" spans="1:11" x14ac:dyDescent="0.2">
      <c r="B14" s="3"/>
      <c r="C14" s="17"/>
      <c r="D14" s="18"/>
      <c r="E14" s="18"/>
      <c r="F14" s="18"/>
      <c r="G14" s="18"/>
      <c r="H14" s="18"/>
      <c r="I14" s="18"/>
      <c r="J14" s="18"/>
      <c r="K14" s="18"/>
    </row>
    <row r="15" spans="1:11" x14ac:dyDescent="0.2">
      <c r="A15" s="18"/>
      <c r="B15" s="38" t="s">
        <v>186</v>
      </c>
      <c r="C15" s="16">
        <f t="shared" ref="C15:D21" si="1">F15+I15+C88+F88+I88</f>
        <v>2476</v>
      </c>
      <c r="D15" s="14">
        <f t="shared" si="1"/>
        <v>528449</v>
      </c>
      <c r="E15" s="15">
        <v>84543.9</v>
      </c>
      <c r="F15" s="15">
        <v>1596</v>
      </c>
      <c r="G15" s="15">
        <v>190485</v>
      </c>
      <c r="H15" s="15">
        <v>30545.3</v>
      </c>
      <c r="I15" s="15">
        <v>6</v>
      </c>
      <c r="J15" s="15">
        <v>15428</v>
      </c>
      <c r="K15" s="15">
        <v>2983.69</v>
      </c>
    </row>
    <row r="16" spans="1:11" x14ac:dyDescent="0.2">
      <c r="A16" s="18"/>
      <c r="B16" s="38" t="s">
        <v>187</v>
      </c>
      <c r="C16" s="16">
        <f t="shared" si="1"/>
        <v>358</v>
      </c>
      <c r="D16" s="14">
        <f t="shared" si="1"/>
        <v>52675</v>
      </c>
      <c r="E16" s="15">
        <v>9078.8799999999992</v>
      </c>
      <c r="F16" s="15">
        <v>226</v>
      </c>
      <c r="G16" s="15">
        <v>27147</v>
      </c>
      <c r="H16" s="15">
        <v>4260.97</v>
      </c>
      <c r="I16" s="19" t="s">
        <v>188</v>
      </c>
      <c r="J16" s="19" t="s">
        <v>188</v>
      </c>
      <c r="K16" s="19" t="s">
        <v>188</v>
      </c>
    </row>
    <row r="17" spans="1:11" x14ac:dyDescent="0.2">
      <c r="A17" s="18"/>
      <c r="B17" s="38" t="s">
        <v>189</v>
      </c>
      <c r="C17" s="16">
        <f t="shared" si="1"/>
        <v>384</v>
      </c>
      <c r="D17" s="14">
        <f t="shared" si="1"/>
        <v>53667</v>
      </c>
      <c r="E17" s="15">
        <v>8653.2000000000007</v>
      </c>
      <c r="F17" s="15">
        <v>268</v>
      </c>
      <c r="G17" s="15">
        <v>33568</v>
      </c>
      <c r="H17" s="15">
        <v>5533.23</v>
      </c>
      <c r="I17" s="19" t="s">
        <v>188</v>
      </c>
      <c r="J17" s="19" t="s">
        <v>188</v>
      </c>
      <c r="K17" s="19" t="s">
        <v>188</v>
      </c>
    </row>
    <row r="18" spans="1:11" x14ac:dyDescent="0.2">
      <c r="A18" s="18"/>
      <c r="B18" s="38" t="s">
        <v>190</v>
      </c>
      <c r="C18" s="16">
        <f t="shared" si="1"/>
        <v>195</v>
      </c>
      <c r="D18" s="14">
        <f t="shared" si="1"/>
        <v>35587</v>
      </c>
      <c r="E18" s="15">
        <v>5333.19</v>
      </c>
      <c r="F18" s="15">
        <v>80</v>
      </c>
      <c r="G18" s="15">
        <v>11008</v>
      </c>
      <c r="H18" s="15">
        <v>1685.56</v>
      </c>
      <c r="I18" s="19" t="s">
        <v>188</v>
      </c>
      <c r="J18" s="19" t="s">
        <v>188</v>
      </c>
      <c r="K18" s="19" t="s">
        <v>188</v>
      </c>
    </row>
    <row r="19" spans="1:11" x14ac:dyDescent="0.2">
      <c r="A19" s="18"/>
      <c r="B19" s="38" t="s">
        <v>191</v>
      </c>
      <c r="C19" s="16">
        <f t="shared" si="1"/>
        <v>224</v>
      </c>
      <c r="D19" s="14">
        <f t="shared" si="1"/>
        <v>52377</v>
      </c>
      <c r="E19" s="15">
        <v>8063.99</v>
      </c>
      <c r="F19" s="15">
        <v>113</v>
      </c>
      <c r="G19" s="15">
        <v>15075</v>
      </c>
      <c r="H19" s="15">
        <v>2417.9499999999998</v>
      </c>
      <c r="I19" s="19">
        <v>1</v>
      </c>
      <c r="J19" s="19">
        <v>247</v>
      </c>
      <c r="K19" s="19" t="s">
        <v>192</v>
      </c>
    </row>
    <row r="20" spans="1:11" x14ac:dyDescent="0.2">
      <c r="A20" s="18"/>
      <c r="B20" s="38" t="s">
        <v>193</v>
      </c>
      <c r="C20" s="16">
        <f t="shared" si="1"/>
        <v>381</v>
      </c>
      <c r="D20" s="14">
        <f t="shared" si="1"/>
        <v>78438</v>
      </c>
      <c r="E20" s="15">
        <v>11570.45</v>
      </c>
      <c r="F20" s="15">
        <v>228</v>
      </c>
      <c r="G20" s="15">
        <v>29671</v>
      </c>
      <c r="H20" s="15">
        <v>4702.3100000000004</v>
      </c>
      <c r="I20" s="15">
        <v>1</v>
      </c>
      <c r="J20" s="15">
        <v>5537</v>
      </c>
      <c r="K20" s="19" t="s">
        <v>192</v>
      </c>
    </row>
    <row r="21" spans="1:11" x14ac:dyDescent="0.2">
      <c r="A21" s="18"/>
      <c r="B21" s="38" t="s">
        <v>194</v>
      </c>
      <c r="C21" s="16">
        <f t="shared" si="1"/>
        <v>220</v>
      </c>
      <c r="D21" s="14">
        <f t="shared" si="1"/>
        <v>30879</v>
      </c>
      <c r="E21" s="15">
        <v>4855.22</v>
      </c>
      <c r="F21" s="15">
        <v>165</v>
      </c>
      <c r="G21" s="15">
        <v>18766</v>
      </c>
      <c r="H21" s="15">
        <v>3013.29</v>
      </c>
      <c r="I21" s="19" t="s">
        <v>188</v>
      </c>
      <c r="J21" s="19" t="s">
        <v>188</v>
      </c>
      <c r="K21" s="19" t="s">
        <v>188</v>
      </c>
    </row>
    <row r="22" spans="1:11" x14ac:dyDescent="0.2">
      <c r="A22" s="18"/>
      <c r="C22" s="9"/>
      <c r="E22" s="15"/>
      <c r="F22" s="15"/>
      <c r="G22" s="15"/>
      <c r="H22" s="15"/>
      <c r="I22" s="15"/>
      <c r="J22" s="15"/>
      <c r="K22" s="15"/>
    </row>
    <row r="23" spans="1:11" x14ac:dyDescent="0.2">
      <c r="A23" s="18"/>
      <c r="B23" s="38" t="s">
        <v>195</v>
      </c>
      <c r="C23" s="16">
        <f t="shared" ref="C23:D31" si="2">F23+I23+C96+F96+I96</f>
        <v>73</v>
      </c>
      <c r="D23" s="14">
        <f t="shared" si="2"/>
        <v>10503</v>
      </c>
      <c r="E23" s="15">
        <v>1595.23</v>
      </c>
      <c r="F23" s="15">
        <v>34</v>
      </c>
      <c r="G23" s="15">
        <v>4274</v>
      </c>
      <c r="H23" s="15">
        <v>697.03</v>
      </c>
      <c r="I23" s="19" t="s">
        <v>188</v>
      </c>
      <c r="J23" s="19" t="s">
        <v>188</v>
      </c>
      <c r="K23" s="19" t="s">
        <v>188</v>
      </c>
    </row>
    <row r="24" spans="1:11" x14ac:dyDescent="0.2">
      <c r="A24" s="18"/>
      <c r="B24" s="38" t="s">
        <v>196</v>
      </c>
      <c r="C24" s="16">
        <f t="shared" si="2"/>
        <v>30</v>
      </c>
      <c r="D24" s="14">
        <f t="shared" si="2"/>
        <v>5738</v>
      </c>
      <c r="E24" s="15">
        <v>1058.28</v>
      </c>
      <c r="F24" s="15">
        <v>16</v>
      </c>
      <c r="G24" s="15">
        <v>1962</v>
      </c>
      <c r="H24" s="15">
        <v>334.41</v>
      </c>
      <c r="I24" s="19" t="s">
        <v>188</v>
      </c>
      <c r="J24" s="19" t="s">
        <v>188</v>
      </c>
      <c r="K24" s="19" t="s">
        <v>188</v>
      </c>
    </row>
    <row r="25" spans="1:11" x14ac:dyDescent="0.2">
      <c r="A25" s="18"/>
      <c r="B25" s="38" t="s">
        <v>197</v>
      </c>
      <c r="C25" s="16">
        <f t="shared" si="2"/>
        <v>15</v>
      </c>
      <c r="D25" s="14">
        <f t="shared" si="2"/>
        <v>2628</v>
      </c>
      <c r="E25" s="15">
        <v>304</v>
      </c>
      <c r="F25" s="15">
        <v>5</v>
      </c>
      <c r="G25" s="15">
        <v>559</v>
      </c>
      <c r="H25" s="19">
        <v>68.400000000000006</v>
      </c>
      <c r="I25" s="19" t="s">
        <v>188</v>
      </c>
      <c r="J25" s="19" t="s">
        <v>188</v>
      </c>
      <c r="K25" s="19" t="s">
        <v>188</v>
      </c>
    </row>
    <row r="26" spans="1:11" x14ac:dyDescent="0.2">
      <c r="A26" s="18"/>
      <c r="B26" s="38" t="s">
        <v>198</v>
      </c>
      <c r="C26" s="16">
        <f t="shared" si="2"/>
        <v>101</v>
      </c>
      <c r="D26" s="14">
        <f t="shared" si="2"/>
        <v>24815</v>
      </c>
      <c r="E26" s="15">
        <v>3006.54</v>
      </c>
      <c r="F26" s="15">
        <v>65</v>
      </c>
      <c r="G26" s="15">
        <v>8067</v>
      </c>
      <c r="H26" s="15">
        <v>1308.05</v>
      </c>
      <c r="I26" s="19" t="s">
        <v>188</v>
      </c>
      <c r="J26" s="19" t="s">
        <v>188</v>
      </c>
      <c r="K26" s="19" t="s">
        <v>188</v>
      </c>
    </row>
    <row r="27" spans="1:11" x14ac:dyDescent="0.2">
      <c r="A27" s="18"/>
      <c r="B27" s="38" t="s">
        <v>199</v>
      </c>
      <c r="C27" s="16">
        <f t="shared" si="2"/>
        <v>73</v>
      </c>
      <c r="D27" s="14">
        <f t="shared" si="2"/>
        <v>11882</v>
      </c>
      <c r="E27" s="15">
        <v>1897.34</v>
      </c>
      <c r="F27" s="15">
        <v>40</v>
      </c>
      <c r="G27" s="15">
        <v>5353</v>
      </c>
      <c r="H27" s="15">
        <v>876.05</v>
      </c>
      <c r="I27" s="19" t="s">
        <v>188</v>
      </c>
      <c r="J27" s="19" t="s">
        <v>188</v>
      </c>
      <c r="K27" s="19" t="s">
        <v>188</v>
      </c>
    </row>
    <row r="28" spans="1:11" x14ac:dyDescent="0.2">
      <c r="A28" s="18"/>
      <c r="B28" s="38" t="s">
        <v>200</v>
      </c>
      <c r="C28" s="16">
        <f t="shared" si="2"/>
        <v>91</v>
      </c>
      <c r="D28" s="14">
        <f t="shared" si="2"/>
        <v>12221</v>
      </c>
      <c r="E28" s="15">
        <v>2078.86</v>
      </c>
      <c r="F28" s="15">
        <v>52</v>
      </c>
      <c r="G28" s="15">
        <v>6524</v>
      </c>
      <c r="H28" s="15">
        <v>1039.8800000000001</v>
      </c>
      <c r="I28" s="19" t="s">
        <v>188</v>
      </c>
      <c r="J28" s="19" t="s">
        <v>188</v>
      </c>
      <c r="K28" s="19" t="s">
        <v>188</v>
      </c>
    </row>
    <row r="29" spans="1:11" x14ac:dyDescent="0.2">
      <c r="A29" s="18"/>
      <c r="B29" s="38" t="s">
        <v>201</v>
      </c>
      <c r="C29" s="16">
        <f t="shared" si="2"/>
        <v>83</v>
      </c>
      <c r="D29" s="14">
        <f t="shared" si="2"/>
        <v>13741</v>
      </c>
      <c r="E29" s="15">
        <v>2139.4899999999998</v>
      </c>
      <c r="F29" s="15">
        <v>55</v>
      </c>
      <c r="G29" s="15">
        <v>7024</v>
      </c>
      <c r="H29" s="15">
        <v>1125.98</v>
      </c>
      <c r="I29" s="19" t="s">
        <v>188</v>
      </c>
      <c r="J29" s="19" t="s">
        <v>188</v>
      </c>
      <c r="K29" s="19" t="s">
        <v>188</v>
      </c>
    </row>
    <row r="30" spans="1:11" x14ac:dyDescent="0.2">
      <c r="A30" s="18"/>
      <c r="B30" s="38" t="s">
        <v>202</v>
      </c>
      <c r="C30" s="16">
        <f t="shared" si="2"/>
        <v>148</v>
      </c>
      <c r="D30" s="14">
        <f t="shared" si="2"/>
        <v>20267</v>
      </c>
      <c r="E30" s="15">
        <v>3053.54</v>
      </c>
      <c r="F30" s="15">
        <v>91</v>
      </c>
      <c r="G30" s="15">
        <v>10284</v>
      </c>
      <c r="H30" s="15">
        <v>1660.94</v>
      </c>
      <c r="I30" s="19" t="s">
        <v>188</v>
      </c>
      <c r="J30" s="19" t="s">
        <v>188</v>
      </c>
      <c r="K30" s="19" t="s">
        <v>188</v>
      </c>
    </row>
    <row r="31" spans="1:11" x14ac:dyDescent="0.2">
      <c r="A31" s="18"/>
      <c r="B31" s="38" t="s">
        <v>203</v>
      </c>
      <c r="C31" s="16">
        <f t="shared" si="2"/>
        <v>365</v>
      </c>
      <c r="D31" s="14">
        <f t="shared" si="2"/>
        <v>119138</v>
      </c>
      <c r="E31" s="15">
        <v>12489.77</v>
      </c>
      <c r="F31" s="15">
        <v>197</v>
      </c>
      <c r="G31" s="15">
        <v>25393</v>
      </c>
      <c r="H31" s="15">
        <v>4035.17</v>
      </c>
      <c r="I31" s="19" t="s">
        <v>188</v>
      </c>
      <c r="J31" s="19" t="s">
        <v>188</v>
      </c>
      <c r="K31" s="19" t="s">
        <v>188</v>
      </c>
    </row>
    <row r="32" spans="1:11" x14ac:dyDescent="0.2">
      <c r="C32" s="9"/>
      <c r="E32" s="15"/>
      <c r="F32" s="15"/>
      <c r="H32" s="15"/>
      <c r="I32" s="15"/>
      <c r="J32" s="15"/>
      <c r="K32" s="15"/>
    </row>
    <row r="33" spans="1:11" x14ac:dyDescent="0.2">
      <c r="A33" s="18"/>
      <c r="B33" s="38" t="s">
        <v>204</v>
      </c>
      <c r="C33" s="16">
        <f t="shared" ref="C33:D37" si="3">F33+I33+C106+F106+I106</f>
        <v>125</v>
      </c>
      <c r="D33" s="14">
        <f t="shared" si="3"/>
        <v>20859</v>
      </c>
      <c r="E33" s="15">
        <v>2995.51</v>
      </c>
      <c r="F33" s="15">
        <v>76</v>
      </c>
      <c r="G33" s="15">
        <v>9577</v>
      </c>
      <c r="H33" s="15">
        <v>1594.78</v>
      </c>
      <c r="I33" s="19" t="s">
        <v>188</v>
      </c>
      <c r="J33" s="19" t="s">
        <v>188</v>
      </c>
      <c r="K33" s="19" t="s">
        <v>188</v>
      </c>
    </row>
    <row r="34" spans="1:11" x14ac:dyDescent="0.2">
      <c r="A34" s="18"/>
      <c r="B34" s="38" t="s">
        <v>205</v>
      </c>
      <c r="C34" s="16">
        <f t="shared" si="3"/>
        <v>77</v>
      </c>
      <c r="D34" s="14">
        <f t="shared" si="3"/>
        <v>12834</v>
      </c>
      <c r="E34" s="15">
        <v>2236.0700000000002</v>
      </c>
      <c r="F34" s="15">
        <v>50</v>
      </c>
      <c r="G34" s="15">
        <v>6885</v>
      </c>
      <c r="H34" s="15">
        <v>1090.17</v>
      </c>
      <c r="I34" s="19" t="s">
        <v>188</v>
      </c>
      <c r="J34" s="19" t="s">
        <v>188</v>
      </c>
      <c r="K34" s="19" t="s">
        <v>188</v>
      </c>
    </row>
    <row r="35" spans="1:11" x14ac:dyDescent="0.2">
      <c r="A35" s="18"/>
      <c r="B35" s="38" t="s">
        <v>206</v>
      </c>
      <c r="C35" s="16">
        <f t="shared" si="3"/>
        <v>18</v>
      </c>
      <c r="D35" s="14">
        <f t="shared" si="3"/>
        <v>2105</v>
      </c>
      <c r="E35" s="15">
        <v>314.60000000000002</v>
      </c>
      <c r="F35" s="15">
        <v>9</v>
      </c>
      <c r="G35" s="15">
        <v>1315</v>
      </c>
      <c r="H35" s="15">
        <v>205.09</v>
      </c>
      <c r="I35" s="19" t="s">
        <v>188</v>
      </c>
      <c r="J35" s="19" t="s">
        <v>188</v>
      </c>
      <c r="K35" s="19" t="s">
        <v>188</v>
      </c>
    </row>
    <row r="36" spans="1:11" x14ac:dyDescent="0.2">
      <c r="A36" s="18"/>
      <c r="B36" s="38" t="s">
        <v>207</v>
      </c>
      <c r="C36" s="16">
        <f t="shared" si="3"/>
        <v>10</v>
      </c>
      <c r="D36" s="14">
        <f t="shared" si="3"/>
        <v>1776</v>
      </c>
      <c r="E36" s="15">
        <v>299.22000000000003</v>
      </c>
      <c r="F36" s="15">
        <v>4</v>
      </c>
      <c r="G36" s="15">
        <v>275</v>
      </c>
      <c r="H36" s="15">
        <v>40.94</v>
      </c>
      <c r="I36" s="19" t="s">
        <v>188</v>
      </c>
      <c r="J36" s="19" t="s">
        <v>188</v>
      </c>
      <c r="K36" s="19" t="s">
        <v>188</v>
      </c>
    </row>
    <row r="37" spans="1:11" x14ac:dyDescent="0.2">
      <c r="A37" s="18"/>
      <c r="B37" s="38" t="s">
        <v>208</v>
      </c>
      <c r="C37" s="16">
        <f t="shared" si="3"/>
        <v>3</v>
      </c>
      <c r="D37" s="14">
        <f t="shared" si="3"/>
        <v>197</v>
      </c>
      <c r="E37" s="15">
        <v>35.42</v>
      </c>
      <c r="F37" s="15">
        <v>3</v>
      </c>
      <c r="G37" s="15">
        <v>197</v>
      </c>
      <c r="H37" s="19">
        <v>35.42</v>
      </c>
      <c r="I37" s="19" t="s">
        <v>188</v>
      </c>
      <c r="J37" s="19" t="s">
        <v>188</v>
      </c>
      <c r="K37" s="19" t="s">
        <v>188</v>
      </c>
    </row>
    <row r="38" spans="1:11" x14ac:dyDescent="0.2">
      <c r="C38" s="9"/>
      <c r="E38" s="15"/>
      <c r="F38" s="15"/>
      <c r="H38" s="15"/>
      <c r="I38" s="15"/>
      <c r="J38" s="15"/>
      <c r="K38" s="15"/>
    </row>
    <row r="39" spans="1:11" x14ac:dyDescent="0.2">
      <c r="A39" s="18"/>
      <c r="B39" s="38" t="s">
        <v>209</v>
      </c>
      <c r="C39" s="16">
        <f t="shared" ref="C39:D43" si="4">F39+I39+C112+F112+I112</f>
        <v>78</v>
      </c>
      <c r="D39" s="14">
        <f t="shared" si="4"/>
        <v>14758</v>
      </c>
      <c r="E39" s="15">
        <v>2360.7399999999998</v>
      </c>
      <c r="F39" s="15">
        <v>44</v>
      </c>
      <c r="G39" s="15">
        <v>5363</v>
      </c>
      <c r="H39" s="15">
        <v>829.22</v>
      </c>
      <c r="I39" s="19" t="s">
        <v>188</v>
      </c>
      <c r="J39" s="19" t="s">
        <v>188</v>
      </c>
      <c r="K39" s="19" t="s">
        <v>188</v>
      </c>
    </row>
    <row r="40" spans="1:11" x14ac:dyDescent="0.2">
      <c r="A40" s="18"/>
      <c r="B40" s="38" t="s">
        <v>210</v>
      </c>
      <c r="C40" s="16">
        <f t="shared" si="4"/>
        <v>46</v>
      </c>
      <c r="D40" s="14">
        <f t="shared" si="4"/>
        <v>9509</v>
      </c>
      <c r="E40" s="15">
        <v>1836.13</v>
      </c>
      <c r="F40" s="15">
        <v>23</v>
      </c>
      <c r="G40" s="15">
        <v>3426</v>
      </c>
      <c r="H40" s="15">
        <v>577.99</v>
      </c>
      <c r="I40" s="19" t="s">
        <v>188</v>
      </c>
      <c r="J40" s="19" t="s">
        <v>188</v>
      </c>
      <c r="K40" s="19" t="s">
        <v>188</v>
      </c>
    </row>
    <row r="41" spans="1:11" x14ac:dyDescent="0.2">
      <c r="A41" s="18"/>
      <c r="B41" s="38" t="s">
        <v>211</v>
      </c>
      <c r="C41" s="16">
        <f t="shared" si="4"/>
        <v>137</v>
      </c>
      <c r="D41" s="14">
        <f t="shared" si="4"/>
        <v>49530</v>
      </c>
      <c r="E41" s="15">
        <v>12571.06</v>
      </c>
      <c r="F41" s="15">
        <v>79</v>
      </c>
      <c r="G41" s="15">
        <v>11115</v>
      </c>
      <c r="H41" s="15">
        <v>1692.71</v>
      </c>
      <c r="I41" s="19">
        <v>2</v>
      </c>
      <c r="J41" s="19">
        <v>700</v>
      </c>
      <c r="K41" s="19" t="s">
        <v>192</v>
      </c>
    </row>
    <row r="42" spans="1:11" x14ac:dyDescent="0.2">
      <c r="A42" s="18"/>
      <c r="B42" s="38" t="s">
        <v>212</v>
      </c>
      <c r="C42" s="16">
        <f t="shared" si="4"/>
        <v>35</v>
      </c>
      <c r="D42" s="14">
        <f t="shared" si="4"/>
        <v>4635</v>
      </c>
      <c r="E42" s="15">
        <v>731.56</v>
      </c>
      <c r="F42" s="15">
        <v>25</v>
      </c>
      <c r="G42" s="15">
        <v>3208</v>
      </c>
      <c r="H42" s="15">
        <v>511.99</v>
      </c>
      <c r="I42" s="19" t="s">
        <v>188</v>
      </c>
      <c r="J42" s="19" t="s">
        <v>188</v>
      </c>
      <c r="K42" s="19" t="s">
        <v>188</v>
      </c>
    </row>
    <row r="43" spans="1:11" x14ac:dyDescent="0.2">
      <c r="A43" s="18"/>
      <c r="B43" s="38" t="s">
        <v>213</v>
      </c>
      <c r="C43" s="16">
        <f t="shared" si="4"/>
        <v>9</v>
      </c>
      <c r="D43" s="14">
        <f t="shared" si="4"/>
        <v>1413</v>
      </c>
      <c r="E43" s="15">
        <v>267.95</v>
      </c>
      <c r="F43" s="15">
        <v>6</v>
      </c>
      <c r="G43" s="15">
        <v>936</v>
      </c>
      <c r="H43" s="15">
        <v>157.94999999999999</v>
      </c>
      <c r="I43" s="19" t="s">
        <v>188</v>
      </c>
      <c r="J43" s="19" t="s">
        <v>188</v>
      </c>
      <c r="K43" s="19" t="s">
        <v>188</v>
      </c>
    </row>
    <row r="44" spans="1:11" x14ac:dyDescent="0.2">
      <c r="C44" s="9"/>
      <c r="E44" s="15"/>
      <c r="F44" s="15"/>
      <c r="H44" s="15"/>
      <c r="I44" s="15"/>
      <c r="J44" s="15"/>
      <c r="K44" s="15"/>
    </row>
    <row r="45" spans="1:11" x14ac:dyDescent="0.2">
      <c r="A45" s="18"/>
      <c r="B45" s="38" t="s">
        <v>214</v>
      </c>
      <c r="C45" s="16">
        <f t="shared" ref="C45:D54" si="5">F45+I45+C118+F118+I118</f>
        <v>59</v>
      </c>
      <c r="D45" s="14">
        <f t="shared" si="5"/>
        <v>10227</v>
      </c>
      <c r="E45" s="15">
        <v>1523.85</v>
      </c>
      <c r="F45" s="15">
        <v>33</v>
      </c>
      <c r="G45" s="15">
        <v>4229</v>
      </c>
      <c r="H45" s="15">
        <v>703.43</v>
      </c>
      <c r="I45" s="19" t="s">
        <v>188</v>
      </c>
      <c r="J45" s="19" t="s">
        <v>188</v>
      </c>
      <c r="K45" s="19" t="s">
        <v>188</v>
      </c>
    </row>
    <row r="46" spans="1:11" x14ac:dyDescent="0.2">
      <c r="A46" s="18"/>
      <c r="B46" s="38" t="s">
        <v>215</v>
      </c>
      <c r="C46" s="16">
        <f t="shared" si="5"/>
        <v>51</v>
      </c>
      <c r="D46" s="14">
        <f t="shared" si="5"/>
        <v>8595</v>
      </c>
      <c r="E46" s="15">
        <v>1461.05</v>
      </c>
      <c r="F46" s="15">
        <v>33</v>
      </c>
      <c r="G46" s="15">
        <v>4486</v>
      </c>
      <c r="H46" s="15">
        <v>699.75</v>
      </c>
      <c r="I46" s="19" t="s">
        <v>188</v>
      </c>
      <c r="J46" s="19" t="s">
        <v>188</v>
      </c>
      <c r="K46" s="19" t="s">
        <v>188</v>
      </c>
    </row>
    <row r="47" spans="1:11" x14ac:dyDescent="0.2">
      <c r="A47" s="18"/>
      <c r="B47" s="38" t="s">
        <v>216</v>
      </c>
      <c r="C47" s="16">
        <f t="shared" si="5"/>
        <v>37</v>
      </c>
      <c r="D47" s="14">
        <f t="shared" si="5"/>
        <v>4773</v>
      </c>
      <c r="E47" s="15">
        <v>808.83</v>
      </c>
      <c r="F47" s="15">
        <v>24</v>
      </c>
      <c r="G47" s="15">
        <v>2881</v>
      </c>
      <c r="H47" s="15">
        <v>446.84</v>
      </c>
      <c r="I47" s="19" t="s">
        <v>188</v>
      </c>
      <c r="J47" s="19" t="s">
        <v>188</v>
      </c>
      <c r="K47" s="19" t="s">
        <v>188</v>
      </c>
    </row>
    <row r="48" spans="1:11" x14ac:dyDescent="0.2">
      <c r="A48" s="18"/>
      <c r="B48" s="38" t="s">
        <v>217</v>
      </c>
      <c r="C48" s="16">
        <f t="shared" si="5"/>
        <v>31</v>
      </c>
      <c r="D48" s="14">
        <f t="shared" si="5"/>
        <v>8286</v>
      </c>
      <c r="E48" s="15">
        <v>1134.6400000000001</v>
      </c>
      <c r="F48" s="15">
        <v>13</v>
      </c>
      <c r="G48" s="15">
        <v>1884</v>
      </c>
      <c r="H48" s="15">
        <v>329.14</v>
      </c>
      <c r="I48" s="19">
        <v>1</v>
      </c>
      <c r="J48" s="19">
        <v>88</v>
      </c>
      <c r="K48" s="19" t="s">
        <v>192</v>
      </c>
    </row>
    <row r="49" spans="1:11" x14ac:dyDescent="0.2">
      <c r="A49" s="18"/>
      <c r="B49" s="38" t="s">
        <v>218</v>
      </c>
      <c r="C49" s="16">
        <f t="shared" si="5"/>
        <v>22</v>
      </c>
      <c r="D49" s="14">
        <f t="shared" si="5"/>
        <v>4349</v>
      </c>
      <c r="E49" s="15">
        <v>741.18</v>
      </c>
      <c r="F49" s="15">
        <v>16</v>
      </c>
      <c r="G49" s="15">
        <v>2874</v>
      </c>
      <c r="H49" s="15">
        <v>492.48</v>
      </c>
      <c r="I49" s="19" t="s">
        <v>188</v>
      </c>
      <c r="J49" s="19" t="s">
        <v>188</v>
      </c>
      <c r="K49" s="19" t="s">
        <v>188</v>
      </c>
    </row>
    <row r="50" spans="1:11" x14ac:dyDescent="0.2">
      <c r="A50" s="18"/>
      <c r="B50" s="38" t="s">
        <v>219</v>
      </c>
      <c r="C50" s="16">
        <f t="shared" si="5"/>
        <v>9</v>
      </c>
      <c r="D50" s="14">
        <f t="shared" si="5"/>
        <v>1013</v>
      </c>
      <c r="E50" s="15">
        <v>137.29</v>
      </c>
      <c r="F50" s="15">
        <v>8</v>
      </c>
      <c r="G50" s="15">
        <v>956</v>
      </c>
      <c r="H50" s="15">
        <v>126.29</v>
      </c>
      <c r="I50" s="19" t="s">
        <v>188</v>
      </c>
      <c r="J50" s="19" t="s">
        <v>188</v>
      </c>
      <c r="K50" s="19" t="s">
        <v>188</v>
      </c>
    </row>
    <row r="51" spans="1:11" x14ac:dyDescent="0.2">
      <c r="A51" s="18"/>
      <c r="B51" s="38" t="s">
        <v>220</v>
      </c>
      <c r="C51" s="16">
        <f t="shared" si="5"/>
        <v>33</v>
      </c>
      <c r="D51" s="14">
        <f t="shared" si="5"/>
        <v>3617</v>
      </c>
      <c r="E51" s="15">
        <v>612.72</v>
      </c>
      <c r="F51" s="15">
        <v>23</v>
      </c>
      <c r="G51" s="15">
        <v>2019</v>
      </c>
      <c r="H51" s="15">
        <v>303.95999999999998</v>
      </c>
      <c r="I51" s="19" t="s">
        <v>188</v>
      </c>
      <c r="J51" s="19" t="s">
        <v>188</v>
      </c>
      <c r="K51" s="19" t="s">
        <v>188</v>
      </c>
    </row>
    <row r="52" spans="1:11" x14ac:dyDescent="0.2">
      <c r="A52" s="18"/>
      <c r="B52" s="38" t="s">
        <v>221</v>
      </c>
      <c r="C52" s="16">
        <f t="shared" si="5"/>
        <v>34</v>
      </c>
      <c r="D52" s="14">
        <f t="shared" si="5"/>
        <v>5883</v>
      </c>
      <c r="E52" s="15">
        <v>903.67</v>
      </c>
      <c r="F52" s="15">
        <v>14</v>
      </c>
      <c r="G52" s="15">
        <v>2021</v>
      </c>
      <c r="H52" s="15">
        <v>345.17</v>
      </c>
      <c r="I52" s="19" t="s">
        <v>188</v>
      </c>
      <c r="J52" s="19" t="s">
        <v>188</v>
      </c>
      <c r="K52" s="19" t="s">
        <v>188</v>
      </c>
    </row>
    <row r="53" spans="1:11" x14ac:dyDescent="0.2">
      <c r="A53" s="18"/>
      <c r="B53" s="38" t="s">
        <v>222</v>
      </c>
      <c r="C53" s="16">
        <f t="shared" si="5"/>
        <v>61</v>
      </c>
      <c r="D53" s="14">
        <f t="shared" si="5"/>
        <v>10267</v>
      </c>
      <c r="E53" s="15">
        <v>1528.7</v>
      </c>
      <c r="F53" s="15">
        <v>41</v>
      </c>
      <c r="G53" s="15">
        <v>4879</v>
      </c>
      <c r="H53" s="15">
        <v>736.96</v>
      </c>
      <c r="I53" s="19" t="s">
        <v>188</v>
      </c>
      <c r="J53" s="19" t="s">
        <v>188</v>
      </c>
      <c r="K53" s="19" t="s">
        <v>188</v>
      </c>
    </row>
    <row r="54" spans="1:11" x14ac:dyDescent="0.2">
      <c r="A54" s="18"/>
      <c r="B54" s="38" t="s">
        <v>223</v>
      </c>
      <c r="C54" s="16">
        <f t="shared" si="5"/>
        <v>60</v>
      </c>
      <c r="D54" s="14">
        <f t="shared" si="5"/>
        <v>9310</v>
      </c>
      <c r="E54" s="15">
        <v>1421.89</v>
      </c>
      <c r="F54" s="15">
        <v>23</v>
      </c>
      <c r="G54" s="15">
        <v>3357</v>
      </c>
      <c r="H54" s="15">
        <v>573.64</v>
      </c>
      <c r="I54" s="19" t="s">
        <v>188</v>
      </c>
      <c r="J54" s="19" t="s">
        <v>188</v>
      </c>
      <c r="K54" s="19" t="s">
        <v>188</v>
      </c>
    </row>
    <row r="55" spans="1:11" x14ac:dyDescent="0.2">
      <c r="C55" s="9"/>
      <c r="E55" s="15"/>
      <c r="F55" s="15"/>
      <c r="H55" s="15"/>
      <c r="I55" s="15"/>
      <c r="J55" s="15"/>
      <c r="K55" s="15"/>
    </row>
    <row r="56" spans="1:11" x14ac:dyDescent="0.2">
      <c r="A56" s="18"/>
      <c r="B56" s="38" t="s">
        <v>224</v>
      </c>
      <c r="C56" s="16">
        <f t="shared" ref="C56:D62" si="6">F56+I56+C129+F129+I129</f>
        <v>126</v>
      </c>
      <c r="D56" s="14">
        <f t="shared" si="6"/>
        <v>18902</v>
      </c>
      <c r="E56" s="15">
        <v>3346.89</v>
      </c>
      <c r="F56" s="15">
        <v>89</v>
      </c>
      <c r="G56" s="15">
        <v>9618</v>
      </c>
      <c r="H56" s="15">
        <v>1529.89</v>
      </c>
      <c r="I56" s="15">
        <v>1</v>
      </c>
      <c r="J56" s="15">
        <v>433</v>
      </c>
      <c r="K56" s="19" t="s">
        <v>192</v>
      </c>
    </row>
    <row r="57" spans="1:11" x14ac:dyDescent="0.2">
      <c r="A57" s="18"/>
      <c r="B57" s="38" t="s">
        <v>225</v>
      </c>
      <c r="C57" s="16">
        <f t="shared" si="6"/>
        <v>7</v>
      </c>
      <c r="D57" s="14">
        <f t="shared" si="6"/>
        <v>1294</v>
      </c>
      <c r="E57" s="15">
        <v>247.23</v>
      </c>
      <c r="F57" s="15">
        <v>5</v>
      </c>
      <c r="G57" s="15">
        <v>755</v>
      </c>
      <c r="H57" s="15">
        <v>122.23</v>
      </c>
      <c r="I57" s="19" t="s">
        <v>188</v>
      </c>
      <c r="J57" s="19" t="s">
        <v>188</v>
      </c>
      <c r="K57" s="19" t="s">
        <v>188</v>
      </c>
    </row>
    <row r="58" spans="1:11" x14ac:dyDescent="0.2">
      <c r="A58" s="18"/>
      <c r="B58" s="38" t="s">
        <v>226</v>
      </c>
      <c r="C58" s="16">
        <f t="shared" si="6"/>
        <v>16</v>
      </c>
      <c r="D58" s="14">
        <f t="shared" si="6"/>
        <v>3014</v>
      </c>
      <c r="E58" s="15">
        <v>539.1</v>
      </c>
      <c r="F58" s="15">
        <v>9</v>
      </c>
      <c r="G58" s="15">
        <v>1201</v>
      </c>
      <c r="H58" s="15">
        <v>191</v>
      </c>
      <c r="I58" s="19" t="s">
        <v>188</v>
      </c>
      <c r="J58" s="19" t="s">
        <v>188</v>
      </c>
      <c r="K58" s="19" t="s">
        <v>188</v>
      </c>
    </row>
    <row r="59" spans="1:11" x14ac:dyDescent="0.2">
      <c r="A59" s="18"/>
      <c r="B59" s="38" t="s">
        <v>227</v>
      </c>
      <c r="C59" s="16">
        <f t="shared" si="6"/>
        <v>131</v>
      </c>
      <c r="D59" s="14">
        <f>G59+J59+D132+G132+J132+1</f>
        <v>16607</v>
      </c>
      <c r="E59" s="15">
        <v>2276.4</v>
      </c>
      <c r="F59" s="15">
        <v>105</v>
      </c>
      <c r="G59" s="15">
        <v>11166</v>
      </c>
      <c r="H59" s="15">
        <v>1655.4</v>
      </c>
      <c r="I59" s="19" t="s">
        <v>188</v>
      </c>
      <c r="J59" s="19" t="s">
        <v>188</v>
      </c>
      <c r="K59" s="19" t="s">
        <v>188</v>
      </c>
    </row>
    <row r="60" spans="1:11" x14ac:dyDescent="0.2">
      <c r="A60" s="18"/>
      <c r="B60" s="38" t="s">
        <v>228</v>
      </c>
      <c r="C60" s="16">
        <f t="shared" si="6"/>
        <v>28</v>
      </c>
      <c r="D60" s="14">
        <f t="shared" si="6"/>
        <v>8050</v>
      </c>
      <c r="E60" s="15">
        <v>1212.9000000000001</v>
      </c>
      <c r="F60" s="15">
        <v>15</v>
      </c>
      <c r="G60" s="15">
        <v>2183</v>
      </c>
      <c r="H60" s="15">
        <v>331.14</v>
      </c>
      <c r="I60" s="19" t="s">
        <v>188</v>
      </c>
      <c r="J60" s="19" t="s">
        <v>188</v>
      </c>
      <c r="K60" s="19" t="s">
        <v>188</v>
      </c>
    </row>
    <row r="61" spans="1:11" x14ac:dyDescent="0.2">
      <c r="A61" s="18"/>
      <c r="B61" s="38" t="s">
        <v>229</v>
      </c>
      <c r="C61" s="16">
        <f t="shared" si="6"/>
        <v>38</v>
      </c>
      <c r="D61" s="14">
        <f t="shared" si="6"/>
        <v>4498</v>
      </c>
      <c r="E61" s="15">
        <v>634.05999999999995</v>
      </c>
      <c r="F61" s="15">
        <v>27</v>
      </c>
      <c r="G61" s="15">
        <v>2664</v>
      </c>
      <c r="H61" s="15">
        <v>409.65</v>
      </c>
      <c r="I61" s="19" t="s">
        <v>188</v>
      </c>
      <c r="J61" s="19" t="s">
        <v>188</v>
      </c>
      <c r="K61" s="19" t="s">
        <v>188</v>
      </c>
    </row>
    <row r="62" spans="1:11" x14ac:dyDescent="0.2">
      <c r="A62" s="18"/>
      <c r="B62" s="38" t="s">
        <v>230</v>
      </c>
      <c r="C62" s="16">
        <f t="shared" si="6"/>
        <v>99</v>
      </c>
      <c r="D62" s="14">
        <f t="shared" si="6"/>
        <v>15295</v>
      </c>
      <c r="E62" s="15">
        <v>2229.61</v>
      </c>
      <c r="F62" s="15">
        <v>60</v>
      </c>
      <c r="G62" s="15">
        <v>7135</v>
      </c>
      <c r="H62" s="15">
        <v>1153.98</v>
      </c>
      <c r="I62" s="19" t="s">
        <v>188</v>
      </c>
      <c r="J62" s="19" t="s">
        <v>188</v>
      </c>
      <c r="K62" s="19" t="s">
        <v>188</v>
      </c>
    </row>
    <row r="63" spans="1:11" x14ac:dyDescent="0.2">
      <c r="C63" s="9"/>
      <c r="E63" s="15"/>
      <c r="F63" s="15"/>
      <c r="H63" s="15"/>
      <c r="I63" s="15"/>
      <c r="J63" s="15"/>
      <c r="K63" s="15"/>
    </row>
    <row r="64" spans="1:11" x14ac:dyDescent="0.2">
      <c r="A64" s="18"/>
      <c r="B64" s="38" t="s">
        <v>231</v>
      </c>
      <c r="C64" s="16">
        <f t="shared" ref="C64:D69" si="7">F64+I64+C137+F137+I137</f>
        <v>158</v>
      </c>
      <c r="D64" s="14">
        <f t="shared" si="7"/>
        <v>21150</v>
      </c>
      <c r="E64" s="15">
        <v>3085.86</v>
      </c>
      <c r="F64" s="15">
        <v>119</v>
      </c>
      <c r="G64" s="15">
        <v>12201</v>
      </c>
      <c r="H64" s="15">
        <v>1950.11</v>
      </c>
      <c r="I64" s="19" t="s">
        <v>188</v>
      </c>
      <c r="J64" s="19" t="s">
        <v>188</v>
      </c>
      <c r="K64" s="19" t="s">
        <v>188</v>
      </c>
    </row>
    <row r="65" spans="1:11" x14ac:dyDescent="0.2">
      <c r="A65" s="18"/>
      <c r="B65" s="38" t="s">
        <v>232</v>
      </c>
      <c r="C65" s="16">
        <f t="shared" si="7"/>
        <v>28</v>
      </c>
      <c r="D65" s="14">
        <f t="shared" si="7"/>
        <v>3167</v>
      </c>
      <c r="E65" s="15">
        <v>467.55</v>
      </c>
      <c r="F65" s="15">
        <v>21</v>
      </c>
      <c r="G65" s="15">
        <v>2193</v>
      </c>
      <c r="H65" s="15">
        <v>346.31</v>
      </c>
      <c r="I65" s="19" t="s">
        <v>188</v>
      </c>
      <c r="J65" s="19" t="s">
        <v>188</v>
      </c>
      <c r="K65" s="19" t="s">
        <v>188</v>
      </c>
    </row>
    <row r="66" spans="1:11" x14ac:dyDescent="0.2">
      <c r="A66" s="18"/>
      <c r="B66" s="38" t="s">
        <v>233</v>
      </c>
      <c r="C66" s="16">
        <f t="shared" si="7"/>
        <v>25</v>
      </c>
      <c r="D66" s="14">
        <f t="shared" si="7"/>
        <v>2436</v>
      </c>
      <c r="E66" s="15">
        <v>403.83</v>
      </c>
      <c r="F66" s="15">
        <v>20</v>
      </c>
      <c r="G66" s="15">
        <v>1864</v>
      </c>
      <c r="H66" s="15">
        <v>333.63</v>
      </c>
      <c r="I66" s="19" t="s">
        <v>188</v>
      </c>
      <c r="J66" s="19" t="s">
        <v>188</v>
      </c>
      <c r="K66" s="19" t="s">
        <v>188</v>
      </c>
    </row>
    <row r="67" spans="1:11" x14ac:dyDescent="0.2">
      <c r="A67" s="18"/>
      <c r="B67" s="38" t="s">
        <v>234</v>
      </c>
      <c r="C67" s="16">
        <f t="shared" si="7"/>
        <v>12</v>
      </c>
      <c r="D67" s="14">
        <f t="shared" si="7"/>
        <v>1341</v>
      </c>
      <c r="E67" s="15">
        <v>253.37</v>
      </c>
      <c r="F67" s="15">
        <v>11</v>
      </c>
      <c r="G67" s="15">
        <v>1189</v>
      </c>
      <c r="H67" s="15">
        <v>225.71</v>
      </c>
      <c r="I67" s="19" t="s">
        <v>188</v>
      </c>
      <c r="J67" s="19" t="s">
        <v>188</v>
      </c>
      <c r="K67" s="19" t="s">
        <v>188</v>
      </c>
    </row>
    <row r="68" spans="1:11" x14ac:dyDescent="0.2">
      <c r="A68" s="18"/>
      <c r="B68" s="38" t="s">
        <v>235</v>
      </c>
      <c r="C68" s="16">
        <f t="shared" si="7"/>
        <v>5</v>
      </c>
      <c r="D68" s="14">
        <f t="shared" si="7"/>
        <v>748</v>
      </c>
      <c r="E68" s="15">
        <v>137.33000000000001</v>
      </c>
      <c r="F68" s="15">
        <v>5</v>
      </c>
      <c r="G68" s="15">
        <v>748</v>
      </c>
      <c r="H68" s="15">
        <v>137.33000000000001</v>
      </c>
      <c r="I68" s="19" t="s">
        <v>188</v>
      </c>
      <c r="J68" s="19" t="s">
        <v>188</v>
      </c>
      <c r="K68" s="19" t="s">
        <v>188</v>
      </c>
    </row>
    <row r="69" spans="1:11" x14ac:dyDescent="0.2">
      <c r="A69" s="18"/>
      <c r="B69" s="38" t="s">
        <v>236</v>
      </c>
      <c r="C69" s="16">
        <f t="shared" si="7"/>
        <v>7</v>
      </c>
      <c r="D69" s="14">
        <f t="shared" si="7"/>
        <v>825</v>
      </c>
      <c r="E69" s="15">
        <v>150.52000000000001</v>
      </c>
      <c r="F69" s="15">
        <v>5</v>
      </c>
      <c r="G69" s="15">
        <v>552</v>
      </c>
      <c r="H69" s="15">
        <v>106.42</v>
      </c>
      <c r="I69" s="19" t="s">
        <v>188</v>
      </c>
      <c r="J69" s="19" t="s">
        <v>188</v>
      </c>
      <c r="K69" s="19" t="s">
        <v>188</v>
      </c>
    </row>
    <row r="70" spans="1:11" x14ac:dyDescent="0.2">
      <c r="A70" s="18"/>
      <c r="B70" s="38" t="s">
        <v>237</v>
      </c>
      <c r="C70" s="11" t="s">
        <v>188</v>
      </c>
      <c r="D70" s="12" t="s">
        <v>188</v>
      </c>
      <c r="E70" s="19" t="s">
        <v>188</v>
      </c>
      <c r="F70" s="19" t="s">
        <v>188</v>
      </c>
      <c r="G70" s="19" t="s">
        <v>188</v>
      </c>
      <c r="H70" s="19" t="s">
        <v>188</v>
      </c>
      <c r="I70" s="19" t="s">
        <v>188</v>
      </c>
      <c r="J70" s="19" t="s">
        <v>188</v>
      </c>
      <c r="K70" s="19" t="s">
        <v>188</v>
      </c>
    </row>
    <row r="71" spans="1:11" ht="18" thickBot="1" x14ac:dyDescent="0.25">
      <c r="A71" s="18"/>
      <c r="B71" s="4"/>
      <c r="C71" s="39"/>
      <c r="D71" s="40"/>
      <c r="E71" s="40"/>
      <c r="F71" s="41"/>
      <c r="G71" s="41"/>
      <c r="H71" s="41"/>
      <c r="I71" s="41"/>
      <c r="J71" s="41"/>
      <c r="K71" s="41"/>
    </row>
    <row r="72" spans="1:11" x14ac:dyDescent="0.2">
      <c r="A72" s="18"/>
      <c r="C72" s="1" t="s">
        <v>238</v>
      </c>
      <c r="F72" s="18"/>
      <c r="G72" s="18"/>
      <c r="H72" s="18"/>
      <c r="I72" s="18"/>
      <c r="J72" s="18"/>
      <c r="K72" s="18"/>
    </row>
    <row r="73" spans="1:11" x14ac:dyDescent="0.2">
      <c r="A73" s="1"/>
      <c r="F73" s="18"/>
      <c r="G73" s="18"/>
      <c r="H73" s="18"/>
      <c r="I73" s="18"/>
      <c r="J73" s="18"/>
      <c r="K73" s="18"/>
    </row>
    <row r="74" spans="1:11" x14ac:dyDescent="0.2">
      <c r="A74" s="1"/>
    </row>
    <row r="78" spans="1:11" x14ac:dyDescent="0.2">
      <c r="F78" s="18"/>
    </row>
    <row r="79" spans="1:11" x14ac:dyDescent="0.2">
      <c r="E79" s="3" t="s">
        <v>239</v>
      </c>
      <c r="F79" s="18"/>
    </row>
    <row r="80" spans="1:11" ht="18" thickBot="1" x14ac:dyDescent="0.25">
      <c r="B80" s="4"/>
      <c r="C80" s="4"/>
      <c r="D80" s="4"/>
      <c r="E80" s="4"/>
      <c r="F80" s="23"/>
      <c r="G80" s="4"/>
      <c r="H80" s="4"/>
      <c r="I80" s="4"/>
      <c r="J80" s="4"/>
      <c r="K80" s="4"/>
    </row>
    <row r="81" spans="2:11" x14ac:dyDescent="0.2">
      <c r="C81" s="8" t="s">
        <v>240</v>
      </c>
      <c r="D81" s="7"/>
      <c r="E81" s="7"/>
      <c r="F81" s="5"/>
      <c r="G81" s="6" t="s">
        <v>241</v>
      </c>
      <c r="H81" s="7"/>
      <c r="I81" s="8" t="s">
        <v>242</v>
      </c>
      <c r="J81" s="7"/>
      <c r="K81" s="7"/>
    </row>
    <row r="82" spans="2:11" x14ac:dyDescent="0.2">
      <c r="C82" s="10" t="s">
        <v>243</v>
      </c>
      <c r="D82" s="26" t="s">
        <v>56</v>
      </c>
      <c r="E82" s="26" t="s">
        <v>54</v>
      </c>
      <c r="F82" s="10" t="s">
        <v>243</v>
      </c>
      <c r="G82" s="26" t="s">
        <v>56</v>
      </c>
      <c r="H82" s="26" t="s">
        <v>54</v>
      </c>
      <c r="I82" s="10" t="s">
        <v>180</v>
      </c>
      <c r="J82" s="26" t="s">
        <v>56</v>
      </c>
      <c r="K82" s="26" t="s">
        <v>54</v>
      </c>
    </row>
    <row r="83" spans="2:11" x14ac:dyDescent="0.2">
      <c r="B83" s="7"/>
      <c r="C83" s="8" t="s">
        <v>244</v>
      </c>
      <c r="D83" s="25" t="s">
        <v>182</v>
      </c>
      <c r="E83" s="25" t="s">
        <v>58</v>
      </c>
      <c r="F83" s="8" t="s">
        <v>244</v>
      </c>
      <c r="G83" s="25" t="s">
        <v>182</v>
      </c>
      <c r="H83" s="25" t="s">
        <v>58</v>
      </c>
      <c r="I83" s="8" t="s">
        <v>181</v>
      </c>
      <c r="J83" s="25" t="s">
        <v>182</v>
      </c>
      <c r="K83" s="25" t="s">
        <v>58</v>
      </c>
    </row>
    <row r="84" spans="2:11" x14ac:dyDescent="0.2">
      <c r="C84" s="26" t="s">
        <v>183</v>
      </c>
      <c r="D84" s="12" t="s">
        <v>109</v>
      </c>
      <c r="E84" s="12" t="s">
        <v>13</v>
      </c>
      <c r="F84" s="38" t="s">
        <v>11</v>
      </c>
      <c r="G84" s="12" t="s">
        <v>109</v>
      </c>
      <c r="H84" s="12" t="s">
        <v>13</v>
      </c>
      <c r="I84" s="38" t="s">
        <v>183</v>
      </c>
      <c r="J84" s="12" t="s">
        <v>109</v>
      </c>
      <c r="K84" s="12" t="s">
        <v>13</v>
      </c>
    </row>
    <row r="85" spans="2:11" x14ac:dyDescent="0.2">
      <c r="B85" s="1" t="s">
        <v>184</v>
      </c>
      <c r="C85" s="16">
        <v>180</v>
      </c>
      <c r="D85" s="14">
        <v>136005</v>
      </c>
      <c r="E85" s="14">
        <v>28259.9</v>
      </c>
      <c r="F85" s="14">
        <v>2686</v>
      </c>
      <c r="G85" s="14">
        <v>691032</v>
      </c>
      <c r="H85" s="14">
        <v>96455.89</v>
      </c>
      <c r="I85" s="14">
        <v>20</v>
      </c>
      <c r="J85" s="14">
        <v>620</v>
      </c>
      <c r="K85" s="14">
        <v>86.9</v>
      </c>
    </row>
    <row r="86" spans="2:11" x14ac:dyDescent="0.2">
      <c r="B86" s="3" t="s">
        <v>245</v>
      </c>
      <c r="C86" s="17">
        <f>SUM(C88:C143)</f>
        <v>195</v>
      </c>
      <c r="D86" s="18">
        <f>SUM(D88:D143)</f>
        <v>141056</v>
      </c>
      <c r="E86" s="18">
        <v>32085</v>
      </c>
      <c r="F86" s="18">
        <f>SUM(F88:F143)</f>
        <v>2308</v>
      </c>
      <c r="G86" s="18">
        <f>SUM(G88:G143)</f>
        <v>647458</v>
      </c>
      <c r="H86" s="18">
        <v>89071</v>
      </c>
      <c r="I86" s="18">
        <f>SUM(I88:I143)</f>
        <v>48</v>
      </c>
      <c r="J86" s="18">
        <f>SUM(J88:J143)</f>
        <v>2808</v>
      </c>
      <c r="K86" s="18">
        <v>414</v>
      </c>
    </row>
    <row r="87" spans="2:11" x14ac:dyDescent="0.2">
      <c r="B87" s="3"/>
      <c r="C87" s="9"/>
    </row>
    <row r="88" spans="2:11" x14ac:dyDescent="0.2">
      <c r="B88" s="38" t="s">
        <v>186</v>
      </c>
      <c r="C88" s="13">
        <v>91</v>
      </c>
      <c r="D88" s="15">
        <v>73401</v>
      </c>
      <c r="E88" s="15">
        <v>13369.95</v>
      </c>
      <c r="F88" s="15">
        <v>767</v>
      </c>
      <c r="G88" s="15">
        <v>248002</v>
      </c>
      <c r="H88" s="15">
        <v>37501.83</v>
      </c>
      <c r="I88" s="15">
        <f>2+14</f>
        <v>16</v>
      </c>
      <c r="J88" s="15">
        <f>39+1094</f>
        <v>1133</v>
      </c>
      <c r="K88" s="19" t="s">
        <v>246</v>
      </c>
    </row>
    <row r="89" spans="2:11" x14ac:dyDescent="0.2">
      <c r="B89" s="38" t="s">
        <v>187</v>
      </c>
      <c r="C89" s="13">
        <v>2</v>
      </c>
      <c r="D89" s="15">
        <v>1569</v>
      </c>
      <c r="E89" s="19" t="s">
        <v>246</v>
      </c>
      <c r="F89" s="15">
        <v>127</v>
      </c>
      <c r="G89" s="15">
        <v>23421</v>
      </c>
      <c r="H89" s="15">
        <v>4337.41</v>
      </c>
      <c r="I89" s="19">
        <v>3</v>
      </c>
      <c r="J89" s="19">
        <v>538</v>
      </c>
      <c r="K89" s="19">
        <v>115.5</v>
      </c>
    </row>
    <row r="90" spans="2:11" x14ac:dyDescent="0.2">
      <c r="B90" s="38" t="s">
        <v>189</v>
      </c>
      <c r="C90" s="13">
        <v>8</v>
      </c>
      <c r="D90" s="15">
        <v>1574</v>
      </c>
      <c r="E90" s="15">
        <v>314.79000000000002</v>
      </c>
      <c r="F90" s="15">
        <v>106</v>
      </c>
      <c r="G90" s="15">
        <v>18440</v>
      </c>
      <c r="H90" s="15">
        <v>2789.18</v>
      </c>
      <c r="I90" s="15">
        <v>2</v>
      </c>
      <c r="J90" s="15">
        <f>19+66</f>
        <v>85</v>
      </c>
      <c r="K90" s="19" t="s">
        <v>246</v>
      </c>
    </row>
    <row r="91" spans="2:11" x14ac:dyDescent="0.2">
      <c r="B91" s="38" t="s">
        <v>190</v>
      </c>
      <c r="C91" s="13">
        <v>5</v>
      </c>
      <c r="D91" s="15">
        <v>2496</v>
      </c>
      <c r="E91" s="15">
        <v>847</v>
      </c>
      <c r="F91" s="15">
        <v>109</v>
      </c>
      <c r="G91" s="15">
        <v>22058</v>
      </c>
      <c r="H91" s="15">
        <v>2793.63</v>
      </c>
      <c r="I91" s="19">
        <v>1</v>
      </c>
      <c r="J91" s="19">
        <v>25</v>
      </c>
      <c r="K91" s="19" t="s">
        <v>246</v>
      </c>
    </row>
    <row r="92" spans="2:11" x14ac:dyDescent="0.2">
      <c r="B92" s="38" t="s">
        <v>191</v>
      </c>
      <c r="C92" s="13">
        <v>8</v>
      </c>
      <c r="D92" s="15">
        <v>9314</v>
      </c>
      <c r="E92" s="15">
        <v>1638.5</v>
      </c>
      <c r="F92" s="15">
        <v>101</v>
      </c>
      <c r="G92" s="15">
        <v>27513</v>
      </c>
      <c r="H92" s="15">
        <v>3946.54</v>
      </c>
      <c r="I92" s="15">
        <v>1</v>
      </c>
      <c r="J92" s="15">
        <v>228</v>
      </c>
      <c r="K92" s="19" t="s">
        <v>246</v>
      </c>
    </row>
    <row r="93" spans="2:11" x14ac:dyDescent="0.2">
      <c r="B93" s="38" t="s">
        <v>193</v>
      </c>
      <c r="C93" s="13">
        <v>14</v>
      </c>
      <c r="D93" s="15">
        <v>5071</v>
      </c>
      <c r="E93" s="15">
        <v>915.79</v>
      </c>
      <c r="F93" s="15">
        <v>137</v>
      </c>
      <c r="G93" s="15">
        <v>37966</v>
      </c>
      <c r="H93" s="15">
        <v>5272.35</v>
      </c>
      <c r="I93" s="19">
        <v>1</v>
      </c>
      <c r="J93" s="19">
        <v>193</v>
      </c>
      <c r="K93" s="19" t="s">
        <v>246</v>
      </c>
    </row>
    <row r="94" spans="2:11" x14ac:dyDescent="0.2">
      <c r="B94" s="38" t="s">
        <v>194</v>
      </c>
      <c r="C94" s="13">
        <v>4</v>
      </c>
      <c r="D94" s="15">
        <v>2254</v>
      </c>
      <c r="E94" s="19">
        <v>449.35</v>
      </c>
      <c r="F94" s="15">
        <v>51</v>
      </c>
      <c r="G94" s="15">
        <v>9859</v>
      </c>
      <c r="H94" s="15">
        <v>1392.58</v>
      </c>
      <c r="I94" s="19" t="s">
        <v>29</v>
      </c>
      <c r="J94" s="19" t="s">
        <v>29</v>
      </c>
      <c r="K94" s="19" t="s">
        <v>29</v>
      </c>
    </row>
    <row r="95" spans="2:11" x14ac:dyDescent="0.2">
      <c r="C95" s="13"/>
      <c r="D95" s="15"/>
      <c r="E95" s="15"/>
      <c r="F95" s="15"/>
      <c r="G95" s="15"/>
      <c r="H95" s="15"/>
      <c r="I95" s="15"/>
      <c r="J95" s="15"/>
      <c r="K95" s="15"/>
    </row>
    <row r="96" spans="2:11" x14ac:dyDescent="0.2">
      <c r="B96" s="38" t="s">
        <v>195</v>
      </c>
      <c r="C96" s="42" t="s">
        <v>29</v>
      </c>
      <c r="D96" s="19" t="s">
        <v>29</v>
      </c>
      <c r="E96" s="19" t="s">
        <v>29</v>
      </c>
      <c r="F96" s="15">
        <v>39</v>
      </c>
      <c r="G96" s="15">
        <v>6229</v>
      </c>
      <c r="H96" s="15">
        <v>898.2</v>
      </c>
      <c r="I96" s="19" t="s">
        <v>29</v>
      </c>
      <c r="J96" s="19" t="s">
        <v>29</v>
      </c>
      <c r="K96" s="19" t="s">
        <v>29</v>
      </c>
    </row>
    <row r="97" spans="2:11" x14ac:dyDescent="0.2">
      <c r="B97" s="38" t="s">
        <v>196</v>
      </c>
      <c r="C97" s="13">
        <v>3</v>
      </c>
      <c r="D97" s="15">
        <v>2204</v>
      </c>
      <c r="E97" s="15">
        <v>500</v>
      </c>
      <c r="F97" s="15">
        <v>11</v>
      </c>
      <c r="G97" s="15">
        <v>1572</v>
      </c>
      <c r="H97" s="15">
        <v>223.87</v>
      </c>
      <c r="I97" s="19" t="s">
        <v>29</v>
      </c>
      <c r="J97" s="19" t="s">
        <v>29</v>
      </c>
      <c r="K97" s="19" t="s">
        <v>29</v>
      </c>
    </row>
    <row r="98" spans="2:11" x14ac:dyDescent="0.2">
      <c r="B98" s="38" t="s">
        <v>197</v>
      </c>
      <c r="C98" s="42" t="s">
        <v>29</v>
      </c>
      <c r="D98" s="19" t="s">
        <v>29</v>
      </c>
      <c r="E98" s="19" t="s">
        <v>29</v>
      </c>
      <c r="F98" s="15">
        <v>10</v>
      </c>
      <c r="G98" s="15">
        <v>2069</v>
      </c>
      <c r="H98" s="15">
        <v>235.6</v>
      </c>
      <c r="I98" s="19" t="s">
        <v>29</v>
      </c>
      <c r="J98" s="19" t="s">
        <v>29</v>
      </c>
      <c r="K98" s="19" t="s">
        <v>29</v>
      </c>
    </row>
    <row r="99" spans="2:11" x14ac:dyDescent="0.2">
      <c r="B99" s="38" t="s">
        <v>198</v>
      </c>
      <c r="C99" s="13">
        <v>5</v>
      </c>
      <c r="D99" s="15">
        <v>814</v>
      </c>
      <c r="E99" s="15">
        <v>216</v>
      </c>
      <c r="F99" s="15">
        <v>31</v>
      </c>
      <c r="G99" s="15">
        <v>15934</v>
      </c>
      <c r="H99" s="15">
        <v>1482.49</v>
      </c>
      <c r="I99" s="19" t="s">
        <v>29</v>
      </c>
      <c r="J99" s="19" t="s">
        <v>29</v>
      </c>
      <c r="K99" s="19" t="s">
        <v>29</v>
      </c>
    </row>
    <row r="100" spans="2:11" x14ac:dyDescent="0.2">
      <c r="B100" s="38" t="s">
        <v>199</v>
      </c>
      <c r="C100" s="13">
        <v>1</v>
      </c>
      <c r="D100" s="15">
        <v>29</v>
      </c>
      <c r="E100" s="19" t="s">
        <v>246</v>
      </c>
      <c r="F100" s="15">
        <v>31</v>
      </c>
      <c r="G100" s="15">
        <v>6375</v>
      </c>
      <c r="H100" s="15">
        <v>990.29</v>
      </c>
      <c r="I100" s="19">
        <v>1</v>
      </c>
      <c r="J100" s="19">
        <v>125</v>
      </c>
      <c r="K100" s="19" t="s">
        <v>246</v>
      </c>
    </row>
    <row r="101" spans="2:11" x14ac:dyDescent="0.2">
      <c r="B101" s="38" t="s">
        <v>200</v>
      </c>
      <c r="C101" s="13">
        <v>1</v>
      </c>
      <c r="D101" s="15">
        <v>45</v>
      </c>
      <c r="E101" s="19" t="s">
        <v>246</v>
      </c>
      <c r="F101" s="15">
        <v>38</v>
      </c>
      <c r="G101" s="15">
        <v>5652</v>
      </c>
      <c r="H101" s="15">
        <v>1016.98</v>
      </c>
      <c r="I101" s="19" t="s">
        <v>29</v>
      </c>
      <c r="J101" s="19" t="s">
        <v>29</v>
      </c>
      <c r="K101" s="19" t="s">
        <v>29</v>
      </c>
    </row>
    <row r="102" spans="2:11" x14ac:dyDescent="0.2">
      <c r="B102" s="38" t="s">
        <v>201</v>
      </c>
      <c r="C102" s="42">
        <v>1</v>
      </c>
      <c r="D102" s="19">
        <v>32</v>
      </c>
      <c r="E102" s="19" t="s">
        <v>246</v>
      </c>
      <c r="F102" s="15">
        <v>26</v>
      </c>
      <c r="G102" s="15">
        <v>6674</v>
      </c>
      <c r="H102" s="15">
        <v>1008.73</v>
      </c>
      <c r="I102" s="19">
        <v>1</v>
      </c>
      <c r="J102" s="19">
        <v>11</v>
      </c>
      <c r="K102" s="19" t="s">
        <v>246</v>
      </c>
    </row>
    <row r="103" spans="2:11" x14ac:dyDescent="0.2">
      <c r="B103" s="38" t="s">
        <v>202</v>
      </c>
      <c r="C103" s="13">
        <v>2</v>
      </c>
      <c r="D103" s="15">
        <v>241</v>
      </c>
      <c r="E103" s="19" t="s">
        <v>246</v>
      </c>
      <c r="F103" s="15">
        <v>55</v>
      </c>
      <c r="G103" s="15">
        <v>9742</v>
      </c>
      <c r="H103" s="15">
        <v>1367.6</v>
      </c>
      <c r="I103" s="19" t="s">
        <v>29</v>
      </c>
      <c r="J103" s="19" t="s">
        <v>29</v>
      </c>
      <c r="K103" s="19" t="s">
        <v>29</v>
      </c>
    </row>
    <row r="104" spans="2:11" x14ac:dyDescent="0.2">
      <c r="B104" s="38" t="s">
        <v>203</v>
      </c>
      <c r="C104" s="13">
        <v>4</v>
      </c>
      <c r="D104" s="15">
        <v>2152</v>
      </c>
      <c r="E104" s="15">
        <v>490</v>
      </c>
      <c r="F104" s="15">
        <v>162</v>
      </c>
      <c r="G104" s="15">
        <v>91560</v>
      </c>
      <c r="H104" s="15">
        <v>7962.53</v>
      </c>
      <c r="I104" s="19">
        <v>2</v>
      </c>
      <c r="J104" s="19">
        <v>33</v>
      </c>
      <c r="K104" s="19" t="s">
        <v>246</v>
      </c>
    </row>
    <row r="105" spans="2:11" x14ac:dyDescent="0.2">
      <c r="C105" s="13"/>
      <c r="D105" s="15"/>
      <c r="E105" s="15"/>
      <c r="F105" s="15"/>
      <c r="G105" s="15"/>
      <c r="H105" s="15"/>
      <c r="I105" s="15"/>
      <c r="J105" s="15"/>
      <c r="K105" s="15"/>
    </row>
    <row r="106" spans="2:11" x14ac:dyDescent="0.2">
      <c r="B106" s="38" t="s">
        <v>204</v>
      </c>
      <c r="C106" s="13">
        <v>3</v>
      </c>
      <c r="D106" s="15">
        <v>259</v>
      </c>
      <c r="E106" s="15">
        <v>44.83</v>
      </c>
      <c r="F106" s="15">
        <v>46</v>
      </c>
      <c r="G106" s="15">
        <v>11023</v>
      </c>
      <c r="H106" s="15">
        <v>1355.9</v>
      </c>
      <c r="I106" s="19" t="s">
        <v>29</v>
      </c>
      <c r="J106" s="19" t="s">
        <v>29</v>
      </c>
      <c r="K106" s="19" t="s">
        <v>29</v>
      </c>
    </row>
    <row r="107" spans="2:11" x14ac:dyDescent="0.2">
      <c r="B107" s="38" t="s">
        <v>205</v>
      </c>
      <c r="C107" s="42">
        <v>2</v>
      </c>
      <c r="D107" s="19">
        <v>85</v>
      </c>
      <c r="E107" s="19" t="s">
        <v>246</v>
      </c>
      <c r="F107" s="15">
        <v>25</v>
      </c>
      <c r="G107" s="15">
        <v>5864</v>
      </c>
      <c r="H107" s="15">
        <v>1115.9000000000001</v>
      </c>
      <c r="I107" s="19" t="s">
        <v>29</v>
      </c>
      <c r="J107" s="19" t="s">
        <v>29</v>
      </c>
      <c r="K107" s="19" t="s">
        <v>29</v>
      </c>
    </row>
    <row r="108" spans="2:11" x14ac:dyDescent="0.2">
      <c r="B108" s="38" t="s">
        <v>206</v>
      </c>
      <c r="C108" s="42" t="s">
        <v>29</v>
      </c>
      <c r="D108" s="19" t="s">
        <v>29</v>
      </c>
      <c r="E108" s="19" t="s">
        <v>29</v>
      </c>
      <c r="F108" s="15">
        <v>9</v>
      </c>
      <c r="G108" s="15">
        <v>790</v>
      </c>
      <c r="H108" s="15">
        <v>109.51</v>
      </c>
      <c r="I108" s="19" t="s">
        <v>29</v>
      </c>
      <c r="J108" s="19" t="s">
        <v>29</v>
      </c>
      <c r="K108" s="19" t="s">
        <v>29</v>
      </c>
    </row>
    <row r="109" spans="2:11" x14ac:dyDescent="0.2">
      <c r="B109" s="38" t="s">
        <v>207</v>
      </c>
      <c r="C109" s="42">
        <v>1</v>
      </c>
      <c r="D109" s="19">
        <v>16</v>
      </c>
      <c r="E109" s="19" t="s">
        <v>246</v>
      </c>
      <c r="F109" s="15">
        <v>5</v>
      </c>
      <c r="G109" s="15">
        <v>1485</v>
      </c>
      <c r="H109" s="15">
        <v>253.28</v>
      </c>
      <c r="I109" s="19" t="s">
        <v>29</v>
      </c>
      <c r="J109" s="19" t="s">
        <v>29</v>
      </c>
      <c r="K109" s="19" t="s">
        <v>29</v>
      </c>
    </row>
    <row r="110" spans="2:11" x14ac:dyDescent="0.2">
      <c r="B110" s="38" t="s">
        <v>208</v>
      </c>
      <c r="C110" s="42" t="s">
        <v>29</v>
      </c>
      <c r="D110" s="19" t="s">
        <v>29</v>
      </c>
      <c r="E110" s="19" t="s">
        <v>29</v>
      </c>
      <c r="F110" s="19" t="s">
        <v>29</v>
      </c>
      <c r="G110" s="19" t="s">
        <v>29</v>
      </c>
      <c r="H110" s="19" t="s">
        <v>29</v>
      </c>
      <c r="I110" s="19" t="s">
        <v>29</v>
      </c>
      <c r="J110" s="19" t="s">
        <v>29</v>
      </c>
      <c r="K110" s="19" t="s">
        <v>29</v>
      </c>
    </row>
    <row r="111" spans="2:11" x14ac:dyDescent="0.2">
      <c r="C111" s="13"/>
      <c r="D111" s="15"/>
      <c r="E111" s="15"/>
      <c r="F111" s="15"/>
      <c r="G111" s="15"/>
      <c r="H111" s="15"/>
      <c r="I111" s="15"/>
      <c r="J111" s="15"/>
      <c r="K111" s="15"/>
    </row>
    <row r="112" spans="2:11" x14ac:dyDescent="0.2">
      <c r="B112" s="38" t="s">
        <v>209</v>
      </c>
      <c r="C112" s="13">
        <v>2</v>
      </c>
      <c r="D112" s="15">
        <v>2703</v>
      </c>
      <c r="E112" s="19" t="s">
        <v>246</v>
      </c>
      <c r="F112" s="15">
        <v>32</v>
      </c>
      <c r="G112" s="15">
        <v>6692</v>
      </c>
      <c r="H112" s="15">
        <v>1051.1400000000001</v>
      </c>
      <c r="I112" s="19" t="s">
        <v>29</v>
      </c>
      <c r="J112" s="19" t="s">
        <v>29</v>
      </c>
      <c r="K112" s="19" t="s">
        <v>29</v>
      </c>
    </row>
    <row r="113" spans="2:11" x14ac:dyDescent="0.2">
      <c r="B113" s="38" t="s">
        <v>210</v>
      </c>
      <c r="C113" s="42">
        <v>3</v>
      </c>
      <c r="D113" s="19">
        <v>2468</v>
      </c>
      <c r="E113" s="19">
        <v>685</v>
      </c>
      <c r="F113" s="15">
        <v>20</v>
      </c>
      <c r="G113" s="15">
        <v>3615</v>
      </c>
      <c r="H113" s="15">
        <v>573.14</v>
      </c>
      <c r="I113" s="19" t="s">
        <v>29</v>
      </c>
      <c r="J113" s="19" t="s">
        <v>29</v>
      </c>
      <c r="K113" s="19" t="s">
        <v>29</v>
      </c>
    </row>
    <row r="114" spans="2:11" x14ac:dyDescent="0.2">
      <c r="B114" s="38" t="s">
        <v>211</v>
      </c>
      <c r="C114" s="13">
        <v>5</v>
      </c>
      <c r="D114" s="15">
        <v>22372</v>
      </c>
      <c r="E114" s="19">
        <v>9201.17</v>
      </c>
      <c r="F114" s="15">
        <v>48</v>
      </c>
      <c r="G114" s="15">
        <v>15277</v>
      </c>
      <c r="H114" s="15">
        <v>1619.68</v>
      </c>
      <c r="I114" s="15">
        <v>3</v>
      </c>
      <c r="J114" s="15">
        <v>66</v>
      </c>
      <c r="K114" s="15">
        <v>9.5</v>
      </c>
    </row>
    <row r="115" spans="2:11" x14ac:dyDescent="0.2">
      <c r="B115" s="38" t="s">
        <v>212</v>
      </c>
      <c r="C115" s="42">
        <v>1</v>
      </c>
      <c r="D115" s="19">
        <v>63</v>
      </c>
      <c r="E115" s="19" t="s">
        <v>246</v>
      </c>
      <c r="F115" s="15">
        <v>8</v>
      </c>
      <c r="G115" s="15">
        <v>1339</v>
      </c>
      <c r="H115" s="15">
        <v>207.8</v>
      </c>
      <c r="I115" s="19">
        <v>1</v>
      </c>
      <c r="J115" s="19">
        <v>25</v>
      </c>
      <c r="K115" s="19" t="s">
        <v>246</v>
      </c>
    </row>
    <row r="116" spans="2:11" x14ac:dyDescent="0.2">
      <c r="B116" s="38" t="s">
        <v>213</v>
      </c>
      <c r="C116" s="42" t="s">
        <v>29</v>
      </c>
      <c r="D116" s="19" t="s">
        <v>29</v>
      </c>
      <c r="E116" s="19" t="s">
        <v>29</v>
      </c>
      <c r="F116" s="15">
        <v>3</v>
      </c>
      <c r="G116" s="15">
        <v>477</v>
      </c>
      <c r="H116" s="15">
        <v>110</v>
      </c>
      <c r="I116" s="19" t="s">
        <v>29</v>
      </c>
      <c r="J116" s="19" t="s">
        <v>29</v>
      </c>
      <c r="K116" s="19" t="s">
        <v>29</v>
      </c>
    </row>
    <row r="117" spans="2:11" x14ac:dyDescent="0.2">
      <c r="C117" s="13"/>
      <c r="D117" s="15"/>
      <c r="E117" s="15"/>
      <c r="F117" s="15"/>
      <c r="G117" s="15"/>
      <c r="H117" s="15"/>
      <c r="I117" s="15"/>
      <c r="J117" s="15"/>
      <c r="K117" s="15"/>
    </row>
    <row r="118" spans="2:11" x14ac:dyDescent="0.2">
      <c r="B118" s="38" t="s">
        <v>214</v>
      </c>
      <c r="C118" s="13">
        <v>2</v>
      </c>
      <c r="D118" s="15">
        <v>1147</v>
      </c>
      <c r="E118" s="19" t="s">
        <v>246</v>
      </c>
      <c r="F118" s="15">
        <v>24</v>
      </c>
      <c r="G118" s="15">
        <v>4851</v>
      </c>
      <c r="H118" s="15">
        <v>616.41999999999996</v>
      </c>
      <c r="I118" s="19" t="s">
        <v>29</v>
      </c>
      <c r="J118" s="19" t="s">
        <v>29</v>
      </c>
      <c r="K118" s="19" t="s">
        <v>29</v>
      </c>
    </row>
    <row r="119" spans="2:11" x14ac:dyDescent="0.2">
      <c r="B119" s="38" t="s">
        <v>215</v>
      </c>
      <c r="C119" s="42" t="s">
        <v>29</v>
      </c>
      <c r="D119" s="19" t="s">
        <v>29</v>
      </c>
      <c r="E119" s="19" t="s">
        <v>29</v>
      </c>
      <c r="F119" s="15">
        <v>18</v>
      </c>
      <c r="G119" s="15">
        <v>4109</v>
      </c>
      <c r="H119" s="15">
        <v>761.3</v>
      </c>
      <c r="I119" s="19" t="s">
        <v>29</v>
      </c>
      <c r="J119" s="19" t="s">
        <v>29</v>
      </c>
      <c r="K119" s="19" t="s">
        <v>29</v>
      </c>
    </row>
    <row r="120" spans="2:11" x14ac:dyDescent="0.2">
      <c r="B120" s="38" t="s">
        <v>216</v>
      </c>
      <c r="C120" s="13">
        <v>1</v>
      </c>
      <c r="D120" s="15">
        <v>47</v>
      </c>
      <c r="E120" s="19" t="s">
        <v>246</v>
      </c>
      <c r="F120" s="15">
        <v>12</v>
      </c>
      <c r="G120" s="15">
        <v>1845</v>
      </c>
      <c r="H120" s="15">
        <v>357.2</v>
      </c>
      <c r="I120" s="19" t="s">
        <v>29</v>
      </c>
      <c r="J120" s="19" t="s">
        <v>29</v>
      </c>
      <c r="K120" s="19" t="s">
        <v>29</v>
      </c>
    </row>
    <row r="121" spans="2:11" x14ac:dyDescent="0.2">
      <c r="B121" s="38" t="s">
        <v>217</v>
      </c>
      <c r="C121" s="42" t="s">
        <v>29</v>
      </c>
      <c r="D121" s="19" t="s">
        <v>29</v>
      </c>
      <c r="E121" s="19" t="s">
        <v>29</v>
      </c>
      <c r="F121" s="15">
        <v>17</v>
      </c>
      <c r="G121" s="15">
        <v>6314</v>
      </c>
      <c r="H121" s="15">
        <v>794.5</v>
      </c>
      <c r="I121" s="19" t="s">
        <v>29</v>
      </c>
      <c r="J121" s="19" t="s">
        <v>29</v>
      </c>
      <c r="K121" s="19" t="s">
        <v>29</v>
      </c>
    </row>
    <row r="122" spans="2:11" x14ac:dyDescent="0.2">
      <c r="B122" s="38" t="s">
        <v>218</v>
      </c>
      <c r="C122" s="42" t="s">
        <v>29</v>
      </c>
      <c r="D122" s="19" t="s">
        <v>29</v>
      </c>
      <c r="E122" s="19" t="s">
        <v>29</v>
      </c>
      <c r="F122" s="15">
        <v>5</v>
      </c>
      <c r="G122" s="15">
        <v>1464</v>
      </c>
      <c r="H122" s="15">
        <v>248.5</v>
      </c>
      <c r="I122" s="19">
        <v>1</v>
      </c>
      <c r="J122" s="19">
        <v>11</v>
      </c>
      <c r="K122" s="19" t="s">
        <v>246</v>
      </c>
    </row>
    <row r="123" spans="2:11" x14ac:dyDescent="0.2">
      <c r="B123" s="38" t="s">
        <v>219</v>
      </c>
      <c r="C123" s="42" t="s">
        <v>29</v>
      </c>
      <c r="D123" s="19" t="s">
        <v>29</v>
      </c>
      <c r="E123" s="19" t="s">
        <v>29</v>
      </c>
      <c r="F123" s="15">
        <v>1</v>
      </c>
      <c r="G123" s="15">
        <v>57</v>
      </c>
      <c r="H123" s="19" t="s">
        <v>246</v>
      </c>
      <c r="I123" s="19" t="s">
        <v>29</v>
      </c>
      <c r="J123" s="19" t="s">
        <v>29</v>
      </c>
      <c r="K123" s="19" t="s">
        <v>29</v>
      </c>
    </row>
    <row r="124" spans="2:11" x14ac:dyDescent="0.2">
      <c r="B124" s="38" t="s">
        <v>220</v>
      </c>
      <c r="C124" s="13">
        <v>3</v>
      </c>
      <c r="D124" s="15">
        <v>766</v>
      </c>
      <c r="E124" s="19">
        <v>158</v>
      </c>
      <c r="F124" s="15">
        <v>6</v>
      </c>
      <c r="G124" s="15">
        <v>810</v>
      </c>
      <c r="H124" s="19">
        <v>149.76</v>
      </c>
      <c r="I124" s="19">
        <v>1</v>
      </c>
      <c r="J124" s="19">
        <v>22</v>
      </c>
      <c r="K124" s="19" t="s">
        <v>246</v>
      </c>
    </row>
    <row r="125" spans="2:11" x14ac:dyDescent="0.2">
      <c r="B125" s="38" t="s">
        <v>221</v>
      </c>
      <c r="C125" s="42" t="s">
        <v>29</v>
      </c>
      <c r="D125" s="19" t="s">
        <v>29</v>
      </c>
      <c r="E125" s="19" t="s">
        <v>29</v>
      </c>
      <c r="F125" s="15">
        <v>20</v>
      </c>
      <c r="G125" s="15">
        <v>3862</v>
      </c>
      <c r="H125" s="15">
        <v>558.5</v>
      </c>
      <c r="I125" s="19" t="s">
        <v>29</v>
      </c>
      <c r="J125" s="19" t="s">
        <v>29</v>
      </c>
      <c r="K125" s="19" t="s">
        <v>29</v>
      </c>
    </row>
    <row r="126" spans="2:11" x14ac:dyDescent="0.2">
      <c r="B126" s="38" t="s">
        <v>222</v>
      </c>
      <c r="C126" s="13">
        <v>1</v>
      </c>
      <c r="D126" s="15">
        <v>520</v>
      </c>
      <c r="E126" s="19" t="s">
        <v>246</v>
      </c>
      <c r="F126" s="15">
        <v>19</v>
      </c>
      <c r="G126" s="15">
        <v>4868</v>
      </c>
      <c r="H126" s="15">
        <v>711.74</v>
      </c>
      <c r="I126" s="19" t="s">
        <v>29</v>
      </c>
      <c r="J126" s="19" t="s">
        <v>29</v>
      </c>
      <c r="K126" s="19" t="s">
        <v>29</v>
      </c>
    </row>
    <row r="127" spans="2:11" x14ac:dyDescent="0.2">
      <c r="B127" s="38" t="s">
        <v>223</v>
      </c>
      <c r="C127" s="13">
        <v>3</v>
      </c>
      <c r="D127" s="15">
        <v>576</v>
      </c>
      <c r="E127" s="15">
        <v>129.91999999999999</v>
      </c>
      <c r="F127" s="15">
        <v>34</v>
      </c>
      <c r="G127" s="15">
        <v>5377</v>
      </c>
      <c r="H127" s="15">
        <v>718.33</v>
      </c>
      <c r="I127" s="19" t="s">
        <v>29</v>
      </c>
      <c r="J127" s="19" t="s">
        <v>29</v>
      </c>
      <c r="K127" s="19" t="s">
        <v>29</v>
      </c>
    </row>
    <row r="128" spans="2:11" x14ac:dyDescent="0.2">
      <c r="C128" s="13"/>
      <c r="D128" s="15"/>
      <c r="E128" s="15"/>
      <c r="F128" s="15"/>
      <c r="G128" s="15"/>
      <c r="H128" s="15"/>
      <c r="I128" s="15"/>
      <c r="J128" s="15"/>
      <c r="K128" s="15"/>
    </row>
    <row r="129" spans="2:11" x14ac:dyDescent="0.2">
      <c r="B129" s="38" t="s">
        <v>224</v>
      </c>
      <c r="C129" s="13">
        <v>6</v>
      </c>
      <c r="D129" s="15">
        <v>3752</v>
      </c>
      <c r="E129" s="15">
        <v>803.43</v>
      </c>
      <c r="F129" s="15">
        <v>29</v>
      </c>
      <c r="G129" s="15">
        <v>5076</v>
      </c>
      <c r="H129" s="15">
        <v>971.57</v>
      </c>
      <c r="I129" s="19">
        <v>1</v>
      </c>
      <c r="J129" s="19">
        <v>23</v>
      </c>
      <c r="K129" s="19" t="s">
        <v>246</v>
      </c>
    </row>
    <row r="130" spans="2:11" x14ac:dyDescent="0.2">
      <c r="B130" s="38" t="s">
        <v>225</v>
      </c>
      <c r="C130" s="42">
        <v>1</v>
      </c>
      <c r="D130" s="19">
        <v>410</v>
      </c>
      <c r="E130" s="19" t="s">
        <v>246</v>
      </c>
      <c r="F130" s="15">
        <v>1</v>
      </c>
      <c r="G130" s="15">
        <v>129</v>
      </c>
      <c r="H130" s="19" t="s">
        <v>246</v>
      </c>
      <c r="I130" s="19" t="s">
        <v>29</v>
      </c>
      <c r="J130" s="19" t="s">
        <v>29</v>
      </c>
      <c r="K130" s="19" t="s">
        <v>29</v>
      </c>
    </row>
    <row r="131" spans="2:11" x14ac:dyDescent="0.2">
      <c r="B131" s="38" t="s">
        <v>226</v>
      </c>
      <c r="C131" s="13">
        <v>1</v>
      </c>
      <c r="D131" s="15">
        <v>1183</v>
      </c>
      <c r="E131" s="19" t="s">
        <v>246</v>
      </c>
      <c r="F131" s="15">
        <v>5</v>
      </c>
      <c r="G131" s="15">
        <v>614</v>
      </c>
      <c r="H131" s="15">
        <v>110.5</v>
      </c>
      <c r="I131" s="19">
        <v>1</v>
      </c>
      <c r="J131" s="19">
        <v>16</v>
      </c>
      <c r="K131" s="19" t="s">
        <v>246</v>
      </c>
    </row>
    <row r="132" spans="2:11" x14ac:dyDescent="0.2">
      <c r="B132" s="38" t="s">
        <v>227</v>
      </c>
      <c r="C132" s="13">
        <v>1</v>
      </c>
      <c r="D132" s="15">
        <v>89</v>
      </c>
      <c r="E132" s="19" t="s">
        <v>246</v>
      </c>
      <c r="F132" s="15">
        <v>24</v>
      </c>
      <c r="G132" s="15">
        <v>5285</v>
      </c>
      <c r="H132" s="15">
        <v>596</v>
      </c>
      <c r="I132" s="19">
        <v>1</v>
      </c>
      <c r="J132" s="19">
        <v>66</v>
      </c>
      <c r="K132" s="19" t="s">
        <v>246</v>
      </c>
    </row>
    <row r="133" spans="2:11" x14ac:dyDescent="0.2">
      <c r="B133" s="38" t="s">
        <v>228</v>
      </c>
      <c r="C133" s="13">
        <v>5</v>
      </c>
      <c r="D133" s="15">
        <v>2634</v>
      </c>
      <c r="E133" s="15">
        <v>550.96</v>
      </c>
      <c r="F133" s="15">
        <v>3</v>
      </c>
      <c r="G133" s="15">
        <v>3131</v>
      </c>
      <c r="H133" s="15">
        <v>316</v>
      </c>
      <c r="I133" s="15">
        <v>5</v>
      </c>
      <c r="J133" s="15">
        <v>102</v>
      </c>
      <c r="K133" s="15">
        <v>14.8</v>
      </c>
    </row>
    <row r="134" spans="2:11" x14ac:dyDescent="0.2">
      <c r="B134" s="38" t="s">
        <v>229</v>
      </c>
      <c r="C134" s="13">
        <v>1</v>
      </c>
      <c r="D134" s="15">
        <v>180</v>
      </c>
      <c r="E134" s="19" t="s">
        <v>246</v>
      </c>
      <c r="F134" s="15">
        <v>10</v>
      </c>
      <c r="G134" s="15">
        <v>1654</v>
      </c>
      <c r="H134" s="15">
        <v>179.18</v>
      </c>
      <c r="I134" s="19" t="s">
        <v>29</v>
      </c>
      <c r="J134" s="19" t="s">
        <v>29</v>
      </c>
      <c r="K134" s="19" t="s">
        <v>29</v>
      </c>
    </row>
    <row r="135" spans="2:11" x14ac:dyDescent="0.2">
      <c r="B135" s="38" t="s">
        <v>230</v>
      </c>
      <c r="C135" s="13">
        <v>2</v>
      </c>
      <c r="D135" s="15">
        <v>462</v>
      </c>
      <c r="E135" s="19" t="s">
        <v>246</v>
      </c>
      <c r="F135" s="15">
        <v>33</v>
      </c>
      <c r="G135" s="15">
        <v>7617</v>
      </c>
      <c r="H135" s="15">
        <v>963.39</v>
      </c>
      <c r="I135" s="19">
        <v>4</v>
      </c>
      <c r="J135" s="19">
        <f>25+56</f>
        <v>81</v>
      </c>
      <c r="K135" s="19" t="s">
        <v>246</v>
      </c>
    </row>
    <row r="136" spans="2:11" x14ac:dyDescent="0.2">
      <c r="C136" s="13"/>
      <c r="D136" s="15"/>
      <c r="E136" s="15"/>
      <c r="F136" s="15"/>
      <c r="G136" s="15"/>
      <c r="H136" s="15"/>
      <c r="I136" s="15"/>
      <c r="J136" s="15"/>
      <c r="K136" s="15"/>
    </row>
    <row r="137" spans="2:11" x14ac:dyDescent="0.2">
      <c r="B137" s="38" t="s">
        <v>231</v>
      </c>
      <c r="C137" s="13">
        <v>2</v>
      </c>
      <c r="D137" s="15">
        <v>128</v>
      </c>
      <c r="E137" s="19" t="s">
        <v>246</v>
      </c>
      <c r="F137" s="15">
        <v>35</v>
      </c>
      <c r="G137" s="15">
        <v>8796</v>
      </c>
      <c r="H137" s="15">
        <v>1102.45</v>
      </c>
      <c r="I137" s="15">
        <v>2</v>
      </c>
      <c r="J137" s="15">
        <v>25</v>
      </c>
      <c r="K137" s="19" t="s">
        <v>246</v>
      </c>
    </row>
    <row r="138" spans="2:11" x14ac:dyDescent="0.2">
      <c r="B138" s="38" t="s">
        <v>232</v>
      </c>
      <c r="C138" s="42" t="s">
        <v>29</v>
      </c>
      <c r="D138" s="19" t="s">
        <v>29</v>
      </c>
      <c r="E138" s="19" t="s">
        <v>29</v>
      </c>
      <c r="F138" s="15">
        <v>7</v>
      </c>
      <c r="G138" s="15">
        <v>974</v>
      </c>
      <c r="H138" s="19">
        <v>121.24</v>
      </c>
      <c r="I138" s="19" t="s">
        <v>29</v>
      </c>
      <c r="J138" s="19" t="s">
        <v>29</v>
      </c>
      <c r="K138" s="19" t="s">
        <v>29</v>
      </c>
    </row>
    <row r="139" spans="2:11" x14ac:dyDescent="0.2">
      <c r="B139" s="38" t="s">
        <v>233</v>
      </c>
      <c r="C139" s="42" t="s">
        <v>29</v>
      </c>
      <c r="D139" s="19" t="s">
        <v>29</v>
      </c>
      <c r="E139" s="19" t="s">
        <v>29</v>
      </c>
      <c r="F139" s="15">
        <v>5</v>
      </c>
      <c r="G139" s="15">
        <v>572</v>
      </c>
      <c r="H139" s="15">
        <v>70.2</v>
      </c>
      <c r="I139" s="19" t="s">
        <v>29</v>
      </c>
      <c r="J139" s="19" t="s">
        <v>29</v>
      </c>
      <c r="K139" s="19" t="s">
        <v>29</v>
      </c>
    </row>
    <row r="140" spans="2:11" x14ac:dyDescent="0.2">
      <c r="B140" s="38" t="s">
        <v>234</v>
      </c>
      <c r="C140" s="42" t="s">
        <v>29</v>
      </c>
      <c r="D140" s="19" t="s">
        <v>29</v>
      </c>
      <c r="E140" s="19" t="s">
        <v>29</v>
      </c>
      <c r="F140" s="15">
        <v>1</v>
      </c>
      <c r="G140" s="15">
        <v>152</v>
      </c>
      <c r="H140" s="19" t="s">
        <v>246</v>
      </c>
      <c r="I140" s="19" t="s">
        <v>29</v>
      </c>
      <c r="J140" s="19" t="s">
        <v>29</v>
      </c>
      <c r="K140" s="19" t="s">
        <v>29</v>
      </c>
    </row>
    <row r="141" spans="2:11" x14ac:dyDescent="0.2">
      <c r="B141" s="38" t="s">
        <v>235</v>
      </c>
      <c r="C141" s="42" t="s">
        <v>29</v>
      </c>
      <c r="D141" s="19" t="s">
        <v>29</v>
      </c>
      <c r="E141" s="19" t="s">
        <v>29</v>
      </c>
      <c r="F141" s="19" t="s">
        <v>29</v>
      </c>
      <c r="G141" s="19" t="s">
        <v>29</v>
      </c>
      <c r="H141" s="19" t="s">
        <v>29</v>
      </c>
      <c r="I141" s="19" t="s">
        <v>29</v>
      </c>
      <c r="J141" s="19" t="s">
        <v>29</v>
      </c>
      <c r="K141" s="19" t="s">
        <v>29</v>
      </c>
    </row>
    <row r="142" spans="2:11" x14ac:dyDescent="0.2">
      <c r="B142" s="38" t="s">
        <v>236</v>
      </c>
      <c r="C142" s="42" t="s">
        <v>29</v>
      </c>
      <c r="D142" s="19" t="s">
        <v>29</v>
      </c>
      <c r="E142" s="19" t="s">
        <v>29</v>
      </c>
      <c r="F142" s="15">
        <v>2</v>
      </c>
      <c r="G142" s="15">
        <v>273</v>
      </c>
      <c r="H142" s="19" t="s">
        <v>246</v>
      </c>
      <c r="I142" s="19" t="s">
        <v>29</v>
      </c>
      <c r="J142" s="19" t="s">
        <v>29</v>
      </c>
      <c r="K142" s="19" t="s">
        <v>29</v>
      </c>
    </row>
    <row r="143" spans="2:11" x14ac:dyDescent="0.2">
      <c r="B143" s="38" t="s">
        <v>237</v>
      </c>
      <c r="C143" s="42" t="s">
        <v>29</v>
      </c>
      <c r="D143" s="19" t="s">
        <v>29</v>
      </c>
      <c r="E143" s="19" t="s">
        <v>29</v>
      </c>
      <c r="F143" s="19" t="s">
        <v>29</v>
      </c>
      <c r="G143" s="19" t="s">
        <v>29</v>
      </c>
      <c r="H143" s="19" t="s">
        <v>29</v>
      </c>
      <c r="I143" s="19" t="s">
        <v>29</v>
      </c>
      <c r="J143" s="19" t="s">
        <v>29</v>
      </c>
      <c r="K143" s="19" t="s">
        <v>29</v>
      </c>
    </row>
    <row r="144" spans="2:11" ht="18" thickBot="1" x14ac:dyDescent="0.25">
      <c r="B144" s="4"/>
      <c r="C144" s="39"/>
      <c r="D144" s="40"/>
      <c r="E144" s="40"/>
      <c r="F144" s="40"/>
      <c r="G144" s="40"/>
      <c r="H144" s="40"/>
      <c r="I144" s="40"/>
      <c r="J144" s="40"/>
      <c r="K144" s="40"/>
    </row>
    <row r="145" spans="1:3" x14ac:dyDescent="0.2">
      <c r="C145" s="1" t="s">
        <v>238</v>
      </c>
    </row>
    <row r="146" spans="1:3" x14ac:dyDescent="0.2">
      <c r="A146" s="1"/>
    </row>
  </sheetData>
  <phoneticPr fontId="2"/>
  <pageMargins left="0.37" right="0.4" top="0.49" bottom="0.51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B80" sqref="B80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3.375" style="2" customWidth="1"/>
    <col min="5" max="5" width="10.875" style="2"/>
    <col min="6" max="6" width="13.375" style="2" customWidth="1"/>
    <col min="7" max="7" width="9.625" style="2" customWidth="1"/>
    <col min="8" max="8" width="13.375" style="2" customWidth="1"/>
    <col min="9" max="9" width="8.375" style="2" customWidth="1"/>
    <col min="10" max="10" width="10.875" style="2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3.375" style="2" customWidth="1"/>
    <col min="261" max="261" width="10.875" style="2"/>
    <col min="262" max="262" width="13.375" style="2" customWidth="1"/>
    <col min="263" max="263" width="9.625" style="2" customWidth="1"/>
    <col min="264" max="264" width="13.375" style="2" customWidth="1"/>
    <col min="265" max="265" width="8.375" style="2" customWidth="1"/>
    <col min="266" max="266" width="10.875" style="2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3.375" style="2" customWidth="1"/>
    <col min="517" max="517" width="10.875" style="2"/>
    <col min="518" max="518" width="13.375" style="2" customWidth="1"/>
    <col min="519" max="519" width="9.625" style="2" customWidth="1"/>
    <col min="520" max="520" width="13.375" style="2" customWidth="1"/>
    <col min="521" max="521" width="8.375" style="2" customWidth="1"/>
    <col min="522" max="522" width="10.875" style="2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3.375" style="2" customWidth="1"/>
    <col min="773" max="773" width="10.875" style="2"/>
    <col min="774" max="774" width="13.375" style="2" customWidth="1"/>
    <col min="775" max="775" width="9.625" style="2" customWidth="1"/>
    <col min="776" max="776" width="13.375" style="2" customWidth="1"/>
    <col min="777" max="777" width="8.375" style="2" customWidth="1"/>
    <col min="778" max="778" width="10.875" style="2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3.375" style="2" customWidth="1"/>
    <col min="1029" max="1029" width="10.875" style="2"/>
    <col min="1030" max="1030" width="13.375" style="2" customWidth="1"/>
    <col min="1031" max="1031" width="9.625" style="2" customWidth="1"/>
    <col min="1032" max="1032" width="13.375" style="2" customWidth="1"/>
    <col min="1033" max="1033" width="8.375" style="2" customWidth="1"/>
    <col min="1034" max="1034" width="10.875" style="2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3.375" style="2" customWidth="1"/>
    <col min="1285" max="1285" width="10.875" style="2"/>
    <col min="1286" max="1286" width="13.375" style="2" customWidth="1"/>
    <col min="1287" max="1287" width="9.625" style="2" customWidth="1"/>
    <col min="1288" max="1288" width="13.375" style="2" customWidth="1"/>
    <col min="1289" max="1289" width="8.375" style="2" customWidth="1"/>
    <col min="1290" max="1290" width="10.875" style="2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3.375" style="2" customWidth="1"/>
    <col min="1541" max="1541" width="10.875" style="2"/>
    <col min="1542" max="1542" width="13.375" style="2" customWidth="1"/>
    <col min="1543" max="1543" width="9.625" style="2" customWidth="1"/>
    <col min="1544" max="1544" width="13.375" style="2" customWidth="1"/>
    <col min="1545" max="1545" width="8.375" style="2" customWidth="1"/>
    <col min="1546" max="1546" width="10.875" style="2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3.375" style="2" customWidth="1"/>
    <col min="1797" max="1797" width="10.875" style="2"/>
    <col min="1798" max="1798" width="13.375" style="2" customWidth="1"/>
    <col min="1799" max="1799" width="9.625" style="2" customWidth="1"/>
    <col min="1800" max="1800" width="13.375" style="2" customWidth="1"/>
    <col min="1801" max="1801" width="8.375" style="2" customWidth="1"/>
    <col min="1802" max="1802" width="10.875" style="2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3.375" style="2" customWidth="1"/>
    <col min="2053" max="2053" width="10.875" style="2"/>
    <col min="2054" max="2054" width="13.375" style="2" customWidth="1"/>
    <col min="2055" max="2055" width="9.625" style="2" customWidth="1"/>
    <col min="2056" max="2056" width="13.375" style="2" customWidth="1"/>
    <col min="2057" max="2057" width="8.375" style="2" customWidth="1"/>
    <col min="2058" max="2058" width="10.875" style="2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3.375" style="2" customWidth="1"/>
    <col min="2309" max="2309" width="10.875" style="2"/>
    <col min="2310" max="2310" width="13.375" style="2" customWidth="1"/>
    <col min="2311" max="2311" width="9.625" style="2" customWidth="1"/>
    <col min="2312" max="2312" width="13.375" style="2" customWidth="1"/>
    <col min="2313" max="2313" width="8.375" style="2" customWidth="1"/>
    <col min="2314" max="2314" width="10.875" style="2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3.375" style="2" customWidth="1"/>
    <col min="2565" max="2565" width="10.875" style="2"/>
    <col min="2566" max="2566" width="13.375" style="2" customWidth="1"/>
    <col min="2567" max="2567" width="9.625" style="2" customWidth="1"/>
    <col min="2568" max="2568" width="13.375" style="2" customWidth="1"/>
    <col min="2569" max="2569" width="8.375" style="2" customWidth="1"/>
    <col min="2570" max="2570" width="10.875" style="2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3.375" style="2" customWidth="1"/>
    <col min="2821" max="2821" width="10.875" style="2"/>
    <col min="2822" max="2822" width="13.375" style="2" customWidth="1"/>
    <col min="2823" max="2823" width="9.625" style="2" customWidth="1"/>
    <col min="2824" max="2824" width="13.375" style="2" customWidth="1"/>
    <col min="2825" max="2825" width="8.375" style="2" customWidth="1"/>
    <col min="2826" max="2826" width="10.875" style="2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3.375" style="2" customWidth="1"/>
    <col min="3077" max="3077" width="10.875" style="2"/>
    <col min="3078" max="3078" width="13.375" style="2" customWidth="1"/>
    <col min="3079" max="3079" width="9.625" style="2" customWidth="1"/>
    <col min="3080" max="3080" width="13.375" style="2" customWidth="1"/>
    <col min="3081" max="3081" width="8.375" style="2" customWidth="1"/>
    <col min="3082" max="3082" width="10.875" style="2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3.375" style="2" customWidth="1"/>
    <col min="3333" max="3333" width="10.875" style="2"/>
    <col min="3334" max="3334" width="13.375" style="2" customWidth="1"/>
    <col min="3335" max="3335" width="9.625" style="2" customWidth="1"/>
    <col min="3336" max="3336" width="13.375" style="2" customWidth="1"/>
    <col min="3337" max="3337" width="8.375" style="2" customWidth="1"/>
    <col min="3338" max="3338" width="10.875" style="2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3.375" style="2" customWidth="1"/>
    <col min="3589" max="3589" width="10.875" style="2"/>
    <col min="3590" max="3590" width="13.375" style="2" customWidth="1"/>
    <col min="3591" max="3591" width="9.625" style="2" customWidth="1"/>
    <col min="3592" max="3592" width="13.375" style="2" customWidth="1"/>
    <col min="3593" max="3593" width="8.375" style="2" customWidth="1"/>
    <col min="3594" max="3594" width="10.875" style="2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3.375" style="2" customWidth="1"/>
    <col min="3845" max="3845" width="10.875" style="2"/>
    <col min="3846" max="3846" width="13.375" style="2" customWidth="1"/>
    <col min="3847" max="3847" width="9.625" style="2" customWidth="1"/>
    <col min="3848" max="3848" width="13.375" style="2" customWidth="1"/>
    <col min="3849" max="3849" width="8.375" style="2" customWidth="1"/>
    <col min="3850" max="3850" width="10.875" style="2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3.375" style="2" customWidth="1"/>
    <col min="4101" max="4101" width="10.875" style="2"/>
    <col min="4102" max="4102" width="13.375" style="2" customWidth="1"/>
    <col min="4103" max="4103" width="9.625" style="2" customWidth="1"/>
    <col min="4104" max="4104" width="13.375" style="2" customWidth="1"/>
    <col min="4105" max="4105" width="8.375" style="2" customWidth="1"/>
    <col min="4106" max="4106" width="10.875" style="2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3.375" style="2" customWidth="1"/>
    <col min="4357" max="4357" width="10.875" style="2"/>
    <col min="4358" max="4358" width="13.375" style="2" customWidth="1"/>
    <col min="4359" max="4359" width="9.625" style="2" customWidth="1"/>
    <col min="4360" max="4360" width="13.375" style="2" customWidth="1"/>
    <col min="4361" max="4361" width="8.375" style="2" customWidth="1"/>
    <col min="4362" max="4362" width="10.875" style="2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3.375" style="2" customWidth="1"/>
    <col min="4613" max="4613" width="10.875" style="2"/>
    <col min="4614" max="4614" width="13.375" style="2" customWidth="1"/>
    <col min="4615" max="4615" width="9.625" style="2" customWidth="1"/>
    <col min="4616" max="4616" width="13.375" style="2" customWidth="1"/>
    <col min="4617" max="4617" width="8.375" style="2" customWidth="1"/>
    <col min="4618" max="4618" width="10.875" style="2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3.375" style="2" customWidth="1"/>
    <col min="4869" max="4869" width="10.875" style="2"/>
    <col min="4870" max="4870" width="13.375" style="2" customWidth="1"/>
    <col min="4871" max="4871" width="9.625" style="2" customWidth="1"/>
    <col min="4872" max="4872" width="13.375" style="2" customWidth="1"/>
    <col min="4873" max="4873" width="8.375" style="2" customWidth="1"/>
    <col min="4874" max="4874" width="10.875" style="2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3.375" style="2" customWidth="1"/>
    <col min="5125" max="5125" width="10.875" style="2"/>
    <col min="5126" max="5126" width="13.375" style="2" customWidth="1"/>
    <col min="5127" max="5127" width="9.625" style="2" customWidth="1"/>
    <col min="5128" max="5128" width="13.375" style="2" customWidth="1"/>
    <col min="5129" max="5129" width="8.375" style="2" customWidth="1"/>
    <col min="5130" max="5130" width="10.875" style="2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3.375" style="2" customWidth="1"/>
    <col min="5381" max="5381" width="10.875" style="2"/>
    <col min="5382" max="5382" width="13.375" style="2" customWidth="1"/>
    <col min="5383" max="5383" width="9.625" style="2" customWidth="1"/>
    <col min="5384" max="5384" width="13.375" style="2" customWidth="1"/>
    <col min="5385" max="5385" width="8.375" style="2" customWidth="1"/>
    <col min="5386" max="5386" width="10.875" style="2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3.375" style="2" customWidth="1"/>
    <col min="5637" max="5637" width="10.875" style="2"/>
    <col min="5638" max="5638" width="13.375" style="2" customWidth="1"/>
    <col min="5639" max="5639" width="9.625" style="2" customWidth="1"/>
    <col min="5640" max="5640" width="13.375" style="2" customWidth="1"/>
    <col min="5641" max="5641" width="8.375" style="2" customWidth="1"/>
    <col min="5642" max="5642" width="10.875" style="2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3.375" style="2" customWidth="1"/>
    <col min="5893" max="5893" width="10.875" style="2"/>
    <col min="5894" max="5894" width="13.375" style="2" customWidth="1"/>
    <col min="5895" max="5895" width="9.625" style="2" customWidth="1"/>
    <col min="5896" max="5896" width="13.375" style="2" customWidth="1"/>
    <col min="5897" max="5897" width="8.375" style="2" customWidth="1"/>
    <col min="5898" max="5898" width="10.875" style="2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3.375" style="2" customWidth="1"/>
    <col min="6149" max="6149" width="10.875" style="2"/>
    <col min="6150" max="6150" width="13.375" style="2" customWidth="1"/>
    <col min="6151" max="6151" width="9.625" style="2" customWidth="1"/>
    <col min="6152" max="6152" width="13.375" style="2" customWidth="1"/>
    <col min="6153" max="6153" width="8.375" style="2" customWidth="1"/>
    <col min="6154" max="6154" width="10.875" style="2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3.375" style="2" customWidth="1"/>
    <col min="6405" max="6405" width="10.875" style="2"/>
    <col min="6406" max="6406" width="13.375" style="2" customWidth="1"/>
    <col min="6407" max="6407" width="9.625" style="2" customWidth="1"/>
    <col min="6408" max="6408" width="13.375" style="2" customWidth="1"/>
    <col min="6409" max="6409" width="8.375" style="2" customWidth="1"/>
    <col min="6410" max="6410" width="10.875" style="2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3.375" style="2" customWidth="1"/>
    <col min="6661" max="6661" width="10.875" style="2"/>
    <col min="6662" max="6662" width="13.375" style="2" customWidth="1"/>
    <col min="6663" max="6663" width="9.625" style="2" customWidth="1"/>
    <col min="6664" max="6664" width="13.375" style="2" customWidth="1"/>
    <col min="6665" max="6665" width="8.375" style="2" customWidth="1"/>
    <col min="6666" max="6666" width="10.875" style="2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3.375" style="2" customWidth="1"/>
    <col min="6917" max="6917" width="10.875" style="2"/>
    <col min="6918" max="6918" width="13.375" style="2" customWidth="1"/>
    <col min="6919" max="6919" width="9.625" style="2" customWidth="1"/>
    <col min="6920" max="6920" width="13.375" style="2" customWidth="1"/>
    <col min="6921" max="6921" width="8.375" style="2" customWidth="1"/>
    <col min="6922" max="6922" width="10.875" style="2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3.375" style="2" customWidth="1"/>
    <col min="7173" max="7173" width="10.875" style="2"/>
    <col min="7174" max="7174" width="13.375" style="2" customWidth="1"/>
    <col min="7175" max="7175" width="9.625" style="2" customWidth="1"/>
    <col min="7176" max="7176" width="13.375" style="2" customWidth="1"/>
    <col min="7177" max="7177" width="8.375" style="2" customWidth="1"/>
    <col min="7178" max="7178" width="10.875" style="2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3.375" style="2" customWidth="1"/>
    <col min="7429" max="7429" width="10.875" style="2"/>
    <col min="7430" max="7430" width="13.375" style="2" customWidth="1"/>
    <col min="7431" max="7431" width="9.625" style="2" customWidth="1"/>
    <col min="7432" max="7432" width="13.375" style="2" customWidth="1"/>
    <col min="7433" max="7433" width="8.375" style="2" customWidth="1"/>
    <col min="7434" max="7434" width="10.875" style="2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3.375" style="2" customWidth="1"/>
    <col min="7685" max="7685" width="10.875" style="2"/>
    <col min="7686" max="7686" width="13.375" style="2" customWidth="1"/>
    <col min="7687" max="7687" width="9.625" style="2" customWidth="1"/>
    <col min="7688" max="7688" width="13.375" style="2" customWidth="1"/>
    <col min="7689" max="7689" width="8.375" style="2" customWidth="1"/>
    <col min="7690" max="7690" width="10.875" style="2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3.375" style="2" customWidth="1"/>
    <col min="7941" max="7941" width="10.875" style="2"/>
    <col min="7942" max="7942" width="13.375" style="2" customWidth="1"/>
    <col min="7943" max="7943" width="9.625" style="2" customWidth="1"/>
    <col min="7944" max="7944" width="13.375" style="2" customWidth="1"/>
    <col min="7945" max="7945" width="8.375" style="2" customWidth="1"/>
    <col min="7946" max="7946" width="10.875" style="2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3.375" style="2" customWidth="1"/>
    <col min="8197" max="8197" width="10.875" style="2"/>
    <col min="8198" max="8198" width="13.375" style="2" customWidth="1"/>
    <col min="8199" max="8199" width="9.625" style="2" customWidth="1"/>
    <col min="8200" max="8200" width="13.375" style="2" customWidth="1"/>
    <col min="8201" max="8201" width="8.375" style="2" customWidth="1"/>
    <col min="8202" max="8202" width="10.875" style="2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3.375" style="2" customWidth="1"/>
    <col min="8453" max="8453" width="10.875" style="2"/>
    <col min="8454" max="8454" width="13.375" style="2" customWidth="1"/>
    <col min="8455" max="8455" width="9.625" style="2" customWidth="1"/>
    <col min="8456" max="8456" width="13.375" style="2" customWidth="1"/>
    <col min="8457" max="8457" width="8.375" style="2" customWidth="1"/>
    <col min="8458" max="8458" width="10.875" style="2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3.375" style="2" customWidth="1"/>
    <col min="8709" max="8709" width="10.875" style="2"/>
    <col min="8710" max="8710" width="13.375" style="2" customWidth="1"/>
    <col min="8711" max="8711" width="9.625" style="2" customWidth="1"/>
    <col min="8712" max="8712" width="13.375" style="2" customWidth="1"/>
    <col min="8713" max="8713" width="8.375" style="2" customWidth="1"/>
    <col min="8714" max="8714" width="10.875" style="2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3.375" style="2" customWidth="1"/>
    <col min="8965" max="8965" width="10.875" style="2"/>
    <col min="8966" max="8966" width="13.375" style="2" customWidth="1"/>
    <col min="8967" max="8967" width="9.625" style="2" customWidth="1"/>
    <col min="8968" max="8968" width="13.375" style="2" customWidth="1"/>
    <col min="8969" max="8969" width="8.375" style="2" customWidth="1"/>
    <col min="8970" max="8970" width="10.875" style="2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3.375" style="2" customWidth="1"/>
    <col min="9221" max="9221" width="10.875" style="2"/>
    <col min="9222" max="9222" width="13.375" style="2" customWidth="1"/>
    <col min="9223" max="9223" width="9.625" style="2" customWidth="1"/>
    <col min="9224" max="9224" width="13.375" style="2" customWidth="1"/>
    <col min="9225" max="9225" width="8.375" style="2" customWidth="1"/>
    <col min="9226" max="9226" width="10.875" style="2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3.375" style="2" customWidth="1"/>
    <col min="9477" max="9477" width="10.875" style="2"/>
    <col min="9478" max="9478" width="13.375" style="2" customWidth="1"/>
    <col min="9479" max="9479" width="9.625" style="2" customWidth="1"/>
    <col min="9480" max="9480" width="13.375" style="2" customWidth="1"/>
    <col min="9481" max="9481" width="8.375" style="2" customWidth="1"/>
    <col min="9482" max="9482" width="10.875" style="2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3.375" style="2" customWidth="1"/>
    <col min="9733" max="9733" width="10.875" style="2"/>
    <col min="9734" max="9734" width="13.375" style="2" customWidth="1"/>
    <col min="9735" max="9735" width="9.625" style="2" customWidth="1"/>
    <col min="9736" max="9736" width="13.375" style="2" customWidth="1"/>
    <col min="9737" max="9737" width="8.375" style="2" customWidth="1"/>
    <col min="9738" max="9738" width="10.875" style="2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3.375" style="2" customWidth="1"/>
    <col min="9989" max="9989" width="10.875" style="2"/>
    <col min="9990" max="9990" width="13.375" style="2" customWidth="1"/>
    <col min="9991" max="9991" width="9.625" style="2" customWidth="1"/>
    <col min="9992" max="9992" width="13.375" style="2" customWidth="1"/>
    <col min="9993" max="9993" width="8.375" style="2" customWidth="1"/>
    <col min="9994" max="9994" width="10.875" style="2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3.375" style="2" customWidth="1"/>
    <col min="10245" max="10245" width="10.875" style="2"/>
    <col min="10246" max="10246" width="13.375" style="2" customWidth="1"/>
    <col min="10247" max="10247" width="9.625" style="2" customWidth="1"/>
    <col min="10248" max="10248" width="13.375" style="2" customWidth="1"/>
    <col min="10249" max="10249" width="8.375" style="2" customWidth="1"/>
    <col min="10250" max="10250" width="10.875" style="2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3.375" style="2" customWidth="1"/>
    <col min="10501" max="10501" width="10.875" style="2"/>
    <col min="10502" max="10502" width="13.375" style="2" customWidth="1"/>
    <col min="10503" max="10503" width="9.625" style="2" customWidth="1"/>
    <col min="10504" max="10504" width="13.375" style="2" customWidth="1"/>
    <col min="10505" max="10505" width="8.375" style="2" customWidth="1"/>
    <col min="10506" max="10506" width="10.875" style="2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3.375" style="2" customWidth="1"/>
    <col min="10757" max="10757" width="10.875" style="2"/>
    <col min="10758" max="10758" width="13.375" style="2" customWidth="1"/>
    <col min="10759" max="10759" width="9.625" style="2" customWidth="1"/>
    <col min="10760" max="10760" width="13.375" style="2" customWidth="1"/>
    <col min="10761" max="10761" width="8.375" style="2" customWidth="1"/>
    <col min="10762" max="10762" width="10.875" style="2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3.375" style="2" customWidth="1"/>
    <col min="11013" max="11013" width="10.875" style="2"/>
    <col min="11014" max="11014" width="13.375" style="2" customWidth="1"/>
    <col min="11015" max="11015" width="9.625" style="2" customWidth="1"/>
    <col min="11016" max="11016" width="13.375" style="2" customWidth="1"/>
    <col min="11017" max="11017" width="8.375" style="2" customWidth="1"/>
    <col min="11018" max="11018" width="10.875" style="2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3.375" style="2" customWidth="1"/>
    <col min="11269" max="11269" width="10.875" style="2"/>
    <col min="11270" max="11270" width="13.375" style="2" customWidth="1"/>
    <col min="11271" max="11271" width="9.625" style="2" customWidth="1"/>
    <col min="11272" max="11272" width="13.375" style="2" customWidth="1"/>
    <col min="11273" max="11273" width="8.375" style="2" customWidth="1"/>
    <col min="11274" max="11274" width="10.875" style="2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3.375" style="2" customWidth="1"/>
    <col min="11525" max="11525" width="10.875" style="2"/>
    <col min="11526" max="11526" width="13.375" style="2" customWidth="1"/>
    <col min="11527" max="11527" width="9.625" style="2" customWidth="1"/>
    <col min="11528" max="11528" width="13.375" style="2" customWidth="1"/>
    <col min="11529" max="11529" width="8.375" style="2" customWidth="1"/>
    <col min="11530" max="11530" width="10.875" style="2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3.375" style="2" customWidth="1"/>
    <col min="11781" max="11781" width="10.875" style="2"/>
    <col min="11782" max="11782" width="13.375" style="2" customWidth="1"/>
    <col min="11783" max="11783" width="9.625" style="2" customWidth="1"/>
    <col min="11784" max="11784" width="13.375" style="2" customWidth="1"/>
    <col min="11785" max="11785" width="8.375" style="2" customWidth="1"/>
    <col min="11786" max="11786" width="10.875" style="2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3.375" style="2" customWidth="1"/>
    <col min="12037" max="12037" width="10.875" style="2"/>
    <col min="12038" max="12038" width="13.375" style="2" customWidth="1"/>
    <col min="12039" max="12039" width="9.625" style="2" customWidth="1"/>
    <col min="12040" max="12040" width="13.375" style="2" customWidth="1"/>
    <col min="12041" max="12041" width="8.375" style="2" customWidth="1"/>
    <col min="12042" max="12042" width="10.875" style="2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3.375" style="2" customWidth="1"/>
    <col min="12293" max="12293" width="10.875" style="2"/>
    <col min="12294" max="12294" width="13.375" style="2" customWidth="1"/>
    <col min="12295" max="12295" width="9.625" style="2" customWidth="1"/>
    <col min="12296" max="12296" width="13.375" style="2" customWidth="1"/>
    <col min="12297" max="12297" width="8.375" style="2" customWidth="1"/>
    <col min="12298" max="12298" width="10.875" style="2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3.375" style="2" customWidth="1"/>
    <col min="12549" max="12549" width="10.875" style="2"/>
    <col min="12550" max="12550" width="13.375" style="2" customWidth="1"/>
    <col min="12551" max="12551" width="9.625" style="2" customWidth="1"/>
    <col min="12552" max="12552" width="13.375" style="2" customWidth="1"/>
    <col min="12553" max="12553" width="8.375" style="2" customWidth="1"/>
    <col min="12554" max="12554" width="10.875" style="2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3.375" style="2" customWidth="1"/>
    <col min="12805" max="12805" width="10.875" style="2"/>
    <col min="12806" max="12806" width="13.375" style="2" customWidth="1"/>
    <col min="12807" max="12807" width="9.625" style="2" customWidth="1"/>
    <col min="12808" max="12808" width="13.375" style="2" customWidth="1"/>
    <col min="12809" max="12809" width="8.375" style="2" customWidth="1"/>
    <col min="12810" max="12810" width="10.875" style="2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3.375" style="2" customWidth="1"/>
    <col min="13061" max="13061" width="10.875" style="2"/>
    <col min="13062" max="13062" width="13.375" style="2" customWidth="1"/>
    <col min="13063" max="13063" width="9.625" style="2" customWidth="1"/>
    <col min="13064" max="13064" width="13.375" style="2" customWidth="1"/>
    <col min="13065" max="13065" width="8.375" style="2" customWidth="1"/>
    <col min="13066" max="13066" width="10.875" style="2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3.375" style="2" customWidth="1"/>
    <col min="13317" max="13317" width="10.875" style="2"/>
    <col min="13318" max="13318" width="13.375" style="2" customWidth="1"/>
    <col min="13319" max="13319" width="9.625" style="2" customWidth="1"/>
    <col min="13320" max="13320" width="13.375" style="2" customWidth="1"/>
    <col min="13321" max="13321" width="8.375" style="2" customWidth="1"/>
    <col min="13322" max="13322" width="10.875" style="2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3.375" style="2" customWidth="1"/>
    <col min="13573" max="13573" width="10.875" style="2"/>
    <col min="13574" max="13574" width="13.375" style="2" customWidth="1"/>
    <col min="13575" max="13575" width="9.625" style="2" customWidth="1"/>
    <col min="13576" max="13576" width="13.375" style="2" customWidth="1"/>
    <col min="13577" max="13577" width="8.375" style="2" customWidth="1"/>
    <col min="13578" max="13578" width="10.875" style="2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3.375" style="2" customWidth="1"/>
    <col min="13829" max="13829" width="10.875" style="2"/>
    <col min="13830" max="13830" width="13.375" style="2" customWidth="1"/>
    <col min="13831" max="13831" width="9.625" style="2" customWidth="1"/>
    <col min="13832" max="13832" width="13.375" style="2" customWidth="1"/>
    <col min="13833" max="13833" width="8.375" style="2" customWidth="1"/>
    <col min="13834" max="13834" width="10.875" style="2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3.375" style="2" customWidth="1"/>
    <col min="14085" max="14085" width="10.875" style="2"/>
    <col min="14086" max="14086" width="13.375" style="2" customWidth="1"/>
    <col min="14087" max="14087" width="9.625" style="2" customWidth="1"/>
    <col min="14088" max="14088" width="13.375" style="2" customWidth="1"/>
    <col min="14089" max="14089" width="8.375" style="2" customWidth="1"/>
    <col min="14090" max="14090" width="10.875" style="2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3.375" style="2" customWidth="1"/>
    <col min="14341" max="14341" width="10.875" style="2"/>
    <col min="14342" max="14342" width="13.375" style="2" customWidth="1"/>
    <col min="14343" max="14343" width="9.625" style="2" customWidth="1"/>
    <col min="14344" max="14344" width="13.375" style="2" customWidth="1"/>
    <col min="14345" max="14345" width="8.375" style="2" customWidth="1"/>
    <col min="14346" max="14346" width="10.875" style="2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3.375" style="2" customWidth="1"/>
    <col min="14597" max="14597" width="10.875" style="2"/>
    <col min="14598" max="14598" width="13.375" style="2" customWidth="1"/>
    <col min="14599" max="14599" width="9.625" style="2" customWidth="1"/>
    <col min="14600" max="14600" width="13.375" style="2" customWidth="1"/>
    <col min="14601" max="14601" width="8.375" style="2" customWidth="1"/>
    <col min="14602" max="14602" width="10.875" style="2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3.375" style="2" customWidth="1"/>
    <col min="14853" max="14853" width="10.875" style="2"/>
    <col min="14854" max="14854" width="13.375" style="2" customWidth="1"/>
    <col min="14855" max="14855" width="9.625" style="2" customWidth="1"/>
    <col min="14856" max="14856" width="13.375" style="2" customWidth="1"/>
    <col min="14857" max="14857" width="8.375" style="2" customWidth="1"/>
    <col min="14858" max="14858" width="10.875" style="2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3.375" style="2" customWidth="1"/>
    <col min="15109" max="15109" width="10.875" style="2"/>
    <col min="15110" max="15110" width="13.375" style="2" customWidth="1"/>
    <col min="15111" max="15111" width="9.625" style="2" customWidth="1"/>
    <col min="15112" max="15112" width="13.375" style="2" customWidth="1"/>
    <col min="15113" max="15113" width="8.375" style="2" customWidth="1"/>
    <col min="15114" max="15114" width="10.875" style="2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3.375" style="2" customWidth="1"/>
    <col min="15365" max="15365" width="10.875" style="2"/>
    <col min="15366" max="15366" width="13.375" style="2" customWidth="1"/>
    <col min="15367" max="15367" width="9.625" style="2" customWidth="1"/>
    <col min="15368" max="15368" width="13.375" style="2" customWidth="1"/>
    <col min="15369" max="15369" width="8.375" style="2" customWidth="1"/>
    <col min="15370" max="15370" width="10.875" style="2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3.375" style="2" customWidth="1"/>
    <col min="15621" max="15621" width="10.875" style="2"/>
    <col min="15622" max="15622" width="13.375" style="2" customWidth="1"/>
    <col min="15623" max="15623" width="9.625" style="2" customWidth="1"/>
    <col min="15624" max="15624" width="13.375" style="2" customWidth="1"/>
    <col min="15625" max="15625" width="8.375" style="2" customWidth="1"/>
    <col min="15626" max="15626" width="10.875" style="2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3.375" style="2" customWidth="1"/>
    <col min="15877" max="15877" width="10.875" style="2"/>
    <col min="15878" max="15878" width="13.375" style="2" customWidth="1"/>
    <col min="15879" max="15879" width="9.625" style="2" customWidth="1"/>
    <col min="15880" max="15880" width="13.375" style="2" customWidth="1"/>
    <col min="15881" max="15881" width="8.375" style="2" customWidth="1"/>
    <col min="15882" max="15882" width="10.875" style="2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3.375" style="2" customWidth="1"/>
    <col min="16133" max="16133" width="10.875" style="2"/>
    <col min="16134" max="16134" width="13.375" style="2" customWidth="1"/>
    <col min="16135" max="16135" width="9.625" style="2" customWidth="1"/>
    <col min="16136" max="16136" width="13.375" style="2" customWidth="1"/>
    <col min="16137" max="16137" width="8.375" style="2" customWidth="1"/>
    <col min="16138" max="16138" width="10.875" style="2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247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8" t="s">
        <v>248</v>
      </c>
      <c r="D8" s="7"/>
      <c r="E8" s="8" t="s">
        <v>249</v>
      </c>
      <c r="F8" s="7"/>
      <c r="G8" s="8" t="s">
        <v>250</v>
      </c>
      <c r="H8" s="7"/>
      <c r="I8" s="8" t="s">
        <v>251</v>
      </c>
      <c r="J8" s="7"/>
      <c r="K8" s="8" t="s">
        <v>143</v>
      </c>
      <c r="L8" s="7"/>
    </row>
    <row r="9" spans="1:12" x14ac:dyDescent="0.2">
      <c r="C9" s="9"/>
      <c r="D9" s="26" t="s">
        <v>56</v>
      </c>
      <c r="E9" s="9"/>
      <c r="F9" s="26" t="s">
        <v>56</v>
      </c>
      <c r="G9" s="9"/>
      <c r="H9" s="26" t="s">
        <v>56</v>
      </c>
      <c r="I9" s="9"/>
      <c r="J9" s="26" t="s">
        <v>57</v>
      </c>
      <c r="K9" s="9"/>
      <c r="L9" s="26" t="s">
        <v>57</v>
      </c>
    </row>
    <row r="10" spans="1:12" x14ac:dyDescent="0.2">
      <c r="B10" s="7"/>
      <c r="C10" s="25" t="s">
        <v>147</v>
      </c>
      <c r="D10" s="25" t="s">
        <v>182</v>
      </c>
      <c r="E10" s="25" t="s">
        <v>147</v>
      </c>
      <c r="F10" s="25" t="s">
        <v>182</v>
      </c>
      <c r="G10" s="25" t="s">
        <v>147</v>
      </c>
      <c r="H10" s="25" t="s">
        <v>182</v>
      </c>
      <c r="I10" s="25" t="s">
        <v>147</v>
      </c>
      <c r="J10" s="25" t="s">
        <v>252</v>
      </c>
      <c r="K10" s="25" t="s">
        <v>147</v>
      </c>
      <c r="L10" s="25" t="s">
        <v>252</v>
      </c>
    </row>
    <row r="11" spans="1:12" x14ac:dyDescent="0.2">
      <c r="C11" s="11" t="s">
        <v>108</v>
      </c>
      <c r="D11" s="12" t="s">
        <v>109</v>
      </c>
      <c r="E11" s="12" t="s">
        <v>108</v>
      </c>
      <c r="F11" s="12" t="s">
        <v>109</v>
      </c>
      <c r="G11" s="12" t="s">
        <v>108</v>
      </c>
      <c r="H11" s="12" t="s">
        <v>109</v>
      </c>
      <c r="I11" s="12" t="s">
        <v>108</v>
      </c>
      <c r="J11" s="12" t="s">
        <v>109</v>
      </c>
      <c r="K11" s="12" t="s">
        <v>108</v>
      </c>
      <c r="L11" s="12" t="s">
        <v>109</v>
      </c>
    </row>
    <row r="12" spans="1:12" x14ac:dyDescent="0.2">
      <c r="A12" s="18"/>
      <c r="B12" s="1" t="s">
        <v>253</v>
      </c>
      <c r="C12" s="16">
        <v>8071</v>
      </c>
      <c r="D12" s="14">
        <v>863069</v>
      </c>
      <c r="E12" s="14">
        <v>4685</v>
      </c>
      <c r="F12" s="14">
        <v>624491</v>
      </c>
      <c r="G12" s="14">
        <v>1947</v>
      </c>
      <c r="H12" s="14">
        <v>101678</v>
      </c>
      <c r="I12" s="14">
        <v>78</v>
      </c>
      <c r="J12" s="14">
        <v>4570</v>
      </c>
      <c r="K12" s="14">
        <v>1361</v>
      </c>
      <c r="L12" s="14">
        <v>132330</v>
      </c>
    </row>
    <row r="13" spans="1:12" x14ac:dyDescent="0.2">
      <c r="B13" s="3" t="s">
        <v>254</v>
      </c>
      <c r="C13" s="17">
        <f>SUM(C15:C70)</f>
        <v>7506</v>
      </c>
      <c r="D13" s="18">
        <f>SUM(D15:D70)</f>
        <v>810736</v>
      </c>
      <c r="E13" s="18">
        <f t="shared" ref="E13:L13" si="0">SUM(E15:E70)</f>
        <v>4222</v>
      </c>
      <c r="F13" s="18">
        <f t="shared" si="0"/>
        <v>565873</v>
      </c>
      <c r="G13" s="18">
        <f t="shared" si="0"/>
        <v>1742</v>
      </c>
      <c r="H13" s="18">
        <f t="shared" si="0"/>
        <v>98688</v>
      </c>
      <c r="I13" s="18">
        <f t="shared" si="0"/>
        <v>76</v>
      </c>
      <c r="J13" s="18">
        <f t="shared" si="0"/>
        <v>4298</v>
      </c>
      <c r="K13" s="18">
        <f t="shared" si="0"/>
        <v>1466</v>
      </c>
      <c r="L13" s="18">
        <f t="shared" si="0"/>
        <v>141877</v>
      </c>
    </row>
    <row r="14" spans="1:12" x14ac:dyDescent="0.2">
      <c r="B14" s="3"/>
      <c r="C14" s="17"/>
      <c r="D14" s="18"/>
      <c r="E14" s="18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38" t="s">
        <v>186</v>
      </c>
      <c r="C15" s="16">
        <f t="shared" ref="C15:D21" si="1">E15+G15+I15+K15</f>
        <v>3295</v>
      </c>
      <c r="D15" s="14">
        <f t="shared" si="1"/>
        <v>331901</v>
      </c>
      <c r="E15" s="15">
        <v>1423</v>
      </c>
      <c r="F15" s="15">
        <v>189075</v>
      </c>
      <c r="G15" s="15">
        <v>907</v>
      </c>
      <c r="H15" s="15">
        <v>51889</v>
      </c>
      <c r="I15" s="19">
        <v>1</v>
      </c>
      <c r="J15" s="19">
        <v>48</v>
      </c>
      <c r="K15" s="15">
        <v>964</v>
      </c>
      <c r="L15" s="15">
        <v>90889</v>
      </c>
    </row>
    <row r="16" spans="1:12" x14ac:dyDescent="0.2">
      <c r="A16" s="18"/>
      <c r="B16" s="38" t="s">
        <v>187</v>
      </c>
      <c r="C16" s="16">
        <f t="shared" si="1"/>
        <v>397</v>
      </c>
      <c r="D16" s="14">
        <f t="shared" si="1"/>
        <v>41465</v>
      </c>
      <c r="E16" s="15">
        <v>228</v>
      </c>
      <c r="F16" s="15">
        <v>30680</v>
      </c>
      <c r="G16" s="15">
        <v>109</v>
      </c>
      <c r="H16" s="15">
        <v>4895</v>
      </c>
      <c r="I16" s="19" t="s">
        <v>255</v>
      </c>
      <c r="J16" s="19" t="s">
        <v>255</v>
      </c>
      <c r="K16" s="15">
        <v>60</v>
      </c>
      <c r="L16" s="15">
        <v>5890</v>
      </c>
    </row>
    <row r="17" spans="1:12" x14ac:dyDescent="0.2">
      <c r="A17" s="18"/>
      <c r="B17" s="38" t="s">
        <v>189</v>
      </c>
      <c r="C17" s="16">
        <f t="shared" si="1"/>
        <v>348</v>
      </c>
      <c r="D17" s="14">
        <f t="shared" si="1"/>
        <v>44309</v>
      </c>
      <c r="E17" s="15">
        <v>167</v>
      </c>
      <c r="F17" s="15">
        <v>25159</v>
      </c>
      <c r="G17" s="15">
        <v>31</v>
      </c>
      <c r="H17" s="15">
        <v>1880</v>
      </c>
      <c r="I17" s="15">
        <v>2</v>
      </c>
      <c r="J17" s="15">
        <v>207</v>
      </c>
      <c r="K17" s="15">
        <v>148</v>
      </c>
      <c r="L17" s="15">
        <v>17063</v>
      </c>
    </row>
    <row r="18" spans="1:12" x14ac:dyDescent="0.2">
      <c r="A18" s="18"/>
      <c r="B18" s="38" t="s">
        <v>190</v>
      </c>
      <c r="C18" s="16">
        <f t="shared" si="1"/>
        <v>185</v>
      </c>
      <c r="D18" s="14">
        <f t="shared" si="1"/>
        <v>22837</v>
      </c>
      <c r="E18" s="15">
        <v>132</v>
      </c>
      <c r="F18" s="15">
        <v>19678</v>
      </c>
      <c r="G18" s="15">
        <v>46</v>
      </c>
      <c r="H18" s="15">
        <v>2517</v>
      </c>
      <c r="I18" s="19" t="s">
        <v>255</v>
      </c>
      <c r="J18" s="19" t="s">
        <v>255</v>
      </c>
      <c r="K18" s="15">
        <v>7</v>
      </c>
      <c r="L18" s="15">
        <v>642</v>
      </c>
    </row>
    <row r="19" spans="1:12" x14ac:dyDescent="0.2">
      <c r="A19" s="18"/>
      <c r="B19" s="38" t="s">
        <v>191</v>
      </c>
      <c r="C19" s="16">
        <f t="shared" si="1"/>
        <v>240</v>
      </c>
      <c r="D19" s="14">
        <f t="shared" si="1"/>
        <v>25795</v>
      </c>
      <c r="E19" s="15">
        <v>150</v>
      </c>
      <c r="F19" s="15">
        <v>21367</v>
      </c>
      <c r="G19" s="15">
        <v>84</v>
      </c>
      <c r="H19" s="15">
        <v>4018</v>
      </c>
      <c r="I19" s="15">
        <v>3</v>
      </c>
      <c r="J19" s="15">
        <v>85</v>
      </c>
      <c r="K19" s="15">
        <v>3</v>
      </c>
      <c r="L19" s="15">
        <v>325</v>
      </c>
    </row>
    <row r="20" spans="1:12" x14ac:dyDescent="0.2">
      <c r="A20" s="18"/>
      <c r="B20" s="38" t="s">
        <v>193</v>
      </c>
      <c r="C20" s="16">
        <f t="shared" si="1"/>
        <v>480</v>
      </c>
      <c r="D20" s="14">
        <f t="shared" si="1"/>
        <v>50775</v>
      </c>
      <c r="E20" s="15">
        <v>271</v>
      </c>
      <c r="F20" s="15">
        <v>36912</v>
      </c>
      <c r="G20" s="15">
        <v>118</v>
      </c>
      <c r="H20" s="15">
        <v>6024</v>
      </c>
      <c r="I20" s="15">
        <v>11</v>
      </c>
      <c r="J20" s="15">
        <v>911</v>
      </c>
      <c r="K20" s="15">
        <v>80</v>
      </c>
      <c r="L20" s="15">
        <v>6928</v>
      </c>
    </row>
    <row r="21" spans="1:12" x14ac:dyDescent="0.2">
      <c r="A21" s="18"/>
      <c r="B21" s="38" t="s">
        <v>194</v>
      </c>
      <c r="C21" s="16">
        <f t="shared" si="1"/>
        <v>218</v>
      </c>
      <c r="D21" s="14">
        <f t="shared" si="1"/>
        <v>20657</v>
      </c>
      <c r="E21" s="15">
        <v>143</v>
      </c>
      <c r="F21" s="15">
        <v>16269</v>
      </c>
      <c r="G21" s="15">
        <v>34</v>
      </c>
      <c r="H21" s="15">
        <v>1873</v>
      </c>
      <c r="I21" s="19" t="s">
        <v>255</v>
      </c>
      <c r="J21" s="19" t="s">
        <v>255</v>
      </c>
      <c r="K21" s="15">
        <v>41</v>
      </c>
      <c r="L21" s="15">
        <v>2515</v>
      </c>
    </row>
    <row r="22" spans="1:12" x14ac:dyDescent="0.2">
      <c r="A22" s="18"/>
      <c r="C22" s="9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8"/>
      <c r="B23" s="38" t="s">
        <v>195</v>
      </c>
      <c r="C23" s="16">
        <f t="shared" ref="C23:D31" si="2">E23+G23+I23+K23</f>
        <v>59</v>
      </c>
      <c r="D23" s="14">
        <f t="shared" si="2"/>
        <v>8300</v>
      </c>
      <c r="E23" s="15">
        <v>54</v>
      </c>
      <c r="F23" s="15">
        <v>7768</v>
      </c>
      <c r="G23" s="19" t="s">
        <v>255</v>
      </c>
      <c r="H23" s="19" t="s">
        <v>255</v>
      </c>
      <c r="I23" s="19" t="s">
        <v>255</v>
      </c>
      <c r="J23" s="19" t="s">
        <v>255</v>
      </c>
      <c r="K23" s="15">
        <v>5</v>
      </c>
      <c r="L23" s="15">
        <v>532</v>
      </c>
    </row>
    <row r="24" spans="1:12" x14ac:dyDescent="0.2">
      <c r="A24" s="18"/>
      <c r="B24" s="38" t="s">
        <v>196</v>
      </c>
      <c r="C24" s="16">
        <f t="shared" si="2"/>
        <v>33</v>
      </c>
      <c r="D24" s="14">
        <f t="shared" si="2"/>
        <v>3832</v>
      </c>
      <c r="E24" s="15">
        <v>19</v>
      </c>
      <c r="F24" s="15">
        <v>2710</v>
      </c>
      <c r="G24" s="19">
        <v>12</v>
      </c>
      <c r="H24" s="19">
        <v>956</v>
      </c>
      <c r="I24" s="19" t="s">
        <v>255</v>
      </c>
      <c r="J24" s="19" t="s">
        <v>255</v>
      </c>
      <c r="K24" s="15">
        <v>2</v>
      </c>
      <c r="L24" s="15">
        <v>166</v>
      </c>
    </row>
    <row r="25" spans="1:12" x14ac:dyDescent="0.2">
      <c r="A25" s="18"/>
      <c r="B25" s="38" t="s">
        <v>197</v>
      </c>
      <c r="C25" s="16">
        <f t="shared" si="2"/>
        <v>10</v>
      </c>
      <c r="D25" s="14">
        <f t="shared" si="2"/>
        <v>1552</v>
      </c>
      <c r="E25" s="15">
        <v>10</v>
      </c>
      <c r="F25" s="15">
        <v>1552</v>
      </c>
      <c r="G25" s="19" t="s">
        <v>255</v>
      </c>
      <c r="H25" s="19" t="s">
        <v>255</v>
      </c>
      <c r="I25" s="19" t="s">
        <v>255</v>
      </c>
      <c r="J25" s="19" t="s">
        <v>255</v>
      </c>
      <c r="K25" s="19" t="s">
        <v>255</v>
      </c>
      <c r="L25" s="19" t="s">
        <v>255</v>
      </c>
    </row>
    <row r="26" spans="1:12" x14ac:dyDescent="0.2">
      <c r="A26" s="18"/>
      <c r="B26" s="38" t="s">
        <v>198</v>
      </c>
      <c r="C26" s="16">
        <f t="shared" si="2"/>
        <v>98</v>
      </c>
      <c r="D26" s="14">
        <f t="shared" si="2"/>
        <v>10796</v>
      </c>
      <c r="E26" s="15">
        <v>69</v>
      </c>
      <c r="F26" s="15">
        <v>9019</v>
      </c>
      <c r="G26" s="15">
        <v>21</v>
      </c>
      <c r="H26" s="15">
        <v>882</v>
      </c>
      <c r="I26" s="19" t="s">
        <v>255</v>
      </c>
      <c r="J26" s="19" t="s">
        <v>255</v>
      </c>
      <c r="K26" s="15">
        <v>8</v>
      </c>
      <c r="L26" s="15">
        <v>895</v>
      </c>
    </row>
    <row r="27" spans="1:12" x14ac:dyDescent="0.2">
      <c r="A27" s="18"/>
      <c r="B27" s="38" t="s">
        <v>199</v>
      </c>
      <c r="C27" s="16">
        <f t="shared" si="2"/>
        <v>61</v>
      </c>
      <c r="D27" s="14">
        <f t="shared" si="2"/>
        <v>8204</v>
      </c>
      <c r="E27" s="15">
        <v>53</v>
      </c>
      <c r="F27" s="15">
        <v>7724</v>
      </c>
      <c r="G27" s="15">
        <v>8</v>
      </c>
      <c r="H27" s="15">
        <v>480</v>
      </c>
      <c r="I27" s="19" t="s">
        <v>255</v>
      </c>
      <c r="J27" s="19" t="s">
        <v>255</v>
      </c>
      <c r="K27" s="19" t="s">
        <v>255</v>
      </c>
      <c r="L27" s="19" t="s">
        <v>255</v>
      </c>
    </row>
    <row r="28" spans="1:12" x14ac:dyDescent="0.2">
      <c r="A28" s="18"/>
      <c r="B28" s="38" t="s">
        <v>200</v>
      </c>
      <c r="C28" s="16">
        <f t="shared" si="2"/>
        <v>80</v>
      </c>
      <c r="D28" s="14">
        <f t="shared" si="2"/>
        <v>10480</v>
      </c>
      <c r="E28" s="15">
        <v>67</v>
      </c>
      <c r="F28" s="15">
        <v>8877</v>
      </c>
      <c r="G28" s="15">
        <v>2</v>
      </c>
      <c r="H28" s="15">
        <v>175</v>
      </c>
      <c r="I28" s="19" t="s">
        <v>255</v>
      </c>
      <c r="J28" s="19" t="s">
        <v>255</v>
      </c>
      <c r="K28" s="15">
        <v>11</v>
      </c>
      <c r="L28" s="15">
        <v>1428</v>
      </c>
    </row>
    <row r="29" spans="1:12" x14ac:dyDescent="0.2">
      <c r="A29" s="18"/>
      <c r="B29" s="38" t="s">
        <v>201</v>
      </c>
      <c r="C29" s="16">
        <f t="shared" si="2"/>
        <v>64</v>
      </c>
      <c r="D29" s="14">
        <f t="shared" si="2"/>
        <v>8380</v>
      </c>
      <c r="E29" s="15">
        <v>49</v>
      </c>
      <c r="F29" s="15">
        <v>6874</v>
      </c>
      <c r="G29" s="19">
        <v>4</v>
      </c>
      <c r="H29" s="19">
        <v>325</v>
      </c>
      <c r="I29" s="19" t="s">
        <v>255</v>
      </c>
      <c r="J29" s="19" t="s">
        <v>255</v>
      </c>
      <c r="K29" s="15">
        <v>11</v>
      </c>
      <c r="L29" s="15">
        <v>1181</v>
      </c>
    </row>
    <row r="30" spans="1:12" x14ac:dyDescent="0.2">
      <c r="A30" s="18"/>
      <c r="B30" s="38" t="s">
        <v>202</v>
      </c>
      <c r="C30" s="16">
        <f t="shared" si="2"/>
        <v>125</v>
      </c>
      <c r="D30" s="14">
        <f t="shared" si="2"/>
        <v>13999</v>
      </c>
      <c r="E30" s="15">
        <v>97</v>
      </c>
      <c r="F30" s="15">
        <v>11664</v>
      </c>
      <c r="G30" s="19">
        <v>14</v>
      </c>
      <c r="H30" s="19">
        <v>862</v>
      </c>
      <c r="I30" s="19" t="s">
        <v>255</v>
      </c>
      <c r="J30" s="19" t="s">
        <v>255</v>
      </c>
      <c r="K30" s="15">
        <v>14</v>
      </c>
      <c r="L30" s="15">
        <v>1473</v>
      </c>
    </row>
    <row r="31" spans="1:12" x14ac:dyDescent="0.2">
      <c r="A31" s="18"/>
      <c r="B31" s="38" t="s">
        <v>203</v>
      </c>
      <c r="C31" s="16">
        <f t="shared" si="2"/>
        <v>389</v>
      </c>
      <c r="D31" s="14">
        <f t="shared" si="2"/>
        <v>41038</v>
      </c>
      <c r="E31" s="15">
        <v>208</v>
      </c>
      <c r="F31" s="15">
        <v>28162</v>
      </c>
      <c r="G31" s="15">
        <v>101</v>
      </c>
      <c r="H31" s="15">
        <v>5252</v>
      </c>
      <c r="I31" s="19">
        <v>12</v>
      </c>
      <c r="J31" s="19">
        <v>477</v>
      </c>
      <c r="K31" s="15">
        <v>68</v>
      </c>
      <c r="L31" s="15">
        <v>7147</v>
      </c>
    </row>
    <row r="32" spans="1:12" x14ac:dyDescent="0.2">
      <c r="C32" s="9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8"/>
      <c r="B33" s="38" t="s">
        <v>204</v>
      </c>
      <c r="C33" s="16">
        <f t="shared" ref="C33:D36" si="3">E33+G33+I33+K33</f>
        <v>80</v>
      </c>
      <c r="D33" s="14">
        <f t="shared" si="3"/>
        <v>11088</v>
      </c>
      <c r="E33" s="15">
        <v>73</v>
      </c>
      <c r="F33" s="15">
        <v>10391</v>
      </c>
      <c r="G33" s="15">
        <v>6</v>
      </c>
      <c r="H33" s="15">
        <v>494</v>
      </c>
      <c r="I33" s="15">
        <v>1</v>
      </c>
      <c r="J33" s="15">
        <v>203</v>
      </c>
      <c r="K33" s="19" t="s">
        <v>255</v>
      </c>
      <c r="L33" s="19" t="s">
        <v>255</v>
      </c>
    </row>
    <row r="34" spans="1:12" x14ac:dyDescent="0.2">
      <c r="A34" s="18"/>
      <c r="B34" s="38" t="s">
        <v>205</v>
      </c>
      <c r="C34" s="16">
        <f t="shared" si="3"/>
        <v>69</v>
      </c>
      <c r="D34" s="14">
        <f t="shared" si="3"/>
        <v>8338</v>
      </c>
      <c r="E34" s="15">
        <v>43</v>
      </c>
      <c r="F34" s="15">
        <v>6291</v>
      </c>
      <c r="G34" s="15">
        <v>15</v>
      </c>
      <c r="H34" s="15">
        <v>988</v>
      </c>
      <c r="I34" s="19" t="s">
        <v>255</v>
      </c>
      <c r="J34" s="19" t="s">
        <v>255</v>
      </c>
      <c r="K34" s="15">
        <v>11</v>
      </c>
      <c r="L34" s="15">
        <v>1059</v>
      </c>
    </row>
    <row r="35" spans="1:12" x14ac:dyDescent="0.2">
      <c r="A35" s="18"/>
      <c r="B35" s="38" t="s">
        <v>206</v>
      </c>
      <c r="C35" s="16">
        <f t="shared" si="3"/>
        <v>14</v>
      </c>
      <c r="D35" s="14">
        <f t="shared" si="3"/>
        <v>1878</v>
      </c>
      <c r="E35" s="15">
        <v>14</v>
      </c>
      <c r="F35" s="15">
        <v>1878</v>
      </c>
      <c r="G35" s="19" t="s">
        <v>255</v>
      </c>
      <c r="H35" s="19" t="s">
        <v>255</v>
      </c>
      <c r="I35" s="19" t="s">
        <v>255</v>
      </c>
      <c r="J35" s="19" t="s">
        <v>255</v>
      </c>
      <c r="K35" s="19" t="s">
        <v>255</v>
      </c>
      <c r="L35" s="19" t="s">
        <v>255</v>
      </c>
    </row>
    <row r="36" spans="1:12" x14ac:dyDescent="0.2">
      <c r="A36" s="18"/>
      <c r="B36" s="38" t="s">
        <v>207</v>
      </c>
      <c r="C36" s="16">
        <f t="shared" si="3"/>
        <v>3</v>
      </c>
      <c r="D36" s="14">
        <f t="shared" si="3"/>
        <v>399</v>
      </c>
      <c r="E36" s="15">
        <v>2</v>
      </c>
      <c r="F36" s="15">
        <v>313</v>
      </c>
      <c r="G36" s="19" t="s">
        <v>255</v>
      </c>
      <c r="H36" s="19" t="s">
        <v>255</v>
      </c>
      <c r="I36" s="15">
        <v>1</v>
      </c>
      <c r="J36" s="15">
        <v>86</v>
      </c>
      <c r="K36" s="19" t="s">
        <v>255</v>
      </c>
      <c r="L36" s="19" t="s">
        <v>255</v>
      </c>
    </row>
    <row r="37" spans="1:12" x14ac:dyDescent="0.2">
      <c r="A37" s="18"/>
      <c r="B37" s="38" t="s">
        <v>208</v>
      </c>
      <c r="C37" s="11" t="s">
        <v>255</v>
      </c>
      <c r="D37" s="12" t="s">
        <v>255</v>
      </c>
      <c r="E37" s="43" t="s">
        <v>255</v>
      </c>
      <c r="F37" s="12" t="s">
        <v>255</v>
      </c>
      <c r="G37" s="43" t="s">
        <v>255</v>
      </c>
      <c r="H37" s="12" t="s">
        <v>255</v>
      </c>
      <c r="I37" s="43" t="s">
        <v>255</v>
      </c>
      <c r="J37" s="12" t="s">
        <v>255</v>
      </c>
      <c r="K37" s="43" t="s">
        <v>255</v>
      </c>
      <c r="L37" s="12" t="s">
        <v>255</v>
      </c>
    </row>
    <row r="38" spans="1:12" x14ac:dyDescent="0.2">
      <c r="C38" s="9"/>
      <c r="E38" s="15"/>
      <c r="F38" s="15"/>
      <c r="G38" s="15"/>
      <c r="H38" s="15"/>
      <c r="I38" s="15"/>
      <c r="J38" s="15"/>
      <c r="K38" s="15"/>
      <c r="L38" s="15"/>
    </row>
    <row r="39" spans="1:12" x14ac:dyDescent="0.2">
      <c r="A39" s="18"/>
      <c r="B39" s="38" t="s">
        <v>209</v>
      </c>
      <c r="C39" s="16">
        <f t="shared" ref="C39:D43" si="4">E39+G39+I39+K39</f>
        <v>61</v>
      </c>
      <c r="D39" s="14">
        <f t="shared" si="4"/>
        <v>7643</v>
      </c>
      <c r="E39" s="15">
        <v>48</v>
      </c>
      <c r="F39" s="15">
        <v>6557</v>
      </c>
      <c r="G39" s="19">
        <v>6</v>
      </c>
      <c r="H39" s="19">
        <v>283</v>
      </c>
      <c r="I39" s="19" t="s">
        <v>255</v>
      </c>
      <c r="J39" s="19" t="s">
        <v>255</v>
      </c>
      <c r="K39" s="15">
        <v>7</v>
      </c>
      <c r="L39" s="15">
        <v>803</v>
      </c>
    </row>
    <row r="40" spans="1:12" x14ac:dyDescent="0.2">
      <c r="A40" s="18"/>
      <c r="B40" s="38" t="s">
        <v>210</v>
      </c>
      <c r="C40" s="16">
        <f t="shared" si="4"/>
        <v>42</v>
      </c>
      <c r="D40" s="14">
        <f t="shared" si="4"/>
        <v>6313</v>
      </c>
      <c r="E40" s="15">
        <v>41</v>
      </c>
      <c r="F40" s="15">
        <v>6207</v>
      </c>
      <c r="G40" s="19" t="s">
        <v>255</v>
      </c>
      <c r="H40" s="19" t="s">
        <v>255</v>
      </c>
      <c r="I40" s="19" t="s">
        <v>255</v>
      </c>
      <c r="J40" s="19" t="s">
        <v>255</v>
      </c>
      <c r="K40" s="15">
        <v>1</v>
      </c>
      <c r="L40" s="15">
        <v>106</v>
      </c>
    </row>
    <row r="41" spans="1:12" x14ac:dyDescent="0.2">
      <c r="A41" s="18"/>
      <c r="B41" s="38" t="s">
        <v>211</v>
      </c>
      <c r="C41" s="16">
        <f t="shared" si="4"/>
        <v>108</v>
      </c>
      <c r="D41" s="14">
        <f t="shared" si="4"/>
        <v>15030</v>
      </c>
      <c r="E41" s="15">
        <v>86</v>
      </c>
      <c r="F41" s="15">
        <v>13146</v>
      </c>
      <c r="G41" s="19">
        <v>18</v>
      </c>
      <c r="H41" s="19">
        <v>1452</v>
      </c>
      <c r="I41" s="15">
        <v>1</v>
      </c>
      <c r="J41" s="15">
        <v>77</v>
      </c>
      <c r="K41" s="15">
        <v>3</v>
      </c>
      <c r="L41" s="15">
        <v>355</v>
      </c>
    </row>
    <row r="42" spans="1:12" x14ac:dyDescent="0.2">
      <c r="A42" s="18"/>
      <c r="B42" s="38" t="s">
        <v>212</v>
      </c>
      <c r="C42" s="16">
        <f t="shared" si="4"/>
        <v>32</v>
      </c>
      <c r="D42" s="14">
        <f t="shared" si="4"/>
        <v>3873</v>
      </c>
      <c r="E42" s="15">
        <v>26</v>
      </c>
      <c r="F42" s="15">
        <v>3482</v>
      </c>
      <c r="G42" s="19">
        <v>6</v>
      </c>
      <c r="H42" s="19">
        <v>391</v>
      </c>
      <c r="I42" s="19" t="s">
        <v>255</v>
      </c>
      <c r="J42" s="19" t="s">
        <v>255</v>
      </c>
      <c r="K42" s="19" t="s">
        <v>255</v>
      </c>
      <c r="L42" s="19" t="s">
        <v>255</v>
      </c>
    </row>
    <row r="43" spans="1:12" x14ac:dyDescent="0.2">
      <c r="A43" s="18"/>
      <c r="B43" s="38" t="s">
        <v>213</v>
      </c>
      <c r="C43" s="16">
        <f t="shared" si="4"/>
        <v>14</v>
      </c>
      <c r="D43" s="14">
        <f t="shared" si="4"/>
        <v>1413</v>
      </c>
      <c r="E43" s="15">
        <v>8</v>
      </c>
      <c r="F43" s="15">
        <v>1100</v>
      </c>
      <c r="G43" s="19">
        <v>6</v>
      </c>
      <c r="H43" s="19">
        <v>313</v>
      </c>
      <c r="I43" s="19" t="s">
        <v>255</v>
      </c>
      <c r="J43" s="19" t="s">
        <v>255</v>
      </c>
      <c r="K43" s="19" t="s">
        <v>255</v>
      </c>
      <c r="L43" s="19" t="s">
        <v>255</v>
      </c>
    </row>
    <row r="44" spans="1:12" x14ac:dyDescent="0.2">
      <c r="C44" s="9"/>
      <c r="E44" s="15"/>
      <c r="F44" s="15"/>
      <c r="G44" s="15"/>
      <c r="H44" s="15"/>
      <c r="I44" s="15"/>
      <c r="J44" s="15"/>
      <c r="K44" s="15"/>
      <c r="L44" s="15"/>
    </row>
    <row r="45" spans="1:12" x14ac:dyDescent="0.2">
      <c r="A45" s="18"/>
      <c r="B45" s="38" t="s">
        <v>214</v>
      </c>
      <c r="C45" s="16">
        <f t="shared" ref="C45:D54" si="5">E45+G45+I45+K45</f>
        <v>85</v>
      </c>
      <c r="D45" s="14">
        <f t="shared" si="5"/>
        <v>8419</v>
      </c>
      <c r="E45" s="15">
        <v>44</v>
      </c>
      <c r="F45" s="15">
        <v>6047</v>
      </c>
      <c r="G45" s="15">
        <v>26</v>
      </c>
      <c r="H45" s="15">
        <v>1252</v>
      </c>
      <c r="I45" s="15">
        <v>15</v>
      </c>
      <c r="J45" s="15">
        <v>1120</v>
      </c>
      <c r="K45" s="19" t="s">
        <v>255</v>
      </c>
      <c r="L45" s="19" t="s">
        <v>255</v>
      </c>
    </row>
    <row r="46" spans="1:12" x14ac:dyDescent="0.2">
      <c r="A46" s="18"/>
      <c r="B46" s="38" t="s">
        <v>215</v>
      </c>
      <c r="C46" s="16">
        <f t="shared" si="5"/>
        <v>52</v>
      </c>
      <c r="D46" s="14">
        <f t="shared" si="5"/>
        <v>6575</v>
      </c>
      <c r="E46" s="15">
        <v>44</v>
      </c>
      <c r="F46" s="15">
        <v>5994</v>
      </c>
      <c r="G46" s="15">
        <v>7</v>
      </c>
      <c r="H46" s="15">
        <v>485</v>
      </c>
      <c r="I46" s="19" t="s">
        <v>255</v>
      </c>
      <c r="J46" s="19" t="s">
        <v>255</v>
      </c>
      <c r="K46" s="19">
        <v>1</v>
      </c>
      <c r="L46" s="19">
        <v>96</v>
      </c>
    </row>
    <row r="47" spans="1:12" x14ac:dyDescent="0.2">
      <c r="A47" s="18"/>
      <c r="B47" s="38" t="s">
        <v>216</v>
      </c>
      <c r="C47" s="16">
        <f t="shared" si="5"/>
        <v>33</v>
      </c>
      <c r="D47" s="14">
        <f t="shared" si="5"/>
        <v>3959</v>
      </c>
      <c r="E47" s="15">
        <v>33</v>
      </c>
      <c r="F47" s="15">
        <v>3959</v>
      </c>
      <c r="G47" s="43" t="s">
        <v>255</v>
      </c>
      <c r="H47" s="12" t="s">
        <v>255</v>
      </c>
      <c r="I47" s="43" t="s">
        <v>255</v>
      </c>
      <c r="J47" s="12" t="s">
        <v>255</v>
      </c>
      <c r="K47" s="43" t="s">
        <v>255</v>
      </c>
      <c r="L47" s="12" t="s">
        <v>255</v>
      </c>
    </row>
    <row r="48" spans="1:12" x14ac:dyDescent="0.2">
      <c r="A48" s="18"/>
      <c r="B48" s="38" t="s">
        <v>217</v>
      </c>
      <c r="C48" s="16">
        <f t="shared" si="5"/>
        <v>26</v>
      </c>
      <c r="D48" s="14">
        <f t="shared" si="5"/>
        <v>3690</v>
      </c>
      <c r="E48" s="15">
        <v>26</v>
      </c>
      <c r="F48" s="15">
        <v>3690</v>
      </c>
      <c r="G48" s="43" t="s">
        <v>255</v>
      </c>
      <c r="H48" s="12" t="s">
        <v>255</v>
      </c>
      <c r="I48" s="43" t="s">
        <v>255</v>
      </c>
      <c r="J48" s="12" t="s">
        <v>255</v>
      </c>
      <c r="K48" s="43" t="s">
        <v>255</v>
      </c>
      <c r="L48" s="12" t="s">
        <v>255</v>
      </c>
    </row>
    <row r="49" spans="1:12" x14ac:dyDescent="0.2">
      <c r="A49" s="18"/>
      <c r="B49" s="38" t="s">
        <v>218</v>
      </c>
      <c r="C49" s="16">
        <f t="shared" si="5"/>
        <v>21</v>
      </c>
      <c r="D49" s="14">
        <f t="shared" si="5"/>
        <v>2138</v>
      </c>
      <c r="E49" s="15">
        <v>11</v>
      </c>
      <c r="F49" s="15">
        <v>1525</v>
      </c>
      <c r="G49" s="19">
        <v>9</v>
      </c>
      <c r="H49" s="19">
        <v>543</v>
      </c>
      <c r="I49" s="19">
        <v>1</v>
      </c>
      <c r="J49" s="19">
        <v>70</v>
      </c>
      <c r="K49" s="19" t="s">
        <v>255</v>
      </c>
      <c r="L49" s="19" t="s">
        <v>255</v>
      </c>
    </row>
    <row r="50" spans="1:12" x14ac:dyDescent="0.2">
      <c r="A50" s="18"/>
      <c r="B50" s="38" t="s">
        <v>219</v>
      </c>
      <c r="C50" s="16">
        <f t="shared" si="5"/>
        <v>9</v>
      </c>
      <c r="D50" s="14">
        <f t="shared" si="5"/>
        <v>674</v>
      </c>
      <c r="E50" s="15">
        <v>2</v>
      </c>
      <c r="F50" s="15">
        <v>109</v>
      </c>
      <c r="G50" s="15">
        <v>7</v>
      </c>
      <c r="H50" s="15">
        <v>565</v>
      </c>
      <c r="I50" s="19" t="s">
        <v>255</v>
      </c>
      <c r="J50" s="19" t="s">
        <v>255</v>
      </c>
      <c r="K50" s="19" t="s">
        <v>255</v>
      </c>
      <c r="L50" s="19" t="s">
        <v>255</v>
      </c>
    </row>
    <row r="51" spans="1:12" x14ac:dyDescent="0.2">
      <c r="A51" s="18"/>
      <c r="B51" s="38" t="s">
        <v>220</v>
      </c>
      <c r="C51" s="16">
        <f t="shared" si="5"/>
        <v>15</v>
      </c>
      <c r="D51" s="14">
        <f t="shared" si="5"/>
        <v>1458</v>
      </c>
      <c r="E51" s="15">
        <v>11</v>
      </c>
      <c r="F51" s="15">
        <v>1339</v>
      </c>
      <c r="G51" s="15">
        <v>4</v>
      </c>
      <c r="H51" s="15">
        <v>119</v>
      </c>
      <c r="I51" s="19" t="s">
        <v>255</v>
      </c>
      <c r="J51" s="19" t="s">
        <v>255</v>
      </c>
      <c r="K51" s="19" t="s">
        <v>255</v>
      </c>
      <c r="L51" s="19" t="s">
        <v>255</v>
      </c>
    </row>
    <row r="52" spans="1:12" x14ac:dyDescent="0.2">
      <c r="A52" s="18"/>
      <c r="B52" s="38" t="s">
        <v>221</v>
      </c>
      <c r="C52" s="16">
        <f t="shared" si="5"/>
        <v>28</v>
      </c>
      <c r="D52" s="14">
        <f t="shared" si="5"/>
        <v>4444</v>
      </c>
      <c r="E52" s="15">
        <v>26</v>
      </c>
      <c r="F52" s="15">
        <v>4298</v>
      </c>
      <c r="G52" s="19">
        <v>2</v>
      </c>
      <c r="H52" s="19">
        <v>146</v>
      </c>
      <c r="I52" s="19" t="s">
        <v>255</v>
      </c>
      <c r="J52" s="19" t="s">
        <v>255</v>
      </c>
      <c r="K52" s="19" t="s">
        <v>255</v>
      </c>
      <c r="L52" s="19" t="s">
        <v>255</v>
      </c>
    </row>
    <row r="53" spans="1:12" x14ac:dyDescent="0.2">
      <c r="A53" s="18"/>
      <c r="B53" s="38" t="s">
        <v>222</v>
      </c>
      <c r="C53" s="16">
        <f t="shared" si="5"/>
        <v>64</v>
      </c>
      <c r="D53" s="14">
        <f t="shared" si="5"/>
        <v>6319</v>
      </c>
      <c r="E53" s="15">
        <v>36</v>
      </c>
      <c r="F53" s="15">
        <v>4743</v>
      </c>
      <c r="G53" s="15">
        <v>28</v>
      </c>
      <c r="H53" s="15">
        <v>1576</v>
      </c>
      <c r="I53" s="19" t="s">
        <v>255</v>
      </c>
      <c r="J53" s="19" t="s">
        <v>255</v>
      </c>
      <c r="K53" s="19" t="s">
        <v>255</v>
      </c>
      <c r="L53" s="19" t="s">
        <v>255</v>
      </c>
    </row>
    <row r="54" spans="1:12" x14ac:dyDescent="0.2">
      <c r="A54" s="18"/>
      <c r="B54" s="38" t="s">
        <v>223</v>
      </c>
      <c r="C54" s="16">
        <f t="shared" si="5"/>
        <v>47</v>
      </c>
      <c r="D54" s="14">
        <f t="shared" si="5"/>
        <v>6246</v>
      </c>
      <c r="E54" s="15">
        <v>42</v>
      </c>
      <c r="F54" s="15">
        <v>5838</v>
      </c>
      <c r="G54" s="19">
        <v>5</v>
      </c>
      <c r="H54" s="19">
        <v>408</v>
      </c>
      <c r="I54" s="19" t="s">
        <v>255</v>
      </c>
      <c r="J54" s="19" t="s">
        <v>255</v>
      </c>
      <c r="K54" s="19" t="s">
        <v>255</v>
      </c>
      <c r="L54" s="19" t="s">
        <v>255</v>
      </c>
    </row>
    <row r="55" spans="1:12" x14ac:dyDescent="0.2">
      <c r="C55" s="9"/>
      <c r="E55" s="15"/>
      <c r="F55" s="15"/>
      <c r="G55" s="15"/>
      <c r="H55" s="15"/>
      <c r="I55" s="15"/>
      <c r="J55" s="15"/>
      <c r="K55" s="15"/>
      <c r="L55" s="15"/>
    </row>
    <row r="56" spans="1:12" x14ac:dyDescent="0.2">
      <c r="A56" s="18"/>
      <c r="B56" s="38" t="s">
        <v>224</v>
      </c>
      <c r="C56" s="16">
        <f t="shared" ref="C56:D62" si="6">E56+G56+I56+K56</f>
        <v>139</v>
      </c>
      <c r="D56" s="14">
        <f t="shared" si="6"/>
        <v>13401</v>
      </c>
      <c r="E56" s="15">
        <v>98</v>
      </c>
      <c r="F56" s="15">
        <v>11175</v>
      </c>
      <c r="G56" s="15">
        <v>16</v>
      </c>
      <c r="H56" s="15">
        <v>1182</v>
      </c>
      <c r="I56" s="15">
        <v>20</v>
      </c>
      <c r="J56" s="15">
        <v>530</v>
      </c>
      <c r="K56" s="15">
        <v>5</v>
      </c>
      <c r="L56" s="15">
        <v>514</v>
      </c>
    </row>
    <row r="57" spans="1:12" x14ac:dyDescent="0.2">
      <c r="A57" s="18"/>
      <c r="B57" s="38" t="s">
        <v>225</v>
      </c>
      <c r="C57" s="16">
        <f t="shared" si="6"/>
        <v>6</v>
      </c>
      <c r="D57" s="14">
        <f t="shared" si="6"/>
        <v>884</v>
      </c>
      <c r="E57" s="15">
        <v>6</v>
      </c>
      <c r="F57" s="15">
        <v>884</v>
      </c>
      <c r="G57" s="19" t="s">
        <v>255</v>
      </c>
      <c r="H57" s="19" t="s">
        <v>255</v>
      </c>
      <c r="I57" s="19" t="s">
        <v>255</v>
      </c>
      <c r="J57" s="19" t="s">
        <v>255</v>
      </c>
      <c r="K57" s="19" t="s">
        <v>255</v>
      </c>
      <c r="L57" s="19" t="s">
        <v>255</v>
      </c>
    </row>
    <row r="58" spans="1:12" x14ac:dyDescent="0.2">
      <c r="A58" s="18"/>
      <c r="B58" s="38" t="s">
        <v>226</v>
      </c>
      <c r="C58" s="16">
        <f t="shared" si="6"/>
        <v>9</v>
      </c>
      <c r="D58" s="14">
        <f t="shared" si="6"/>
        <v>1275</v>
      </c>
      <c r="E58" s="15">
        <v>6</v>
      </c>
      <c r="F58" s="15">
        <v>1074</v>
      </c>
      <c r="G58" s="15">
        <v>3</v>
      </c>
      <c r="H58" s="15">
        <v>201</v>
      </c>
      <c r="I58" s="19" t="s">
        <v>255</v>
      </c>
      <c r="J58" s="19" t="s">
        <v>255</v>
      </c>
      <c r="K58" s="19" t="s">
        <v>255</v>
      </c>
      <c r="L58" s="19" t="s">
        <v>255</v>
      </c>
    </row>
    <row r="59" spans="1:12" x14ac:dyDescent="0.2">
      <c r="A59" s="18"/>
      <c r="B59" s="38" t="s">
        <v>227</v>
      </c>
      <c r="C59" s="16">
        <f t="shared" si="6"/>
        <v>106</v>
      </c>
      <c r="D59" s="14">
        <f t="shared" si="6"/>
        <v>12536</v>
      </c>
      <c r="E59" s="15">
        <v>94</v>
      </c>
      <c r="F59" s="15">
        <v>11360</v>
      </c>
      <c r="G59" s="15">
        <v>2</v>
      </c>
      <c r="H59" s="15">
        <v>198</v>
      </c>
      <c r="I59" s="19" t="s">
        <v>255</v>
      </c>
      <c r="J59" s="19" t="s">
        <v>255</v>
      </c>
      <c r="K59" s="15">
        <v>10</v>
      </c>
      <c r="L59" s="15">
        <v>978</v>
      </c>
    </row>
    <row r="60" spans="1:12" x14ac:dyDescent="0.2">
      <c r="A60" s="18"/>
      <c r="B60" s="38" t="s">
        <v>228</v>
      </c>
      <c r="C60" s="16">
        <f t="shared" si="6"/>
        <v>49</v>
      </c>
      <c r="D60" s="14">
        <f t="shared" si="6"/>
        <v>4137</v>
      </c>
      <c r="E60" s="15">
        <v>10</v>
      </c>
      <c r="F60" s="15">
        <v>1302</v>
      </c>
      <c r="G60" s="15">
        <v>39</v>
      </c>
      <c r="H60" s="15">
        <v>2835</v>
      </c>
      <c r="I60" s="19" t="s">
        <v>255</v>
      </c>
      <c r="J60" s="19" t="s">
        <v>255</v>
      </c>
      <c r="K60" s="19" t="s">
        <v>255</v>
      </c>
      <c r="L60" s="19" t="s">
        <v>255</v>
      </c>
    </row>
    <row r="61" spans="1:12" x14ac:dyDescent="0.2">
      <c r="A61" s="18"/>
      <c r="B61" s="38" t="s">
        <v>229</v>
      </c>
      <c r="C61" s="16">
        <f t="shared" si="6"/>
        <v>35</v>
      </c>
      <c r="D61" s="14">
        <f t="shared" si="6"/>
        <v>3432</v>
      </c>
      <c r="E61" s="15">
        <v>24</v>
      </c>
      <c r="F61" s="15">
        <v>2660</v>
      </c>
      <c r="G61" s="19">
        <v>11</v>
      </c>
      <c r="H61" s="19">
        <v>772</v>
      </c>
      <c r="I61" s="19" t="s">
        <v>255</v>
      </c>
      <c r="J61" s="19" t="s">
        <v>255</v>
      </c>
      <c r="K61" s="19" t="s">
        <v>255</v>
      </c>
      <c r="L61" s="19" t="s">
        <v>255</v>
      </c>
    </row>
    <row r="62" spans="1:12" x14ac:dyDescent="0.2">
      <c r="A62" s="18"/>
      <c r="B62" s="38" t="s">
        <v>230</v>
      </c>
      <c r="C62" s="16">
        <f t="shared" si="6"/>
        <v>75</v>
      </c>
      <c r="D62" s="14">
        <f t="shared" si="6"/>
        <v>8842</v>
      </c>
      <c r="E62" s="15">
        <v>63</v>
      </c>
      <c r="F62" s="15">
        <v>7729</v>
      </c>
      <c r="G62" s="15">
        <v>6</v>
      </c>
      <c r="H62" s="15">
        <v>347</v>
      </c>
      <c r="I62" s="19">
        <v>1</v>
      </c>
      <c r="J62" s="19">
        <v>79</v>
      </c>
      <c r="K62" s="19">
        <v>5</v>
      </c>
      <c r="L62" s="19">
        <v>687</v>
      </c>
    </row>
    <row r="63" spans="1:12" x14ac:dyDescent="0.2">
      <c r="C63" s="9"/>
      <c r="E63" s="15"/>
      <c r="F63" s="15"/>
      <c r="G63" s="15"/>
      <c r="H63" s="15"/>
      <c r="I63" s="15"/>
      <c r="J63" s="15"/>
      <c r="K63" s="15"/>
      <c r="L63" s="15"/>
    </row>
    <row r="64" spans="1:12" x14ac:dyDescent="0.2">
      <c r="A64" s="18"/>
      <c r="B64" s="38" t="s">
        <v>231</v>
      </c>
      <c r="C64" s="16">
        <f t="shared" ref="C64:D69" si="7">E64+G64+I64+K64</f>
        <v>139</v>
      </c>
      <c r="D64" s="14">
        <f t="shared" si="7"/>
        <v>14969</v>
      </c>
      <c r="E64" s="15">
        <v>110</v>
      </c>
      <c r="F64" s="15">
        <v>13097</v>
      </c>
      <c r="G64" s="15">
        <v>24</v>
      </c>
      <c r="H64" s="15">
        <v>1478</v>
      </c>
      <c r="I64" s="19">
        <v>4</v>
      </c>
      <c r="J64" s="19">
        <v>189</v>
      </c>
      <c r="K64" s="15">
        <v>1</v>
      </c>
      <c r="L64" s="15">
        <v>205</v>
      </c>
    </row>
    <row r="65" spans="1:12" x14ac:dyDescent="0.2">
      <c r="A65" s="18"/>
      <c r="B65" s="38" t="s">
        <v>232</v>
      </c>
      <c r="C65" s="16">
        <f t="shared" si="7"/>
        <v>22</v>
      </c>
      <c r="D65" s="14">
        <f t="shared" si="7"/>
        <v>2421</v>
      </c>
      <c r="E65" s="15">
        <v>22</v>
      </c>
      <c r="F65" s="15">
        <v>2421</v>
      </c>
      <c r="G65" s="43" t="s">
        <v>255</v>
      </c>
      <c r="H65" s="12" t="s">
        <v>255</v>
      </c>
      <c r="I65" s="43" t="s">
        <v>255</v>
      </c>
      <c r="J65" s="12" t="s">
        <v>255</v>
      </c>
      <c r="K65" s="43" t="s">
        <v>255</v>
      </c>
      <c r="L65" s="12" t="s">
        <v>255</v>
      </c>
    </row>
    <row r="66" spans="1:12" x14ac:dyDescent="0.2">
      <c r="A66" s="18"/>
      <c r="B66" s="38" t="s">
        <v>233</v>
      </c>
      <c r="C66" s="16">
        <f t="shared" si="7"/>
        <v>19</v>
      </c>
      <c r="D66" s="14">
        <f t="shared" si="7"/>
        <v>2017</v>
      </c>
      <c r="E66" s="15">
        <v>19</v>
      </c>
      <c r="F66" s="15">
        <v>2017</v>
      </c>
      <c r="G66" s="43" t="s">
        <v>255</v>
      </c>
      <c r="H66" s="12" t="s">
        <v>255</v>
      </c>
      <c r="I66" s="43" t="s">
        <v>255</v>
      </c>
      <c r="J66" s="12" t="s">
        <v>255</v>
      </c>
      <c r="K66" s="43" t="s">
        <v>255</v>
      </c>
      <c r="L66" s="12" t="s">
        <v>255</v>
      </c>
    </row>
    <row r="67" spans="1:12" x14ac:dyDescent="0.2">
      <c r="A67" s="18"/>
      <c r="B67" s="38" t="s">
        <v>234</v>
      </c>
      <c r="C67" s="16">
        <f t="shared" si="7"/>
        <v>11</v>
      </c>
      <c r="D67" s="14">
        <f t="shared" si="7"/>
        <v>1172</v>
      </c>
      <c r="E67" s="15">
        <v>8</v>
      </c>
      <c r="F67" s="15">
        <v>956</v>
      </c>
      <c r="G67" s="43" t="s">
        <v>255</v>
      </c>
      <c r="H67" s="12" t="s">
        <v>255</v>
      </c>
      <c r="I67" s="19">
        <v>3</v>
      </c>
      <c r="J67" s="19">
        <v>216</v>
      </c>
      <c r="K67" s="43" t="s">
        <v>255</v>
      </c>
      <c r="L67" s="12" t="s">
        <v>255</v>
      </c>
    </row>
    <row r="68" spans="1:12" x14ac:dyDescent="0.2">
      <c r="A68" s="18"/>
      <c r="B68" s="38" t="s">
        <v>235</v>
      </c>
      <c r="C68" s="16">
        <f t="shared" si="7"/>
        <v>6</v>
      </c>
      <c r="D68" s="14">
        <f t="shared" si="7"/>
        <v>748</v>
      </c>
      <c r="E68" s="15">
        <v>1</v>
      </c>
      <c r="F68" s="15">
        <v>116</v>
      </c>
      <c r="G68" s="19">
        <v>5</v>
      </c>
      <c r="H68" s="19">
        <v>632</v>
      </c>
      <c r="I68" s="43" t="s">
        <v>255</v>
      </c>
      <c r="J68" s="12" t="s">
        <v>255</v>
      </c>
      <c r="K68" s="43" t="s">
        <v>255</v>
      </c>
      <c r="L68" s="12" t="s">
        <v>255</v>
      </c>
    </row>
    <row r="69" spans="1:12" x14ac:dyDescent="0.2">
      <c r="A69" s="18"/>
      <c r="B69" s="38" t="s">
        <v>236</v>
      </c>
      <c r="C69" s="16">
        <f t="shared" si="7"/>
        <v>5</v>
      </c>
      <c r="D69" s="14">
        <f t="shared" si="7"/>
        <v>685</v>
      </c>
      <c r="E69" s="15">
        <v>5</v>
      </c>
      <c r="F69" s="15">
        <v>685</v>
      </c>
      <c r="G69" s="43" t="s">
        <v>255</v>
      </c>
      <c r="H69" s="12" t="s">
        <v>255</v>
      </c>
      <c r="I69" s="43" t="s">
        <v>255</v>
      </c>
      <c r="J69" s="12" t="s">
        <v>255</v>
      </c>
      <c r="K69" s="43" t="s">
        <v>255</v>
      </c>
      <c r="L69" s="12" t="s">
        <v>255</v>
      </c>
    </row>
    <row r="70" spans="1:12" x14ac:dyDescent="0.2">
      <c r="A70" s="18"/>
      <c r="B70" s="38" t="s">
        <v>237</v>
      </c>
      <c r="C70" s="11" t="s">
        <v>255</v>
      </c>
      <c r="D70" s="12" t="s">
        <v>255</v>
      </c>
      <c r="E70" s="43" t="s">
        <v>255</v>
      </c>
      <c r="F70" s="12" t="s">
        <v>255</v>
      </c>
      <c r="G70" s="43" t="s">
        <v>255</v>
      </c>
      <c r="H70" s="12" t="s">
        <v>255</v>
      </c>
      <c r="I70" s="43" t="s">
        <v>255</v>
      </c>
      <c r="J70" s="12" t="s">
        <v>255</v>
      </c>
      <c r="K70" s="43" t="s">
        <v>255</v>
      </c>
      <c r="L70" s="12" t="s">
        <v>255</v>
      </c>
    </row>
    <row r="71" spans="1:12" ht="18" thickBot="1" x14ac:dyDescent="0.25">
      <c r="A71" s="18"/>
      <c r="B71" s="23"/>
      <c r="C71" s="39"/>
      <c r="D71" s="40"/>
      <c r="E71" s="40"/>
      <c r="F71" s="40"/>
      <c r="G71" s="40"/>
      <c r="H71" s="40"/>
      <c r="I71" s="40"/>
      <c r="J71" s="40"/>
      <c r="K71" s="40"/>
      <c r="L71" s="40"/>
    </row>
    <row r="72" spans="1:12" x14ac:dyDescent="0.2">
      <c r="A72" s="18"/>
      <c r="B72" s="18"/>
      <c r="C72" s="1" t="s">
        <v>238</v>
      </c>
      <c r="D72" s="18"/>
      <c r="E72" s="18"/>
      <c r="F72" s="18"/>
      <c r="G72" s="18"/>
      <c r="H72" s="18"/>
      <c r="I72" s="18"/>
      <c r="J72" s="18"/>
      <c r="K72" s="18"/>
      <c r="L72" s="18"/>
    </row>
    <row r="73" spans="1:12" x14ac:dyDescent="0.2">
      <c r="A73" s="1"/>
    </row>
  </sheetData>
  <phoneticPr fontId="2"/>
  <pageMargins left="0.37" right="0.43" top="0.56999999999999995" bottom="0.62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zoomScaleNormal="100" workbookViewId="0">
      <selection activeCell="B57" sqref="B57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 customWidth="1"/>
    <col min="16134" max="16137" width="9.625" style="2"/>
    <col min="16138" max="16138" width="10.875" style="2" customWidth="1"/>
    <col min="16139" max="16384" width="9.625" style="2"/>
  </cols>
  <sheetData>
    <row r="1" spans="1:12" x14ac:dyDescent="0.2">
      <c r="A1" s="1"/>
    </row>
    <row r="6" spans="1:12" x14ac:dyDescent="0.2">
      <c r="E6" s="3" t="s">
        <v>309</v>
      </c>
    </row>
    <row r="8" spans="1:12" x14ac:dyDescent="0.2">
      <c r="C8" s="1" t="s">
        <v>310</v>
      </c>
    </row>
    <row r="9" spans="1:12" x14ac:dyDescent="0.2">
      <c r="C9" s="1" t="s">
        <v>311</v>
      </c>
    </row>
    <row r="10" spans="1:12" x14ac:dyDescent="0.2">
      <c r="C10" s="1" t="s">
        <v>312</v>
      </c>
    </row>
    <row r="11" spans="1:12" x14ac:dyDescent="0.2">
      <c r="C11" s="1" t="s">
        <v>313</v>
      </c>
    </row>
    <row r="12" spans="1:12" x14ac:dyDescent="0.2">
      <c r="C12" s="1" t="s">
        <v>314</v>
      </c>
    </row>
    <row r="14" spans="1:12" x14ac:dyDescent="0.2">
      <c r="C14" s="3" t="s">
        <v>315</v>
      </c>
    </row>
    <row r="15" spans="1:12" ht="18" thickBot="1" x14ac:dyDescent="0.25">
      <c r="B15" s="4"/>
      <c r="C15" s="4"/>
      <c r="D15" s="4"/>
      <c r="E15" s="4"/>
      <c r="F15" s="4"/>
      <c r="G15" s="4"/>
      <c r="H15" s="4"/>
      <c r="I15" s="4"/>
      <c r="J15" s="4"/>
      <c r="K15" s="27" t="s">
        <v>316</v>
      </c>
      <c r="L15" s="4"/>
    </row>
    <row r="16" spans="1:12" x14ac:dyDescent="0.2">
      <c r="C16" s="9"/>
      <c r="D16" s="7"/>
      <c r="E16" s="7"/>
      <c r="F16" s="7"/>
      <c r="G16" s="7"/>
      <c r="H16" s="7"/>
      <c r="I16" s="7"/>
      <c r="J16" s="7"/>
      <c r="K16" s="7"/>
      <c r="L16" s="7"/>
    </row>
    <row r="17" spans="2:12" x14ac:dyDescent="0.2">
      <c r="C17" s="10" t="s">
        <v>317</v>
      </c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2">
      <c r="C18" s="10" t="s">
        <v>318</v>
      </c>
      <c r="D18" s="10" t="s">
        <v>319</v>
      </c>
      <c r="E18" s="10" t="s">
        <v>320</v>
      </c>
      <c r="F18" s="10" t="s">
        <v>321</v>
      </c>
      <c r="G18" s="26" t="s">
        <v>322</v>
      </c>
      <c r="H18" s="26" t="s">
        <v>323</v>
      </c>
      <c r="I18" s="26" t="s">
        <v>324</v>
      </c>
      <c r="J18" s="10" t="s">
        <v>325</v>
      </c>
      <c r="K18" s="10" t="s">
        <v>326</v>
      </c>
      <c r="L18" s="26" t="s">
        <v>327</v>
      </c>
    </row>
    <row r="19" spans="2:12" x14ac:dyDescent="0.2">
      <c r="B19" s="7"/>
      <c r="C19" s="8" t="s">
        <v>328</v>
      </c>
      <c r="D19" s="8" t="s">
        <v>329</v>
      </c>
      <c r="E19" s="8" t="s">
        <v>330</v>
      </c>
      <c r="F19" s="5"/>
      <c r="G19" s="25" t="s">
        <v>331</v>
      </c>
      <c r="H19" s="25" t="s">
        <v>332</v>
      </c>
      <c r="I19" s="8"/>
      <c r="J19" s="8" t="s">
        <v>333</v>
      </c>
      <c r="K19" s="5"/>
      <c r="L19" s="5"/>
    </row>
    <row r="20" spans="2:12" x14ac:dyDescent="0.2">
      <c r="C20" s="9"/>
      <c r="D20" s="34"/>
      <c r="E20" s="45" t="s">
        <v>334</v>
      </c>
      <c r="K20" s="45"/>
    </row>
    <row r="21" spans="2:12" x14ac:dyDescent="0.2">
      <c r="B21" s="1" t="s">
        <v>335</v>
      </c>
      <c r="C21" s="13">
        <v>396</v>
      </c>
      <c r="D21" s="46" t="s">
        <v>336</v>
      </c>
      <c r="E21" s="15"/>
      <c r="F21" s="36" t="s">
        <v>336</v>
      </c>
      <c r="G21" s="19" t="s">
        <v>336</v>
      </c>
      <c r="H21" s="19" t="s">
        <v>336</v>
      </c>
      <c r="I21" s="19" t="s">
        <v>336</v>
      </c>
      <c r="J21" s="19" t="s">
        <v>336</v>
      </c>
      <c r="K21" s="19" t="s">
        <v>336</v>
      </c>
      <c r="L21" s="19" t="s">
        <v>336</v>
      </c>
    </row>
    <row r="22" spans="2:12" x14ac:dyDescent="0.2">
      <c r="B22" s="1" t="s">
        <v>337</v>
      </c>
      <c r="C22" s="13">
        <v>1055</v>
      </c>
      <c r="D22" s="46" t="s">
        <v>336</v>
      </c>
      <c r="E22" s="15"/>
      <c r="F22" s="36" t="s">
        <v>336</v>
      </c>
      <c r="G22" s="19" t="s">
        <v>336</v>
      </c>
      <c r="H22" s="19" t="s">
        <v>336</v>
      </c>
      <c r="I22" s="19" t="s">
        <v>336</v>
      </c>
      <c r="J22" s="19" t="s">
        <v>336</v>
      </c>
      <c r="K22" s="19" t="s">
        <v>336</v>
      </c>
      <c r="L22" s="19" t="s">
        <v>336</v>
      </c>
    </row>
    <row r="23" spans="2:12" x14ac:dyDescent="0.2">
      <c r="B23" s="1" t="s">
        <v>338</v>
      </c>
      <c r="C23" s="13">
        <v>1112</v>
      </c>
      <c r="D23" s="46" t="s">
        <v>336</v>
      </c>
      <c r="E23" s="15"/>
      <c r="F23" s="36" t="s">
        <v>336</v>
      </c>
      <c r="G23" s="19" t="s">
        <v>336</v>
      </c>
      <c r="H23" s="19" t="s">
        <v>336</v>
      </c>
      <c r="I23" s="19" t="s">
        <v>336</v>
      </c>
      <c r="J23" s="19" t="s">
        <v>336</v>
      </c>
      <c r="K23" s="19" t="s">
        <v>336</v>
      </c>
      <c r="L23" s="19" t="s">
        <v>336</v>
      </c>
    </row>
    <row r="24" spans="2:12" x14ac:dyDescent="0.2">
      <c r="C24" s="9"/>
      <c r="D24" s="34"/>
    </row>
    <row r="25" spans="2:12" x14ac:dyDescent="0.2">
      <c r="B25" s="1" t="s">
        <v>339</v>
      </c>
      <c r="C25" s="13">
        <v>653</v>
      </c>
      <c r="D25" s="46" t="s">
        <v>336</v>
      </c>
      <c r="F25" s="36" t="s">
        <v>336</v>
      </c>
      <c r="G25" s="19" t="s">
        <v>336</v>
      </c>
      <c r="H25" s="19" t="s">
        <v>336</v>
      </c>
      <c r="I25" s="19" t="s">
        <v>336</v>
      </c>
      <c r="J25" s="19" t="s">
        <v>336</v>
      </c>
      <c r="K25" s="19" t="s">
        <v>336</v>
      </c>
      <c r="L25" s="19" t="s">
        <v>336</v>
      </c>
    </row>
    <row r="26" spans="2:12" x14ac:dyDescent="0.2">
      <c r="B26" s="1" t="s">
        <v>340</v>
      </c>
      <c r="C26" s="13">
        <v>567.63</v>
      </c>
      <c r="D26" s="47">
        <v>1.63</v>
      </c>
      <c r="E26" s="36" t="s">
        <v>341</v>
      </c>
      <c r="G26" s="15">
        <v>15.94</v>
      </c>
      <c r="H26" s="15">
        <v>183.68</v>
      </c>
      <c r="I26" s="15">
        <v>168.02</v>
      </c>
      <c r="J26" s="15">
        <v>46.43</v>
      </c>
      <c r="K26" s="15">
        <v>21.36</v>
      </c>
      <c r="L26" s="15">
        <v>41.6</v>
      </c>
    </row>
    <row r="27" spans="2:12" x14ac:dyDescent="0.2">
      <c r="B27" s="1" t="s">
        <v>275</v>
      </c>
      <c r="C27" s="13">
        <v>714.35</v>
      </c>
      <c r="D27" s="47">
        <v>4.54</v>
      </c>
      <c r="E27" s="36" t="s">
        <v>342</v>
      </c>
      <c r="G27" s="15">
        <v>54.43</v>
      </c>
      <c r="H27" s="15">
        <v>166.59</v>
      </c>
      <c r="I27" s="15">
        <v>111.9</v>
      </c>
      <c r="J27" s="15">
        <v>25.03</v>
      </c>
      <c r="K27" s="15">
        <v>85.72</v>
      </c>
      <c r="L27" s="15">
        <v>123.97</v>
      </c>
    </row>
    <row r="28" spans="2:12" x14ac:dyDescent="0.2">
      <c r="B28" s="1" t="s">
        <v>276</v>
      </c>
      <c r="C28" s="13">
        <v>635.53</v>
      </c>
      <c r="D28" s="47">
        <v>4.49</v>
      </c>
      <c r="E28" s="36" t="s">
        <v>343</v>
      </c>
      <c r="G28" s="15">
        <v>32.619999999999997</v>
      </c>
      <c r="H28" s="15">
        <v>225.69</v>
      </c>
      <c r="I28" s="15">
        <v>83.94</v>
      </c>
      <c r="J28" s="15">
        <v>12.66</v>
      </c>
      <c r="K28" s="15">
        <v>79.52</v>
      </c>
      <c r="L28" s="15">
        <v>86.4</v>
      </c>
    </row>
    <row r="29" spans="2:12" x14ac:dyDescent="0.2">
      <c r="C29" s="13"/>
      <c r="D29" s="34"/>
    </row>
    <row r="30" spans="2:12" x14ac:dyDescent="0.2">
      <c r="B30" s="1" t="s">
        <v>277</v>
      </c>
      <c r="C30" s="13">
        <v>774.78</v>
      </c>
      <c r="D30" s="47">
        <v>2.92</v>
      </c>
      <c r="E30" s="36" t="s">
        <v>344</v>
      </c>
      <c r="G30" s="15">
        <v>48.68</v>
      </c>
      <c r="H30" s="15">
        <v>186.63</v>
      </c>
      <c r="I30" s="15">
        <v>85.37</v>
      </c>
      <c r="J30" s="15">
        <v>4.95</v>
      </c>
      <c r="K30" s="15">
        <v>88.85</v>
      </c>
      <c r="L30" s="15">
        <v>189.24</v>
      </c>
    </row>
    <row r="31" spans="2:12" x14ac:dyDescent="0.2">
      <c r="B31" s="1" t="s">
        <v>278</v>
      </c>
      <c r="C31" s="13">
        <v>1131</v>
      </c>
      <c r="D31" s="47">
        <v>4.28</v>
      </c>
      <c r="E31" s="36" t="s">
        <v>345</v>
      </c>
      <c r="G31" s="15">
        <v>44.42</v>
      </c>
      <c r="H31" s="15">
        <v>117.42</v>
      </c>
      <c r="I31" s="15">
        <v>149.88999999999999</v>
      </c>
      <c r="J31" s="15">
        <v>3.5</v>
      </c>
      <c r="K31" s="15">
        <v>197.26</v>
      </c>
      <c r="L31" s="15">
        <v>139.4</v>
      </c>
    </row>
    <row r="32" spans="2:12" x14ac:dyDescent="0.2">
      <c r="B32" s="1" t="s">
        <v>279</v>
      </c>
      <c r="C32" s="16">
        <f>SUM(D32:L32)</f>
        <v>875.37999999999988</v>
      </c>
      <c r="D32" s="47">
        <v>6.89</v>
      </c>
      <c r="E32" s="15">
        <v>119.09</v>
      </c>
      <c r="F32" s="15">
        <v>63.74</v>
      </c>
      <c r="G32" s="15">
        <v>104.81</v>
      </c>
      <c r="H32" s="15">
        <v>95.66</v>
      </c>
      <c r="I32" s="15">
        <v>259.25</v>
      </c>
      <c r="J32" s="15">
        <v>0.88</v>
      </c>
      <c r="K32" s="15">
        <v>160.41</v>
      </c>
      <c r="L32" s="15">
        <v>64.650000000000006</v>
      </c>
    </row>
    <row r="33" spans="2:13" x14ac:dyDescent="0.2">
      <c r="B33" s="1" t="s">
        <v>280</v>
      </c>
      <c r="C33" s="16">
        <f>SUM(D33:L33)</f>
        <v>823.79</v>
      </c>
      <c r="D33" s="47">
        <v>3.47</v>
      </c>
      <c r="E33" s="15">
        <v>34</v>
      </c>
      <c r="F33" s="15">
        <v>29.55</v>
      </c>
      <c r="G33" s="15">
        <v>134.76</v>
      </c>
      <c r="H33" s="15">
        <v>155.97</v>
      </c>
      <c r="I33" s="15">
        <v>290.52</v>
      </c>
      <c r="J33" s="15">
        <v>2.06</v>
      </c>
      <c r="K33" s="15">
        <v>72.5</v>
      </c>
      <c r="L33" s="15">
        <v>100.96</v>
      </c>
    </row>
    <row r="34" spans="2:13" x14ac:dyDescent="0.2">
      <c r="C34" s="9"/>
      <c r="D34" s="34"/>
    </row>
    <row r="35" spans="2:13" x14ac:dyDescent="0.2">
      <c r="B35" s="1" t="s">
        <v>281</v>
      </c>
      <c r="C35" s="16">
        <f>SUM(D35:L35)</f>
        <v>876.17000000000007</v>
      </c>
      <c r="D35" s="47">
        <v>3.38</v>
      </c>
      <c r="E35" s="15">
        <v>42.34</v>
      </c>
      <c r="F35" s="15">
        <v>0.79</v>
      </c>
      <c r="G35" s="15">
        <v>289.69</v>
      </c>
      <c r="H35" s="15">
        <v>116.37</v>
      </c>
      <c r="I35" s="15">
        <v>297.36</v>
      </c>
      <c r="J35" s="15">
        <v>1.5</v>
      </c>
      <c r="K35" s="15">
        <v>20.350000000000001</v>
      </c>
      <c r="L35" s="15">
        <v>104.39</v>
      </c>
    </row>
    <row r="36" spans="2:13" x14ac:dyDescent="0.2">
      <c r="B36" s="1" t="s">
        <v>282</v>
      </c>
      <c r="C36" s="16">
        <f>SUM(D36:L36)</f>
        <v>708.78999999999985</v>
      </c>
      <c r="D36" s="47">
        <v>5.44</v>
      </c>
      <c r="E36" s="15">
        <v>25.25</v>
      </c>
      <c r="F36" s="15">
        <v>29.59</v>
      </c>
      <c r="G36" s="15">
        <v>280.14999999999998</v>
      </c>
      <c r="H36" s="15">
        <v>68.319999999999993</v>
      </c>
      <c r="I36" s="15">
        <v>239.12</v>
      </c>
      <c r="J36" s="15">
        <v>3.83</v>
      </c>
      <c r="K36" s="15">
        <v>3.92</v>
      </c>
      <c r="L36" s="15">
        <v>53.17</v>
      </c>
    </row>
    <row r="37" spans="2:13" x14ac:dyDescent="0.2">
      <c r="B37" s="1" t="s">
        <v>346</v>
      </c>
      <c r="C37" s="16">
        <f>SUM(D37:L37)</f>
        <v>375.81</v>
      </c>
      <c r="D37" s="47">
        <v>0.51</v>
      </c>
      <c r="E37" s="15">
        <v>39.130000000000003</v>
      </c>
      <c r="F37" s="15">
        <v>5.32</v>
      </c>
      <c r="G37" s="15">
        <v>178.46</v>
      </c>
      <c r="H37" s="15">
        <v>60.06</v>
      </c>
      <c r="I37" s="15">
        <v>49.02</v>
      </c>
      <c r="J37" s="15">
        <v>2.38</v>
      </c>
      <c r="K37" s="15">
        <v>6.67</v>
      </c>
      <c r="L37" s="15">
        <v>34.26</v>
      </c>
    </row>
    <row r="38" spans="2:13" x14ac:dyDescent="0.2">
      <c r="B38" s="1"/>
      <c r="C38" s="16"/>
      <c r="D38" s="47"/>
      <c r="E38" s="45" t="s">
        <v>334</v>
      </c>
      <c r="F38" s="15"/>
      <c r="G38" s="15"/>
      <c r="H38" s="15"/>
      <c r="I38" s="15"/>
      <c r="J38" s="15"/>
      <c r="K38" s="45" t="s">
        <v>334</v>
      </c>
      <c r="L38" s="15"/>
    </row>
    <row r="39" spans="2:13" x14ac:dyDescent="0.2">
      <c r="B39" s="3" t="s">
        <v>347</v>
      </c>
      <c r="C39" s="17">
        <f>SUM(D39:L39)</f>
        <v>354.85999999999996</v>
      </c>
      <c r="D39" s="48">
        <v>0.32</v>
      </c>
      <c r="E39" s="49"/>
      <c r="F39" s="49">
        <v>17.78</v>
      </c>
      <c r="G39" s="28">
        <v>174.1</v>
      </c>
      <c r="H39" s="28">
        <v>85.07</v>
      </c>
      <c r="I39" s="28">
        <v>30.52</v>
      </c>
      <c r="J39" s="28">
        <v>2.31</v>
      </c>
      <c r="K39" s="28"/>
      <c r="L39" s="50">
        <v>44.76</v>
      </c>
    </row>
    <row r="40" spans="2:13" ht="18" thickBot="1" x14ac:dyDescent="0.25">
      <c r="B40" s="4"/>
      <c r="C40" s="20"/>
      <c r="D40" s="4"/>
      <c r="E40" s="4"/>
      <c r="F40" s="4"/>
      <c r="G40" s="40"/>
      <c r="H40" s="40"/>
      <c r="I40" s="40"/>
      <c r="J40" s="40"/>
      <c r="K40" s="4"/>
      <c r="L40" s="40"/>
    </row>
    <row r="41" spans="2:13" x14ac:dyDescent="0.2">
      <c r="C41" s="1" t="s">
        <v>308</v>
      </c>
    </row>
    <row r="42" spans="2:13" x14ac:dyDescent="0.2">
      <c r="C42" s="34"/>
    </row>
    <row r="43" spans="2:13" x14ac:dyDescent="0.2">
      <c r="C43" s="34"/>
    </row>
    <row r="44" spans="2:13" x14ac:dyDescent="0.2">
      <c r="C44" s="34"/>
    </row>
    <row r="45" spans="2:13" x14ac:dyDescent="0.2">
      <c r="C45" s="51" t="s">
        <v>348</v>
      </c>
    </row>
    <row r="46" spans="2:13" ht="18" thickBo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27" t="s">
        <v>349</v>
      </c>
      <c r="M46" s="4"/>
    </row>
    <row r="47" spans="2:13" x14ac:dyDescent="0.2">
      <c r="C47" s="9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2:13" x14ac:dyDescent="0.2">
      <c r="C48" s="10" t="s">
        <v>317</v>
      </c>
      <c r="D48" s="10"/>
      <c r="E48" s="9"/>
      <c r="F48" s="9"/>
      <c r="G48" s="9"/>
      <c r="H48" s="9"/>
      <c r="I48" s="10" t="s">
        <v>350</v>
      </c>
      <c r="J48" s="9"/>
      <c r="K48" s="9"/>
      <c r="L48" s="26" t="s">
        <v>351</v>
      </c>
      <c r="M48" s="9"/>
    </row>
    <row r="49" spans="2:13" x14ac:dyDescent="0.2">
      <c r="C49" s="10" t="s">
        <v>318</v>
      </c>
      <c r="D49" s="26" t="s">
        <v>352</v>
      </c>
      <c r="E49" s="10" t="s">
        <v>353</v>
      </c>
      <c r="F49" s="10" t="s">
        <v>354</v>
      </c>
      <c r="G49" s="10" t="s">
        <v>355</v>
      </c>
      <c r="H49" s="10" t="s">
        <v>356</v>
      </c>
      <c r="I49" s="26" t="s">
        <v>357</v>
      </c>
      <c r="J49" s="10" t="s">
        <v>358</v>
      </c>
      <c r="K49" s="10" t="s">
        <v>359</v>
      </c>
      <c r="L49" s="26" t="s">
        <v>360</v>
      </c>
      <c r="M49" s="10" t="s">
        <v>270</v>
      </c>
    </row>
    <row r="50" spans="2:13" x14ac:dyDescent="0.2">
      <c r="B50" s="7"/>
      <c r="C50" s="8" t="s">
        <v>328</v>
      </c>
      <c r="D50" s="8" t="s">
        <v>361</v>
      </c>
      <c r="E50" s="5"/>
      <c r="F50" s="8" t="s">
        <v>362</v>
      </c>
      <c r="G50" s="8" t="s">
        <v>363</v>
      </c>
      <c r="H50" s="5"/>
      <c r="I50" s="25" t="s">
        <v>364</v>
      </c>
      <c r="J50" s="5"/>
      <c r="K50" s="8" t="s">
        <v>261</v>
      </c>
      <c r="L50" s="8" t="s">
        <v>365</v>
      </c>
      <c r="M50" s="5" t="s">
        <v>366</v>
      </c>
    </row>
    <row r="51" spans="2:13" x14ac:dyDescent="0.2">
      <c r="C51" s="9"/>
    </row>
    <row r="52" spans="2:13" x14ac:dyDescent="0.2">
      <c r="B52" s="1" t="s">
        <v>335</v>
      </c>
      <c r="C52" s="16">
        <f>SUM(D52:M52)</f>
        <v>395.64</v>
      </c>
      <c r="D52" s="15">
        <v>5.83</v>
      </c>
      <c r="E52" s="15">
        <v>8.4</v>
      </c>
      <c r="F52" s="15">
        <v>63.95</v>
      </c>
      <c r="G52" s="15">
        <v>16.079999999999998</v>
      </c>
      <c r="H52" s="15">
        <v>21.59</v>
      </c>
      <c r="I52" s="15">
        <v>150.79</v>
      </c>
      <c r="J52" s="19" t="s">
        <v>336</v>
      </c>
      <c r="K52" s="19" t="s">
        <v>336</v>
      </c>
      <c r="L52" s="19" t="s">
        <v>336</v>
      </c>
      <c r="M52" s="15">
        <v>129</v>
      </c>
    </row>
    <row r="53" spans="2:13" x14ac:dyDescent="0.2">
      <c r="B53" s="1" t="s">
        <v>337</v>
      </c>
      <c r="C53" s="16">
        <f>SUM(D53:M53)</f>
        <v>1054.76</v>
      </c>
      <c r="D53" s="15">
        <v>16.399999999999999</v>
      </c>
      <c r="E53" s="15">
        <v>55.38</v>
      </c>
      <c r="F53" s="15">
        <v>97.14</v>
      </c>
      <c r="G53" s="15">
        <v>24.76</v>
      </c>
      <c r="H53" s="15">
        <v>32.78</v>
      </c>
      <c r="I53" s="15">
        <v>616.29999999999995</v>
      </c>
      <c r="J53" s="19" t="s">
        <v>336</v>
      </c>
      <c r="K53" s="19" t="s">
        <v>336</v>
      </c>
      <c r="L53" s="19" t="s">
        <v>336</v>
      </c>
      <c r="M53" s="15">
        <v>212</v>
      </c>
    </row>
    <row r="54" spans="2:13" x14ac:dyDescent="0.2">
      <c r="B54" s="1" t="s">
        <v>338</v>
      </c>
      <c r="C54" s="16">
        <f>SUM(D54:M54)</f>
        <v>1111.99</v>
      </c>
      <c r="D54" s="15">
        <v>36.5</v>
      </c>
      <c r="E54" s="15">
        <v>65.17</v>
      </c>
      <c r="F54" s="15">
        <v>172.83</v>
      </c>
      <c r="G54" s="15">
        <v>4.21</v>
      </c>
      <c r="H54" s="15">
        <v>60.73</v>
      </c>
      <c r="I54" s="15">
        <v>647.54999999999995</v>
      </c>
      <c r="J54" s="19" t="s">
        <v>336</v>
      </c>
      <c r="K54" s="19" t="s">
        <v>336</v>
      </c>
      <c r="L54" s="19" t="s">
        <v>336</v>
      </c>
      <c r="M54" s="15">
        <v>125</v>
      </c>
    </row>
    <row r="55" spans="2:13" x14ac:dyDescent="0.2">
      <c r="C55" s="9"/>
    </row>
    <row r="56" spans="2:13" x14ac:dyDescent="0.2">
      <c r="B56" s="1" t="s">
        <v>339</v>
      </c>
      <c r="C56" s="16">
        <f>SUM(D56:M56)</f>
        <v>653.02</v>
      </c>
      <c r="D56" s="15">
        <v>6.5</v>
      </c>
      <c r="E56" s="15">
        <v>25.5</v>
      </c>
      <c r="F56" s="15">
        <v>226.52</v>
      </c>
      <c r="G56" s="15">
        <v>46.24</v>
      </c>
      <c r="H56" s="15">
        <v>45.13</v>
      </c>
      <c r="I56" s="15">
        <v>112.13</v>
      </c>
      <c r="J56" s="19" t="s">
        <v>336</v>
      </c>
      <c r="K56" s="19" t="s">
        <v>336</v>
      </c>
      <c r="L56" s="19" t="s">
        <v>336</v>
      </c>
      <c r="M56" s="15">
        <v>191</v>
      </c>
    </row>
    <row r="57" spans="2:13" x14ac:dyDescent="0.2">
      <c r="B57" s="1" t="s">
        <v>340</v>
      </c>
      <c r="C57" s="16">
        <f>SUM(D57:M57)</f>
        <v>567.59999999999991</v>
      </c>
      <c r="D57" s="15">
        <v>4.04</v>
      </c>
      <c r="E57" s="15">
        <v>50.78</v>
      </c>
      <c r="F57" s="15">
        <v>296.64999999999998</v>
      </c>
      <c r="G57" s="15">
        <v>8.83</v>
      </c>
      <c r="H57" s="15">
        <v>26.19</v>
      </c>
      <c r="I57" s="15">
        <v>34.64</v>
      </c>
      <c r="J57" s="15">
        <v>32.770000000000003</v>
      </c>
      <c r="K57" s="15">
        <v>9.6999999999999993</v>
      </c>
      <c r="L57" s="19" t="s">
        <v>336</v>
      </c>
      <c r="M57" s="15">
        <v>104</v>
      </c>
    </row>
    <row r="58" spans="2:13" x14ac:dyDescent="0.2">
      <c r="B58" s="1" t="s">
        <v>275</v>
      </c>
      <c r="C58" s="16">
        <f>SUM(D58:M58)</f>
        <v>713.93999999999994</v>
      </c>
      <c r="D58" s="15">
        <v>0.6</v>
      </c>
      <c r="E58" s="15">
        <v>94.32</v>
      </c>
      <c r="F58" s="15">
        <v>246.34</v>
      </c>
      <c r="G58" s="15">
        <v>14.16</v>
      </c>
      <c r="H58" s="15">
        <v>29.22</v>
      </c>
      <c r="I58" s="15">
        <v>78.19</v>
      </c>
      <c r="J58" s="15">
        <v>66.59</v>
      </c>
      <c r="K58" s="15">
        <v>54.52</v>
      </c>
      <c r="L58" s="19" t="s">
        <v>336</v>
      </c>
      <c r="M58" s="15">
        <v>130</v>
      </c>
    </row>
    <row r="59" spans="2:13" x14ac:dyDescent="0.2">
      <c r="B59" s="1" t="s">
        <v>276</v>
      </c>
      <c r="C59" s="16">
        <f>SUM(D59:M59)</f>
        <v>635.67999999999995</v>
      </c>
      <c r="D59" s="15">
        <v>1.05</v>
      </c>
      <c r="E59" s="15">
        <v>122.51</v>
      </c>
      <c r="F59" s="15">
        <v>194.46</v>
      </c>
      <c r="G59" s="15">
        <v>32.01</v>
      </c>
      <c r="H59" s="15">
        <v>27.89</v>
      </c>
      <c r="I59" s="15">
        <v>45.8</v>
      </c>
      <c r="J59" s="15">
        <v>12.46</v>
      </c>
      <c r="K59" s="15">
        <v>67.5</v>
      </c>
      <c r="L59" s="19" t="s">
        <v>336</v>
      </c>
      <c r="M59" s="15">
        <v>132</v>
      </c>
    </row>
    <row r="60" spans="2:13" x14ac:dyDescent="0.2">
      <c r="C60" s="9"/>
    </row>
    <row r="61" spans="2:13" x14ac:dyDescent="0.2">
      <c r="B61" s="1" t="s">
        <v>277</v>
      </c>
      <c r="C61" s="16">
        <f>SUM(D61:M61)</f>
        <v>774.83999999999992</v>
      </c>
      <c r="D61" s="15">
        <v>5.49</v>
      </c>
      <c r="E61" s="15">
        <v>100.61</v>
      </c>
      <c r="F61" s="15">
        <v>254.57</v>
      </c>
      <c r="G61" s="15">
        <v>12.94</v>
      </c>
      <c r="H61" s="15">
        <v>13.4</v>
      </c>
      <c r="I61" s="15">
        <v>87.08</v>
      </c>
      <c r="J61" s="15">
        <v>9.6300000000000008</v>
      </c>
      <c r="K61" s="15">
        <v>86.12</v>
      </c>
      <c r="L61" s="15">
        <v>31</v>
      </c>
      <c r="M61" s="15">
        <v>174</v>
      </c>
    </row>
    <row r="62" spans="2:13" x14ac:dyDescent="0.2">
      <c r="B62" s="1" t="s">
        <v>278</v>
      </c>
      <c r="C62" s="16">
        <f>SUM(D62:M62)</f>
        <v>1131.3600000000001</v>
      </c>
      <c r="D62" s="15">
        <v>11.5</v>
      </c>
      <c r="E62" s="15">
        <v>76.56</v>
      </c>
      <c r="F62" s="15">
        <v>633.39</v>
      </c>
      <c r="G62" s="15">
        <v>3.12</v>
      </c>
      <c r="H62" s="15">
        <v>10.6</v>
      </c>
      <c r="I62" s="15">
        <v>40.94</v>
      </c>
      <c r="J62" s="15">
        <v>10.38</v>
      </c>
      <c r="K62" s="15">
        <v>224.87</v>
      </c>
      <c r="L62" s="15">
        <v>16</v>
      </c>
      <c r="M62" s="15">
        <v>104</v>
      </c>
    </row>
    <row r="63" spans="2:13" x14ac:dyDescent="0.2">
      <c r="B63" s="1" t="s">
        <v>279</v>
      </c>
      <c r="C63" s="16">
        <f>SUM(D63:M63)</f>
        <v>875.39</v>
      </c>
      <c r="D63" s="15">
        <v>1.4</v>
      </c>
      <c r="E63" s="15">
        <v>50.45</v>
      </c>
      <c r="F63" s="15">
        <v>378.22</v>
      </c>
      <c r="G63" s="15">
        <v>20.43</v>
      </c>
      <c r="H63" s="15">
        <v>89.72</v>
      </c>
      <c r="I63" s="15">
        <v>47.82</v>
      </c>
      <c r="J63" s="15">
        <v>16.7</v>
      </c>
      <c r="K63" s="15">
        <v>175.17</v>
      </c>
      <c r="L63" s="15">
        <v>10.81</v>
      </c>
      <c r="M63" s="15">
        <v>84.67</v>
      </c>
    </row>
    <row r="64" spans="2:13" x14ac:dyDescent="0.2">
      <c r="B64" s="1" t="s">
        <v>280</v>
      </c>
      <c r="C64" s="16">
        <f>SUM(D64:M64)</f>
        <v>823.79</v>
      </c>
      <c r="D64" s="15">
        <v>2.54</v>
      </c>
      <c r="E64" s="15">
        <v>124.53</v>
      </c>
      <c r="F64" s="15">
        <v>376.02</v>
      </c>
      <c r="G64" s="15">
        <v>10.34</v>
      </c>
      <c r="H64" s="15">
        <v>45.84</v>
      </c>
      <c r="I64" s="15">
        <v>77.2</v>
      </c>
      <c r="J64" s="15">
        <v>16.73</v>
      </c>
      <c r="K64" s="15">
        <v>83.28</v>
      </c>
      <c r="L64" s="15">
        <v>10.75</v>
      </c>
      <c r="M64" s="15">
        <v>76.56</v>
      </c>
    </row>
    <row r="65" spans="1:13" x14ac:dyDescent="0.2">
      <c r="C65" s="9"/>
    </row>
    <row r="66" spans="1:13" x14ac:dyDescent="0.2">
      <c r="B66" s="1" t="s">
        <v>281</v>
      </c>
      <c r="C66" s="16">
        <f>SUM(D66:M66)</f>
        <v>876.18</v>
      </c>
      <c r="D66" s="15">
        <v>0.02</v>
      </c>
      <c r="E66" s="15">
        <v>102.23</v>
      </c>
      <c r="F66" s="15">
        <v>365.09</v>
      </c>
      <c r="G66" s="15">
        <v>32.79</v>
      </c>
      <c r="H66" s="15">
        <v>12.18</v>
      </c>
      <c r="I66" s="15">
        <v>164.9</v>
      </c>
      <c r="J66" s="15">
        <v>124.07</v>
      </c>
      <c r="K66" s="15">
        <v>1.88</v>
      </c>
      <c r="L66" s="15">
        <v>27.65</v>
      </c>
      <c r="M66" s="15">
        <v>45.37</v>
      </c>
    </row>
    <row r="67" spans="1:13" x14ac:dyDescent="0.2">
      <c r="B67" s="1" t="s">
        <v>282</v>
      </c>
      <c r="C67" s="16">
        <f>SUM(D67:M67)</f>
        <v>708.78</v>
      </c>
      <c r="D67" s="15">
        <v>2.41</v>
      </c>
      <c r="E67" s="15">
        <v>58.97</v>
      </c>
      <c r="F67" s="15">
        <v>290.58999999999997</v>
      </c>
      <c r="G67" s="15">
        <v>22.19</v>
      </c>
      <c r="H67" s="15">
        <v>7.36</v>
      </c>
      <c r="I67" s="15">
        <v>210.21</v>
      </c>
      <c r="J67" s="15">
        <v>46.03</v>
      </c>
      <c r="K67" s="15">
        <v>6.3</v>
      </c>
      <c r="L67" s="15">
        <v>27.02</v>
      </c>
      <c r="M67" s="15">
        <v>37.700000000000003</v>
      </c>
    </row>
    <row r="68" spans="1:13" x14ac:dyDescent="0.2">
      <c r="B68" s="1" t="s">
        <v>367</v>
      </c>
      <c r="C68" s="16">
        <f>SUM(D68:M68)+1</f>
        <v>376.42</v>
      </c>
      <c r="D68" s="15">
        <v>4.51</v>
      </c>
      <c r="E68" s="15">
        <v>57.53</v>
      </c>
      <c r="F68" s="15">
        <v>66.55</v>
      </c>
      <c r="G68" s="15">
        <v>25.02</v>
      </c>
      <c r="H68" s="15">
        <v>0.13</v>
      </c>
      <c r="I68" s="15">
        <v>153.26</v>
      </c>
      <c r="J68" s="15">
        <v>27.6</v>
      </c>
      <c r="K68" s="15">
        <v>0</v>
      </c>
      <c r="L68" s="15">
        <v>12.08</v>
      </c>
      <c r="M68" s="15">
        <v>28.74</v>
      </c>
    </row>
    <row r="69" spans="1:13" x14ac:dyDescent="0.2">
      <c r="B69" s="3" t="s">
        <v>347</v>
      </c>
      <c r="C69" s="17">
        <f>SUM(D69:M69)</f>
        <v>354.88</v>
      </c>
      <c r="D69" s="28">
        <v>42.31</v>
      </c>
      <c r="E69" s="28">
        <v>24.95</v>
      </c>
      <c r="F69" s="28">
        <v>95.95</v>
      </c>
      <c r="G69" s="28">
        <v>28.27</v>
      </c>
      <c r="H69" s="28">
        <v>12.16</v>
      </c>
      <c r="I69" s="28">
        <v>69.28</v>
      </c>
      <c r="J69" s="28">
        <v>36.72</v>
      </c>
      <c r="K69" s="28">
        <v>2.04</v>
      </c>
      <c r="L69" s="28">
        <v>2.4</v>
      </c>
      <c r="M69" s="28">
        <v>40.799999999999997</v>
      </c>
    </row>
    <row r="70" spans="1:13" ht="18" thickBot="1" x14ac:dyDescent="0.25">
      <c r="B70" s="4"/>
      <c r="C70" s="20"/>
      <c r="D70" s="4"/>
      <c r="E70" s="4"/>
      <c r="F70" s="4"/>
      <c r="G70" s="4"/>
      <c r="H70" s="4"/>
      <c r="I70" s="4"/>
      <c r="J70" s="4"/>
      <c r="K70" s="4"/>
      <c r="L70" s="40"/>
      <c r="M70" s="40"/>
    </row>
    <row r="71" spans="1:13" x14ac:dyDescent="0.2">
      <c r="C71" s="1" t="s">
        <v>308</v>
      </c>
    </row>
    <row r="72" spans="1:13" x14ac:dyDescent="0.2">
      <c r="A72" s="1"/>
    </row>
  </sheetData>
  <phoneticPr fontId="2"/>
  <pageMargins left="0.37" right="0.2800000000000000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tabSelected="1" zoomScale="75" workbookViewId="0">
      <selection activeCell="B71" sqref="B71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/>
    <col min="6" max="6" width="12.125" style="2" customWidth="1"/>
    <col min="7" max="9" width="10.875" style="2"/>
    <col min="10" max="10" width="9.625" style="2" customWidth="1"/>
    <col min="11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/>
    <col min="262" max="262" width="12.125" style="2" customWidth="1"/>
    <col min="263" max="265" width="10.875" style="2"/>
    <col min="266" max="266" width="9.625" style="2" customWidth="1"/>
    <col min="267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/>
    <col min="518" max="518" width="12.125" style="2" customWidth="1"/>
    <col min="519" max="521" width="10.875" style="2"/>
    <col min="522" max="522" width="9.625" style="2" customWidth="1"/>
    <col min="523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/>
    <col min="774" max="774" width="12.125" style="2" customWidth="1"/>
    <col min="775" max="777" width="10.875" style="2"/>
    <col min="778" max="778" width="9.625" style="2" customWidth="1"/>
    <col min="779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/>
    <col min="1030" max="1030" width="12.125" style="2" customWidth="1"/>
    <col min="1031" max="1033" width="10.875" style="2"/>
    <col min="1034" max="1034" width="9.625" style="2" customWidth="1"/>
    <col min="1035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/>
    <col min="1286" max="1286" width="12.125" style="2" customWidth="1"/>
    <col min="1287" max="1289" width="10.875" style="2"/>
    <col min="1290" max="1290" width="9.625" style="2" customWidth="1"/>
    <col min="1291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/>
    <col min="1542" max="1542" width="12.125" style="2" customWidth="1"/>
    <col min="1543" max="1545" width="10.875" style="2"/>
    <col min="1546" max="1546" width="9.625" style="2" customWidth="1"/>
    <col min="1547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/>
    <col min="1798" max="1798" width="12.125" style="2" customWidth="1"/>
    <col min="1799" max="1801" width="10.875" style="2"/>
    <col min="1802" max="1802" width="9.625" style="2" customWidth="1"/>
    <col min="1803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/>
    <col min="2054" max="2054" width="12.125" style="2" customWidth="1"/>
    <col min="2055" max="2057" width="10.875" style="2"/>
    <col min="2058" max="2058" width="9.625" style="2" customWidth="1"/>
    <col min="2059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/>
    <col min="2310" max="2310" width="12.125" style="2" customWidth="1"/>
    <col min="2311" max="2313" width="10.875" style="2"/>
    <col min="2314" max="2314" width="9.625" style="2" customWidth="1"/>
    <col min="2315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/>
    <col min="2566" max="2566" width="12.125" style="2" customWidth="1"/>
    <col min="2567" max="2569" width="10.875" style="2"/>
    <col min="2570" max="2570" width="9.625" style="2" customWidth="1"/>
    <col min="2571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/>
    <col min="2822" max="2822" width="12.125" style="2" customWidth="1"/>
    <col min="2823" max="2825" width="10.875" style="2"/>
    <col min="2826" max="2826" width="9.625" style="2" customWidth="1"/>
    <col min="2827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/>
    <col min="3078" max="3078" width="12.125" style="2" customWidth="1"/>
    <col min="3079" max="3081" width="10.875" style="2"/>
    <col min="3082" max="3082" width="9.625" style="2" customWidth="1"/>
    <col min="3083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/>
    <col min="3334" max="3334" width="12.125" style="2" customWidth="1"/>
    <col min="3335" max="3337" width="10.875" style="2"/>
    <col min="3338" max="3338" width="9.625" style="2" customWidth="1"/>
    <col min="3339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/>
    <col min="3590" max="3590" width="12.125" style="2" customWidth="1"/>
    <col min="3591" max="3593" width="10.875" style="2"/>
    <col min="3594" max="3594" width="9.625" style="2" customWidth="1"/>
    <col min="3595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/>
    <col min="3846" max="3846" width="12.125" style="2" customWidth="1"/>
    <col min="3847" max="3849" width="10.875" style="2"/>
    <col min="3850" max="3850" width="9.625" style="2" customWidth="1"/>
    <col min="3851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/>
    <col min="4102" max="4102" width="12.125" style="2" customWidth="1"/>
    <col min="4103" max="4105" width="10.875" style="2"/>
    <col min="4106" max="4106" width="9.625" style="2" customWidth="1"/>
    <col min="4107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/>
    <col min="4358" max="4358" width="12.125" style="2" customWidth="1"/>
    <col min="4359" max="4361" width="10.875" style="2"/>
    <col min="4362" max="4362" width="9.625" style="2" customWidth="1"/>
    <col min="4363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/>
    <col min="4614" max="4614" width="12.125" style="2" customWidth="1"/>
    <col min="4615" max="4617" width="10.875" style="2"/>
    <col min="4618" max="4618" width="9.625" style="2" customWidth="1"/>
    <col min="4619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/>
    <col min="4870" max="4870" width="12.125" style="2" customWidth="1"/>
    <col min="4871" max="4873" width="10.875" style="2"/>
    <col min="4874" max="4874" width="9.625" style="2" customWidth="1"/>
    <col min="4875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/>
    <col min="5126" max="5126" width="12.125" style="2" customWidth="1"/>
    <col min="5127" max="5129" width="10.875" style="2"/>
    <col min="5130" max="5130" width="9.625" style="2" customWidth="1"/>
    <col min="5131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/>
    <col min="5382" max="5382" width="12.125" style="2" customWidth="1"/>
    <col min="5383" max="5385" width="10.875" style="2"/>
    <col min="5386" max="5386" width="9.625" style="2" customWidth="1"/>
    <col min="5387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/>
    <col min="5638" max="5638" width="12.125" style="2" customWidth="1"/>
    <col min="5639" max="5641" width="10.875" style="2"/>
    <col min="5642" max="5642" width="9.625" style="2" customWidth="1"/>
    <col min="5643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/>
    <col min="5894" max="5894" width="12.125" style="2" customWidth="1"/>
    <col min="5895" max="5897" width="10.875" style="2"/>
    <col min="5898" max="5898" width="9.625" style="2" customWidth="1"/>
    <col min="5899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/>
    <col min="6150" max="6150" width="12.125" style="2" customWidth="1"/>
    <col min="6151" max="6153" width="10.875" style="2"/>
    <col min="6154" max="6154" width="9.625" style="2" customWidth="1"/>
    <col min="6155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/>
    <col min="6406" max="6406" width="12.125" style="2" customWidth="1"/>
    <col min="6407" max="6409" width="10.875" style="2"/>
    <col min="6410" max="6410" width="9.625" style="2" customWidth="1"/>
    <col min="6411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/>
    <col min="6662" max="6662" width="12.125" style="2" customWidth="1"/>
    <col min="6663" max="6665" width="10.875" style="2"/>
    <col min="6666" max="6666" width="9.625" style="2" customWidth="1"/>
    <col min="6667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/>
    <col min="6918" max="6918" width="12.125" style="2" customWidth="1"/>
    <col min="6919" max="6921" width="10.875" style="2"/>
    <col min="6922" max="6922" width="9.625" style="2" customWidth="1"/>
    <col min="6923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/>
    <col min="7174" max="7174" width="12.125" style="2" customWidth="1"/>
    <col min="7175" max="7177" width="10.875" style="2"/>
    <col min="7178" max="7178" width="9.625" style="2" customWidth="1"/>
    <col min="7179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/>
    <col min="7430" max="7430" width="12.125" style="2" customWidth="1"/>
    <col min="7431" max="7433" width="10.875" style="2"/>
    <col min="7434" max="7434" width="9.625" style="2" customWidth="1"/>
    <col min="7435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/>
    <col min="7686" max="7686" width="12.125" style="2" customWidth="1"/>
    <col min="7687" max="7689" width="10.875" style="2"/>
    <col min="7690" max="7690" width="9.625" style="2" customWidth="1"/>
    <col min="7691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/>
    <col min="7942" max="7942" width="12.125" style="2" customWidth="1"/>
    <col min="7943" max="7945" width="10.875" style="2"/>
    <col min="7946" max="7946" width="9.625" style="2" customWidth="1"/>
    <col min="7947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/>
    <col min="8198" max="8198" width="12.125" style="2" customWidth="1"/>
    <col min="8199" max="8201" width="10.875" style="2"/>
    <col min="8202" max="8202" width="9.625" style="2" customWidth="1"/>
    <col min="8203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/>
    <col min="8454" max="8454" width="12.125" style="2" customWidth="1"/>
    <col min="8455" max="8457" width="10.875" style="2"/>
    <col min="8458" max="8458" width="9.625" style="2" customWidth="1"/>
    <col min="8459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/>
    <col min="8710" max="8710" width="12.125" style="2" customWidth="1"/>
    <col min="8711" max="8713" width="10.875" style="2"/>
    <col min="8714" max="8714" width="9.625" style="2" customWidth="1"/>
    <col min="8715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/>
    <col min="8966" max="8966" width="12.125" style="2" customWidth="1"/>
    <col min="8967" max="8969" width="10.875" style="2"/>
    <col min="8970" max="8970" width="9.625" style="2" customWidth="1"/>
    <col min="8971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/>
    <col min="9222" max="9222" width="12.125" style="2" customWidth="1"/>
    <col min="9223" max="9225" width="10.875" style="2"/>
    <col min="9226" max="9226" width="9.625" style="2" customWidth="1"/>
    <col min="9227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/>
    <col min="9478" max="9478" width="12.125" style="2" customWidth="1"/>
    <col min="9479" max="9481" width="10.875" style="2"/>
    <col min="9482" max="9482" width="9.625" style="2" customWidth="1"/>
    <col min="9483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/>
    <col min="9734" max="9734" width="12.125" style="2" customWidth="1"/>
    <col min="9735" max="9737" width="10.875" style="2"/>
    <col min="9738" max="9738" width="9.625" style="2" customWidth="1"/>
    <col min="9739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/>
    <col min="9990" max="9990" width="12.125" style="2" customWidth="1"/>
    <col min="9991" max="9993" width="10.875" style="2"/>
    <col min="9994" max="9994" width="9.625" style="2" customWidth="1"/>
    <col min="9995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/>
    <col min="10246" max="10246" width="12.125" style="2" customWidth="1"/>
    <col min="10247" max="10249" width="10.875" style="2"/>
    <col min="10250" max="10250" width="9.625" style="2" customWidth="1"/>
    <col min="10251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/>
    <col min="10502" max="10502" width="12.125" style="2" customWidth="1"/>
    <col min="10503" max="10505" width="10.875" style="2"/>
    <col min="10506" max="10506" width="9.625" style="2" customWidth="1"/>
    <col min="10507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/>
    <col min="10758" max="10758" width="12.125" style="2" customWidth="1"/>
    <col min="10759" max="10761" width="10.875" style="2"/>
    <col min="10762" max="10762" width="9.625" style="2" customWidth="1"/>
    <col min="10763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/>
    <col min="11014" max="11014" width="12.125" style="2" customWidth="1"/>
    <col min="11015" max="11017" width="10.875" style="2"/>
    <col min="11018" max="11018" width="9.625" style="2" customWidth="1"/>
    <col min="11019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/>
    <col min="11270" max="11270" width="12.125" style="2" customWidth="1"/>
    <col min="11271" max="11273" width="10.875" style="2"/>
    <col min="11274" max="11274" width="9.625" style="2" customWidth="1"/>
    <col min="11275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/>
    <col min="11526" max="11526" width="12.125" style="2" customWidth="1"/>
    <col min="11527" max="11529" width="10.875" style="2"/>
    <col min="11530" max="11530" width="9.625" style="2" customWidth="1"/>
    <col min="11531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/>
    <col min="11782" max="11782" width="12.125" style="2" customWidth="1"/>
    <col min="11783" max="11785" width="10.875" style="2"/>
    <col min="11786" max="11786" width="9.625" style="2" customWidth="1"/>
    <col min="11787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/>
    <col min="12038" max="12038" width="12.125" style="2" customWidth="1"/>
    <col min="12039" max="12041" width="10.875" style="2"/>
    <col min="12042" max="12042" width="9.625" style="2" customWidth="1"/>
    <col min="12043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/>
    <col min="12294" max="12294" width="12.125" style="2" customWidth="1"/>
    <col min="12295" max="12297" width="10.875" style="2"/>
    <col min="12298" max="12298" width="9.625" style="2" customWidth="1"/>
    <col min="12299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/>
    <col min="12550" max="12550" width="12.125" style="2" customWidth="1"/>
    <col min="12551" max="12553" width="10.875" style="2"/>
    <col min="12554" max="12554" width="9.625" style="2" customWidth="1"/>
    <col min="12555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/>
    <col min="12806" max="12806" width="12.125" style="2" customWidth="1"/>
    <col min="12807" max="12809" width="10.875" style="2"/>
    <col min="12810" max="12810" width="9.625" style="2" customWidth="1"/>
    <col min="12811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/>
    <col min="13062" max="13062" width="12.125" style="2" customWidth="1"/>
    <col min="13063" max="13065" width="10.875" style="2"/>
    <col min="13066" max="13066" width="9.625" style="2" customWidth="1"/>
    <col min="13067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/>
    <col min="13318" max="13318" width="12.125" style="2" customWidth="1"/>
    <col min="13319" max="13321" width="10.875" style="2"/>
    <col min="13322" max="13322" width="9.625" style="2" customWidth="1"/>
    <col min="13323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/>
    <col min="13574" max="13574" width="12.125" style="2" customWidth="1"/>
    <col min="13575" max="13577" width="10.875" style="2"/>
    <col min="13578" max="13578" width="9.625" style="2" customWidth="1"/>
    <col min="13579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/>
    <col min="13830" max="13830" width="12.125" style="2" customWidth="1"/>
    <col min="13831" max="13833" width="10.875" style="2"/>
    <col min="13834" max="13834" width="9.625" style="2" customWidth="1"/>
    <col min="13835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/>
    <col min="14086" max="14086" width="12.125" style="2" customWidth="1"/>
    <col min="14087" max="14089" width="10.875" style="2"/>
    <col min="14090" max="14090" width="9.625" style="2" customWidth="1"/>
    <col min="14091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/>
    <col min="14342" max="14342" width="12.125" style="2" customWidth="1"/>
    <col min="14343" max="14345" width="10.875" style="2"/>
    <col min="14346" max="14346" width="9.625" style="2" customWidth="1"/>
    <col min="14347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/>
    <col min="14598" max="14598" width="12.125" style="2" customWidth="1"/>
    <col min="14599" max="14601" width="10.875" style="2"/>
    <col min="14602" max="14602" width="9.625" style="2" customWidth="1"/>
    <col min="14603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/>
    <col min="14854" max="14854" width="12.125" style="2" customWidth="1"/>
    <col min="14855" max="14857" width="10.875" style="2"/>
    <col min="14858" max="14858" width="9.625" style="2" customWidth="1"/>
    <col min="14859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/>
    <col min="15110" max="15110" width="12.125" style="2" customWidth="1"/>
    <col min="15111" max="15113" width="10.875" style="2"/>
    <col min="15114" max="15114" width="9.625" style="2" customWidth="1"/>
    <col min="15115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/>
    <col min="15366" max="15366" width="12.125" style="2" customWidth="1"/>
    <col min="15367" max="15369" width="10.875" style="2"/>
    <col min="15370" max="15370" width="9.625" style="2" customWidth="1"/>
    <col min="15371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/>
    <col min="15622" max="15622" width="12.125" style="2" customWidth="1"/>
    <col min="15623" max="15625" width="10.875" style="2"/>
    <col min="15626" max="15626" width="9.625" style="2" customWidth="1"/>
    <col min="15627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/>
    <col min="15878" max="15878" width="12.125" style="2" customWidth="1"/>
    <col min="15879" max="15881" width="10.875" style="2"/>
    <col min="15882" max="15882" width="9.625" style="2" customWidth="1"/>
    <col min="15883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/>
    <col min="16134" max="16134" width="12.125" style="2" customWidth="1"/>
    <col min="16135" max="16137" width="10.875" style="2"/>
    <col min="16138" max="16138" width="9.625" style="2" customWidth="1"/>
    <col min="16139" max="16384" width="10.875" style="2"/>
  </cols>
  <sheetData>
    <row r="1" spans="1:11" x14ac:dyDescent="0.2">
      <c r="A1" s="1"/>
    </row>
    <row r="6" spans="1:11" x14ac:dyDescent="0.2">
      <c r="E6" s="3" t="s">
        <v>368</v>
      </c>
    </row>
    <row r="7" spans="1:11" x14ac:dyDescent="0.2">
      <c r="E7" s="1" t="s">
        <v>369</v>
      </c>
    </row>
    <row r="8" spans="1:11" x14ac:dyDescent="0.2">
      <c r="C8" s="3" t="s">
        <v>370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27" t="s">
        <v>371</v>
      </c>
      <c r="J9" s="4"/>
      <c r="K9" s="34"/>
    </row>
    <row r="10" spans="1:11" x14ac:dyDescent="0.2">
      <c r="C10" s="9"/>
      <c r="D10" s="7"/>
      <c r="E10" s="7"/>
      <c r="F10" s="7"/>
      <c r="G10" s="7"/>
      <c r="H10" s="7"/>
      <c r="I10" s="7"/>
      <c r="J10" s="7"/>
      <c r="K10" s="34"/>
    </row>
    <row r="11" spans="1:11" x14ac:dyDescent="0.2">
      <c r="C11" s="10" t="s">
        <v>372</v>
      </c>
      <c r="D11" s="9"/>
      <c r="E11" s="9"/>
      <c r="F11" s="9"/>
      <c r="G11" s="9"/>
      <c r="H11" s="9"/>
      <c r="I11" s="9"/>
      <c r="J11" s="9"/>
      <c r="K11" s="34"/>
    </row>
    <row r="12" spans="1:11" x14ac:dyDescent="0.2">
      <c r="C12" s="10" t="s">
        <v>373</v>
      </c>
      <c r="D12" s="10" t="s">
        <v>374</v>
      </c>
      <c r="E12" s="10" t="s">
        <v>375</v>
      </c>
      <c r="F12" s="10" t="s">
        <v>376</v>
      </c>
      <c r="G12" s="10" t="s">
        <v>377</v>
      </c>
      <c r="H12" s="10" t="s">
        <v>378</v>
      </c>
      <c r="I12" s="10" t="s">
        <v>379</v>
      </c>
      <c r="J12" s="10" t="s">
        <v>380</v>
      </c>
      <c r="K12" s="34"/>
    </row>
    <row r="13" spans="1:11" x14ac:dyDescent="0.2">
      <c r="B13" s="7"/>
      <c r="C13" s="5"/>
      <c r="D13" s="5"/>
      <c r="E13" s="8" t="s">
        <v>381</v>
      </c>
      <c r="F13" s="5"/>
      <c r="G13" s="5"/>
      <c r="H13" s="8" t="s">
        <v>382</v>
      </c>
      <c r="I13" s="8" t="s">
        <v>383</v>
      </c>
      <c r="J13" s="5"/>
      <c r="K13" s="34"/>
    </row>
    <row r="14" spans="1:11" x14ac:dyDescent="0.2">
      <c r="C14" s="9"/>
      <c r="D14" s="34"/>
    </row>
    <row r="15" spans="1:11" x14ac:dyDescent="0.2">
      <c r="B15" s="1" t="s">
        <v>384</v>
      </c>
      <c r="C15" s="52">
        <f>D39+J58</f>
        <v>1485.08</v>
      </c>
      <c r="D15" s="43" t="s">
        <v>336</v>
      </c>
      <c r="E15" s="12" t="s">
        <v>336</v>
      </c>
      <c r="F15" s="12" t="s">
        <v>336</v>
      </c>
      <c r="G15" s="12" t="s">
        <v>336</v>
      </c>
      <c r="H15" s="12" t="s">
        <v>336</v>
      </c>
      <c r="I15" s="12" t="s">
        <v>336</v>
      </c>
      <c r="J15" s="12" t="s">
        <v>336</v>
      </c>
    </row>
    <row r="16" spans="1:11" x14ac:dyDescent="0.2">
      <c r="B16" s="1" t="s">
        <v>339</v>
      </c>
      <c r="C16" s="52">
        <f>D40+J59</f>
        <v>1519.4299999999998</v>
      </c>
      <c r="D16" s="43" t="s">
        <v>336</v>
      </c>
      <c r="E16" s="12" t="s">
        <v>336</v>
      </c>
      <c r="F16" s="12" t="s">
        <v>336</v>
      </c>
      <c r="G16" s="12" t="s">
        <v>336</v>
      </c>
      <c r="H16" s="12" t="s">
        <v>336</v>
      </c>
      <c r="I16" s="12" t="s">
        <v>336</v>
      </c>
      <c r="J16" s="12" t="s">
        <v>336</v>
      </c>
    </row>
    <row r="17" spans="1:11" x14ac:dyDescent="0.2">
      <c r="B17" s="1" t="s">
        <v>340</v>
      </c>
      <c r="C17" s="16">
        <f t="shared" ref="C17:C26" si="0">SUM(D17:K17)</f>
        <v>1670.8</v>
      </c>
      <c r="D17" s="47">
        <v>207.97</v>
      </c>
      <c r="E17" s="15">
        <v>11.38</v>
      </c>
      <c r="F17" s="15">
        <v>7.27</v>
      </c>
      <c r="G17" s="15">
        <v>573.49</v>
      </c>
      <c r="H17" s="15">
        <v>396.74</v>
      </c>
      <c r="I17" s="15">
        <v>97.01</v>
      </c>
      <c r="J17" s="15">
        <v>376.94</v>
      </c>
    </row>
    <row r="18" spans="1:11" x14ac:dyDescent="0.2">
      <c r="B18" s="1" t="s">
        <v>275</v>
      </c>
      <c r="C18" s="16">
        <f t="shared" si="0"/>
        <v>2538.16</v>
      </c>
      <c r="D18" s="47">
        <v>253.32</v>
      </c>
      <c r="E18" s="15">
        <v>22.08</v>
      </c>
      <c r="F18" s="15">
        <v>8.26</v>
      </c>
      <c r="G18" s="15">
        <v>990.03</v>
      </c>
      <c r="H18" s="15">
        <v>609.92999999999995</v>
      </c>
      <c r="I18" s="15">
        <v>50.21</v>
      </c>
      <c r="J18" s="15">
        <v>604.33000000000004</v>
      </c>
    </row>
    <row r="19" spans="1:11" x14ac:dyDescent="0.2">
      <c r="B19" s="1" t="s">
        <v>276</v>
      </c>
      <c r="C19" s="16">
        <f t="shared" si="0"/>
        <v>2405.59</v>
      </c>
      <c r="D19" s="47">
        <v>277.64</v>
      </c>
      <c r="E19" s="15">
        <v>21.22</v>
      </c>
      <c r="F19" s="15">
        <v>2.25</v>
      </c>
      <c r="G19" s="15">
        <v>928.69</v>
      </c>
      <c r="H19" s="15">
        <v>789.3</v>
      </c>
      <c r="I19" s="15">
        <v>154.58000000000001</v>
      </c>
      <c r="J19" s="15">
        <v>231.91</v>
      </c>
    </row>
    <row r="20" spans="1:11" x14ac:dyDescent="0.2">
      <c r="B20" s="1" t="s">
        <v>277</v>
      </c>
      <c r="C20" s="16">
        <f t="shared" si="0"/>
        <v>2778.5499999999997</v>
      </c>
      <c r="D20" s="47">
        <v>406.55</v>
      </c>
      <c r="E20" s="15">
        <v>53.2</v>
      </c>
      <c r="F20" s="15">
        <v>8.86</v>
      </c>
      <c r="G20" s="15">
        <v>1026.03</v>
      </c>
      <c r="H20" s="15">
        <v>795.81</v>
      </c>
      <c r="I20" s="15">
        <v>299.93</v>
      </c>
      <c r="J20" s="15">
        <v>188.17</v>
      </c>
    </row>
    <row r="21" spans="1:11" x14ac:dyDescent="0.2">
      <c r="B21" s="1" t="s">
        <v>278</v>
      </c>
      <c r="C21" s="16">
        <f t="shared" si="0"/>
        <v>1919.2649999999999</v>
      </c>
      <c r="D21" s="47">
        <v>417.01</v>
      </c>
      <c r="E21" s="15">
        <v>34.93</v>
      </c>
      <c r="F21" s="15">
        <v>25.19</v>
      </c>
      <c r="G21" s="15">
        <v>641.11</v>
      </c>
      <c r="H21" s="15">
        <v>563.11</v>
      </c>
      <c r="I21" s="15">
        <v>138.82499999999999</v>
      </c>
      <c r="J21" s="15">
        <v>99.09</v>
      </c>
    </row>
    <row r="22" spans="1:11" x14ac:dyDescent="0.2">
      <c r="B22" s="1" t="s">
        <v>279</v>
      </c>
      <c r="C22" s="16">
        <f t="shared" si="0"/>
        <v>2496.7499999999995</v>
      </c>
      <c r="D22" s="47">
        <v>450.97</v>
      </c>
      <c r="E22" s="15">
        <v>49.26</v>
      </c>
      <c r="F22" s="15">
        <v>27.67</v>
      </c>
      <c r="G22" s="15">
        <v>997.64</v>
      </c>
      <c r="H22" s="15">
        <v>687.91</v>
      </c>
      <c r="I22" s="15">
        <v>154.44999999999999</v>
      </c>
      <c r="J22" s="15">
        <v>128.85</v>
      </c>
    </row>
    <row r="23" spans="1:11" x14ac:dyDescent="0.2">
      <c r="B23" s="1" t="s">
        <v>280</v>
      </c>
      <c r="C23" s="16">
        <f t="shared" si="0"/>
        <v>2265.3799999999997</v>
      </c>
      <c r="D23" s="47">
        <v>253.8</v>
      </c>
      <c r="E23" s="15">
        <v>31.97</v>
      </c>
      <c r="F23" s="15">
        <v>9.4499999999999993</v>
      </c>
      <c r="G23" s="15">
        <v>1019.96</v>
      </c>
      <c r="H23" s="15">
        <v>776.92</v>
      </c>
      <c r="I23" s="15">
        <v>91.64</v>
      </c>
      <c r="J23" s="15">
        <v>81.64</v>
      </c>
    </row>
    <row r="24" spans="1:11" x14ac:dyDescent="0.2">
      <c r="B24" s="1" t="s">
        <v>281</v>
      </c>
      <c r="C24" s="16">
        <f t="shared" si="0"/>
        <v>1862.43</v>
      </c>
      <c r="D24" s="47">
        <v>156.22</v>
      </c>
      <c r="E24" s="15">
        <v>51.64</v>
      </c>
      <c r="F24" s="15">
        <v>51.22</v>
      </c>
      <c r="G24" s="15">
        <v>761.72</v>
      </c>
      <c r="H24" s="15">
        <v>588.84</v>
      </c>
      <c r="I24" s="15">
        <v>159.99</v>
      </c>
      <c r="J24" s="15">
        <v>92.8</v>
      </c>
    </row>
    <row r="25" spans="1:11" x14ac:dyDescent="0.2">
      <c r="B25" s="1" t="s">
        <v>282</v>
      </c>
      <c r="C25" s="16">
        <f t="shared" si="0"/>
        <v>2279.2599999999998</v>
      </c>
      <c r="D25" s="47">
        <v>349.55</v>
      </c>
      <c r="E25" s="15">
        <v>113.52</v>
      </c>
      <c r="F25" s="15">
        <v>17.829999999999998</v>
      </c>
      <c r="G25" s="15">
        <v>911.24</v>
      </c>
      <c r="H25" s="15">
        <v>656.98</v>
      </c>
      <c r="I25" s="15">
        <v>128.99</v>
      </c>
      <c r="J25" s="15">
        <v>101.15</v>
      </c>
    </row>
    <row r="26" spans="1:11" x14ac:dyDescent="0.2">
      <c r="B26" s="1" t="s">
        <v>283</v>
      </c>
      <c r="C26" s="16">
        <f t="shared" si="0"/>
        <v>2666.27</v>
      </c>
      <c r="D26" s="47">
        <v>461.58</v>
      </c>
      <c r="E26" s="15">
        <v>245.98</v>
      </c>
      <c r="F26" s="15">
        <v>11.35</v>
      </c>
      <c r="G26" s="15">
        <v>1051.8900000000001</v>
      </c>
      <c r="H26" s="15">
        <v>648.46</v>
      </c>
      <c r="I26" s="15">
        <v>174.47</v>
      </c>
      <c r="J26" s="15">
        <v>72.540000000000006</v>
      </c>
      <c r="K26" s="18"/>
    </row>
    <row r="27" spans="1:11" x14ac:dyDescent="0.2">
      <c r="B27" s="3" t="s">
        <v>284</v>
      </c>
      <c r="C27" s="17">
        <f>SUM(D27:K27)</f>
        <v>2250.94</v>
      </c>
      <c r="D27" s="48">
        <v>397.21</v>
      </c>
      <c r="E27" s="28">
        <v>186.86</v>
      </c>
      <c r="F27" s="28">
        <v>17.03</v>
      </c>
      <c r="G27" s="28">
        <v>928.27</v>
      </c>
      <c r="H27" s="28">
        <v>611.45000000000005</v>
      </c>
      <c r="I27" s="28">
        <v>47.01</v>
      </c>
      <c r="J27" s="28">
        <v>63.11</v>
      </c>
      <c r="K27" s="18"/>
    </row>
    <row r="28" spans="1:11" ht="18" thickBot="1" x14ac:dyDescent="0.25">
      <c r="B28" s="4"/>
      <c r="C28" s="20"/>
      <c r="D28" s="4"/>
      <c r="E28" s="4"/>
      <c r="F28" s="40"/>
      <c r="G28" s="40"/>
      <c r="H28" s="40"/>
      <c r="I28" s="4"/>
      <c r="J28" s="4"/>
      <c r="K28" s="47"/>
    </row>
    <row r="29" spans="1:11" x14ac:dyDescent="0.2">
      <c r="C29" s="1" t="s">
        <v>308</v>
      </c>
    </row>
    <row r="30" spans="1:11" x14ac:dyDescent="0.2">
      <c r="A30" s="18"/>
    </row>
    <row r="32" spans="1:11" x14ac:dyDescent="0.2">
      <c r="C32" s="3" t="s">
        <v>385</v>
      </c>
    </row>
    <row r="33" spans="2:12" ht="18" thickBot="1" x14ac:dyDescent="0.25">
      <c r="B33" s="4"/>
      <c r="C33" s="4"/>
      <c r="D33" s="4"/>
      <c r="E33" s="4"/>
      <c r="F33" s="4"/>
      <c r="G33" s="4"/>
      <c r="H33" s="4"/>
      <c r="I33" s="4"/>
      <c r="J33" s="4"/>
      <c r="K33" s="27" t="s">
        <v>386</v>
      </c>
      <c r="L33" s="23"/>
    </row>
    <row r="34" spans="2:12" x14ac:dyDescent="0.2">
      <c r="C34" s="9"/>
      <c r="D34" s="7"/>
      <c r="E34" s="7"/>
      <c r="F34" s="7"/>
      <c r="G34" s="7"/>
      <c r="H34" s="7"/>
      <c r="I34" s="7"/>
      <c r="J34" s="7"/>
      <c r="K34" s="7"/>
      <c r="L34" s="24"/>
    </row>
    <row r="35" spans="2:12" x14ac:dyDescent="0.2">
      <c r="C35" s="10" t="s">
        <v>372</v>
      </c>
      <c r="D35" s="9"/>
      <c r="E35" s="7"/>
      <c r="F35" s="7"/>
      <c r="G35" s="7"/>
      <c r="H35" s="7"/>
      <c r="I35" s="7"/>
      <c r="J35" s="7"/>
      <c r="K35" s="7"/>
      <c r="L35" s="24"/>
    </row>
    <row r="36" spans="2:12" x14ac:dyDescent="0.2">
      <c r="C36" s="10" t="s">
        <v>373</v>
      </c>
      <c r="D36" s="10" t="s">
        <v>387</v>
      </c>
      <c r="E36" s="10" t="s">
        <v>388</v>
      </c>
      <c r="F36" s="10" t="s">
        <v>389</v>
      </c>
      <c r="G36" s="9"/>
      <c r="H36" s="10" t="s">
        <v>390</v>
      </c>
      <c r="I36" s="9"/>
      <c r="J36" s="9"/>
      <c r="K36" s="10" t="s">
        <v>391</v>
      </c>
      <c r="L36" s="10" t="s">
        <v>354</v>
      </c>
    </row>
    <row r="37" spans="2:12" x14ac:dyDescent="0.2">
      <c r="B37" s="7"/>
      <c r="C37" s="5"/>
      <c r="D37" s="5"/>
      <c r="E37" s="8" t="s">
        <v>392</v>
      </c>
      <c r="F37" s="8" t="s">
        <v>393</v>
      </c>
      <c r="G37" s="8" t="s">
        <v>394</v>
      </c>
      <c r="H37" s="8" t="s">
        <v>395</v>
      </c>
      <c r="I37" s="8" t="s">
        <v>396</v>
      </c>
      <c r="J37" s="8" t="s">
        <v>397</v>
      </c>
      <c r="K37" s="8" t="s">
        <v>398</v>
      </c>
      <c r="L37" s="8" t="s">
        <v>362</v>
      </c>
    </row>
    <row r="38" spans="2:12" x14ac:dyDescent="0.2">
      <c r="C38" s="9"/>
      <c r="I38" s="45" t="s">
        <v>399</v>
      </c>
      <c r="J38" s="1"/>
      <c r="K38" s="15"/>
    </row>
    <row r="39" spans="2:12" x14ac:dyDescent="0.2">
      <c r="B39" s="1" t="s">
        <v>384</v>
      </c>
      <c r="C39" s="16">
        <f t="shared" ref="C39:C51" si="1">D39+J58</f>
        <v>1485.08</v>
      </c>
      <c r="D39" s="14">
        <f t="shared" ref="D39:D51" si="2">SUM(E39:L39,C58:I58)</f>
        <v>1272.07</v>
      </c>
      <c r="E39" s="15">
        <v>218.34</v>
      </c>
      <c r="F39" s="15">
        <v>202.9</v>
      </c>
      <c r="G39" s="15">
        <v>461.8</v>
      </c>
      <c r="H39" s="15">
        <v>60.28</v>
      </c>
      <c r="I39" s="15">
        <v>112.85</v>
      </c>
      <c r="J39" s="15"/>
      <c r="K39" s="15">
        <v>41.61</v>
      </c>
      <c r="L39" s="15">
        <v>70.069999999999993</v>
      </c>
    </row>
    <row r="40" spans="2:12" x14ac:dyDescent="0.2">
      <c r="B40" s="1" t="s">
        <v>339</v>
      </c>
      <c r="C40" s="16">
        <f t="shared" si="1"/>
        <v>1519.4299999999998</v>
      </c>
      <c r="D40" s="14">
        <f t="shared" si="2"/>
        <v>1264.6299999999999</v>
      </c>
      <c r="E40" s="15">
        <v>192.5</v>
      </c>
      <c r="F40" s="15">
        <v>191.27</v>
      </c>
      <c r="G40" s="15">
        <v>511.92</v>
      </c>
      <c r="H40" s="15">
        <v>66.25</v>
      </c>
      <c r="I40" s="15">
        <v>118.41</v>
      </c>
      <c r="J40" s="15"/>
      <c r="K40" s="15">
        <v>56.07</v>
      </c>
      <c r="L40" s="15">
        <v>33.36</v>
      </c>
    </row>
    <row r="41" spans="2:12" x14ac:dyDescent="0.2">
      <c r="B41" s="1" t="s">
        <v>340</v>
      </c>
      <c r="C41" s="16">
        <f t="shared" si="1"/>
        <v>1670.7800000000002</v>
      </c>
      <c r="D41" s="14">
        <f t="shared" si="2"/>
        <v>1463.88</v>
      </c>
      <c r="E41" s="15">
        <v>127.18</v>
      </c>
      <c r="F41" s="15">
        <v>172.53</v>
      </c>
      <c r="G41" s="15">
        <v>504.08</v>
      </c>
      <c r="H41" s="15">
        <v>69.63</v>
      </c>
      <c r="I41" s="15">
        <v>75.069999999999993</v>
      </c>
      <c r="J41" s="15"/>
      <c r="K41" s="15">
        <v>39.42</v>
      </c>
      <c r="L41" s="15">
        <v>340.49</v>
      </c>
    </row>
    <row r="42" spans="2:12" x14ac:dyDescent="0.2">
      <c r="B42" s="1" t="s">
        <v>275</v>
      </c>
      <c r="C42" s="16">
        <f t="shared" si="1"/>
        <v>2538.1700000000005</v>
      </c>
      <c r="D42" s="14">
        <f t="shared" si="2"/>
        <v>2237.4800000000005</v>
      </c>
      <c r="E42" s="15">
        <v>180.07</v>
      </c>
      <c r="F42" s="15">
        <v>180.24</v>
      </c>
      <c r="G42" s="15">
        <v>640.20000000000005</v>
      </c>
      <c r="H42" s="15">
        <v>144.4</v>
      </c>
      <c r="I42" s="15">
        <v>301.69</v>
      </c>
      <c r="J42" s="15"/>
      <c r="K42" s="15">
        <v>35.909999999999997</v>
      </c>
      <c r="L42" s="15">
        <v>650.47</v>
      </c>
    </row>
    <row r="43" spans="2:12" x14ac:dyDescent="0.2">
      <c r="B43" s="1" t="s">
        <v>276</v>
      </c>
      <c r="C43" s="16">
        <f t="shared" si="1"/>
        <v>2405.5700000000002</v>
      </c>
      <c r="D43" s="14">
        <f t="shared" si="2"/>
        <v>2053.7600000000002</v>
      </c>
      <c r="E43" s="15">
        <v>139.26</v>
      </c>
      <c r="F43" s="15">
        <v>140.13999999999999</v>
      </c>
      <c r="G43" s="15">
        <v>711.59</v>
      </c>
      <c r="H43" s="15">
        <v>279</v>
      </c>
      <c r="I43" s="15">
        <v>153.21</v>
      </c>
      <c r="J43" s="15"/>
      <c r="K43" s="15">
        <v>10.66</v>
      </c>
      <c r="L43" s="15">
        <v>427.14</v>
      </c>
    </row>
    <row r="44" spans="2:12" x14ac:dyDescent="0.2">
      <c r="B44" s="1" t="s">
        <v>277</v>
      </c>
      <c r="C44" s="16">
        <f t="shared" si="1"/>
        <v>2778.5599999999995</v>
      </c>
      <c r="D44" s="14">
        <f t="shared" si="2"/>
        <v>2473.5499999999997</v>
      </c>
      <c r="E44" s="15">
        <v>199.91</v>
      </c>
      <c r="F44" s="15">
        <v>114.48</v>
      </c>
      <c r="G44" s="15">
        <v>967.53</v>
      </c>
      <c r="H44" s="15">
        <v>292.04000000000002</v>
      </c>
      <c r="I44" s="15">
        <v>73.41</v>
      </c>
      <c r="J44" s="15">
        <v>76.959999999999994</v>
      </c>
      <c r="K44" s="15">
        <v>70.290000000000006</v>
      </c>
      <c r="L44" s="15">
        <v>422.65</v>
      </c>
    </row>
    <row r="45" spans="2:12" x14ac:dyDescent="0.2">
      <c r="B45" s="1" t="s">
        <v>278</v>
      </c>
      <c r="C45" s="16">
        <f t="shared" si="1"/>
        <v>1918.6899999999998</v>
      </c>
      <c r="D45" s="14">
        <f t="shared" si="2"/>
        <v>1626.9899999999998</v>
      </c>
      <c r="E45" s="15">
        <v>210.23</v>
      </c>
      <c r="F45" s="15">
        <v>95.23</v>
      </c>
      <c r="G45" s="15">
        <v>660.4</v>
      </c>
      <c r="H45" s="15">
        <v>147.94</v>
      </c>
      <c r="I45" s="15">
        <v>118.25</v>
      </c>
      <c r="J45" s="15">
        <v>46.29</v>
      </c>
      <c r="K45" s="15">
        <v>28.8</v>
      </c>
      <c r="L45" s="15">
        <v>186.9</v>
      </c>
    </row>
    <row r="46" spans="2:12" x14ac:dyDescent="0.2">
      <c r="B46" s="1" t="s">
        <v>279</v>
      </c>
      <c r="C46" s="16">
        <f t="shared" si="1"/>
        <v>2496.7600000000002</v>
      </c>
      <c r="D46" s="14">
        <f t="shared" si="2"/>
        <v>2015.6900000000003</v>
      </c>
      <c r="E46" s="15">
        <v>242.18</v>
      </c>
      <c r="F46" s="15">
        <v>210.76</v>
      </c>
      <c r="G46" s="15">
        <v>842.42</v>
      </c>
      <c r="H46" s="15">
        <v>199.83</v>
      </c>
      <c r="I46" s="15">
        <v>149.15</v>
      </c>
      <c r="J46" s="15">
        <v>33.549999999999997</v>
      </c>
      <c r="K46" s="15">
        <v>52.91</v>
      </c>
      <c r="L46" s="15">
        <v>158.96</v>
      </c>
    </row>
    <row r="47" spans="2:12" x14ac:dyDescent="0.2">
      <c r="B47" s="1" t="s">
        <v>280</v>
      </c>
      <c r="C47" s="16">
        <f t="shared" si="1"/>
        <v>2265.38</v>
      </c>
      <c r="D47" s="14">
        <f t="shared" si="2"/>
        <v>1682.47</v>
      </c>
      <c r="E47" s="15">
        <v>230.94</v>
      </c>
      <c r="F47" s="15">
        <v>233.39</v>
      </c>
      <c r="G47" s="15">
        <v>705.01</v>
      </c>
      <c r="H47" s="15">
        <v>139.29</v>
      </c>
      <c r="I47" s="15">
        <v>135.55000000000001</v>
      </c>
      <c r="J47" s="15">
        <v>42.13</v>
      </c>
      <c r="K47" s="15">
        <v>23.36</v>
      </c>
      <c r="L47" s="15">
        <v>28.67</v>
      </c>
    </row>
    <row r="48" spans="2:12" x14ac:dyDescent="0.2">
      <c r="B48" s="1" t="s">
        <v>281</v>
      </c>
      <c r="C48" s="16">
        <f t="shared" si="1"/>
        <v>1862.4299999999998</v>
      </c>
      <c r="D48" s="14">
        <f t="shared" si="2"/>
        <v>1380.03</v>
      </c>
      <c r="E48" s="15">
        <v>166.04</v>
      </c>
      <c r="F48" s="15">
        <v>233.19</v>
      </c>
      <c r="G48" s="15">
        <v>448.65</v>
      </c>
      <c r="H48" s="15">
        <v>72.069999999999993</v>
      </c>
      <c r="I48" s="15">
        <v>156.44999999999999</v>
      </c>
      <c r="J48" s="15">
        <v>14.13</v>
      </c>
      <c r="K48" s="15">
        <v>49.85</v>
      </c>
      <c r="L48" s="15">
        <v>37.22</v>
      </c>
    </row>
    <row r="49" spans="2:12" x14ac:dyDescent="0.2">
      <c r="B49" s="1" t="s">
        <v>282</v>
      </c>
      <c r="C49" s="16">
        <f t="shared" si="1"/>
        <v>2279.2600000000002</v>
      </c>
      <c r="D49" s="14">
        <f t="shared" si="2"/>
        <v>1800.3</v>
      </c>
      <c r="E49" s="15">
        <v>220.55</v>
      </c>
      <c r="F49" s="15">
        <v>181.78</v>
      </c>
      <c r="G49" s="15">
        <v>720.35</v>
      </c>
      <c r="H49" s="15">
        <v>136.57</v>
      </c>
      <c r="I49" s="15">
        <v>208.23</v>
      </c>
      <c r="J49" s="15">
        <v>44.61</v>
      </c>
      <c r="K49" s="15">
        <v>64.97</v>
      </c>
      <c r="L49" s="15">
        <v>52.1</v>
      </c>
    </row>
    <row r="50" spans="2:12" x14ac:dyDescent="0.2">
      <c r="B50" s="1" t="s">
        <v>400</v>
      </c>
      <c r="C50" s="16">
        <f t="shared" si="1"/>
        <v>2666.27</v>
      </c>
      <c r="D50" s="14">
        <f t="shared" si="2"/>
        <v>2303.33</v>
      </c>
      <c r="E50" s="15">
        <v>288.98</v>
      </c>
      <c r="F50" s="15">
        <v>221.54</v>
      </c>
      <c r="G50" s="15">
        <v>899.24</v>
      </c>
      <c r="H50" s="15">
        <v>186.71</v>
      </c>
      <c r="I50" s="15">
        <v>206.5</v>
      </c>
      <c r="J50" s="15">
        <v>15.43</v>
      </c>
      <c r="K50" s="15">
        <v>35.270000000000003</v>
      </c>
      <c r="L50" s="15">
        <v>274.64999999999998</v>
      </c>
    </row>
    <row r="51" spans="2:12" x14ac:dyDescent="0.2">
      <c r="B51" s="3" t="s">
        <v>284</v>
      </c>
      <c r="C51" s="17">
        <f t="shared" si="1"/>
        <v>2250.9300000000003</v>
      </c>
      <c r="D51" s="18">
        <f t="shared" si="2"/>
        <v>1931.1100000000001</v>
      </c>
      <c r="E51" s="28">
        <v>306.25</v>
      </c>
      <c r="F51" s="28">
        <v>274.86</v>
      </c>
      <c r="G51" s="28">
        <v>750.78</v>
      </c>
      <c r="H51" s="28">
        <v>211.85</v>
      </c>
      <c r="I51" s="28">
        <v>130.47</v>
      </c>
      <c r="J51" s="28">
        <v>11.78</v>
      </c>
      <c r="K51" s="28">
        <v>9.51</v>
      </c>
      <c r="L51" s="28">
        <v>54.16</v>
      </c>
    </row>
    <row r="52" spans="2:12" ht="18" thickBot="1" x14ac:dyDescent="0.25">
      <c r="B52" s="4"/>
      <c r="C52" s="20"/>
      <c r="D52" s="4"/>
      <c r="E52" s="4"/>
      <c r="F52" s="4"/>
      <c r="G52" s="4"/>
      <c r="H52" s="4"/>
      <c r="I52" s="4"/>
      <c r="J52" s="4"/>
      <c r="K52" s="4"/>
      <c r="L52" s="4"/>
    </row>
    <row r="53" spans="2:12" x14ac:dyDescent="0.2">
      <c r="C53" s="5"/>
      <c r="D53" s="7"/>
      <c r="E53" s="7"/>
      <c r="F53" s="7"/>
      <c r="G53" s="7"/>
      <c r="H53" s="7"/>
      <c r="I53" s="7"/>
      <c r="J53" s="7"/>
      <c r="K53" s="7"/>
      <c r="L53" s="7"/>
    </row>
    <row r="54" spans="2:12" x14ac:dyDescent="0.2">
      <c r="C54" s="5"/>
      <c r="D54" s="7"/>
      <c r="E54" s="6" t="s">
        <v>401</v>
      </c>
      <c r="F54" s="7"/>
      <c r="G54" s="7"/>
      <c r="H54" s="7"/>
      <c r="I54" s="7"/>
      <c r="J54" s="9"/>
      <c r="K54" s="7"/>
      <c r="L54" s="7"/>
    </row>
    <row r="55" spans="2:12" x14ac:dyDescent="0.2">
      <c r="C55" s="10" t="s">
        <v>402</v>
      </c>
      <c r="D55" s="9"/>
      <c r="E55" s="10" t="s">
        <v>403</v>
      </c>
      <c r="F55" s="10" t="s">
        <v>404</v>
      </c>
      <c r="G55" s="10" t="s">
        <v>405</v>
      </c>
      <c r="H55" s="10" t="s">
        <v>406</v>
      </c>
      <c r="I55" s="9"/>
      <c r="J55" s="10" t="s">
        <v>301</v>
      </c>
      <c r="K55" s="9"/>
      <c r="L55" s="9"/>
    </row>
    <row r="56" spans="2:12" x14ac:dyDescent="0.2">
      <c r="B56" s="7"/>
      <c r="C56" s="8" t="s">
        <v>407</v>
      </c>
      <c r="D56" s="8" t="s">
        <v>408</v>
      </c>
      <c r="E56" s="8" t="s">
        <v>409</v>
      </c>
      <c r="F56" s="8" t="s">
        <v>410</v>
      </c>
      <c r="G56" s="8" t="s">
        <v>411</v>
      </c>
      <c r="H56" s="8" t="s">
        <v>412</v>
      </c>
      <c r="I56" s="8" t="s">
        <v>380</v>
      </c>
      <c r="J56" s="5"/>
      <c r="K56" s="8" t="s">
        <v>413</v>
      </c>
      <c r="L56" s="8" t="s">
        <v>380</v>
      </c>
    </row>
    <row r="57" spans="2:12" x14ac:dyDescent="0.2">
      <c r="C57" s="9"/>
    </row>
    <row r="58" spans="2:12" x14ac:dyDescent="0.2">
      <c r="B58" s="1" t="s">
        <v>384</v>
      </c>
      <c r="C58" s="13">
        <v>13.14</v>
      </c>
      <c r="D58" s="19" t="s">
        <v>29</v>
      </c>
      <c r="E58" s="15">
        <v>0.7</v>
      </c>
      <c r="F58" s="15">
        <v>16.57</v>
      </c>
      <c r="G58" s="15">
        <v>14.73</v>
      </c>
      <c r="H58" s="15">
        <v>0.13</v>
      </c>
      <c r="I58" s="15">
        <v>58.95</v>
      </c>
      <c r="J58" s="14">
        <f t="shared" ref="J58:J69" si="3">K58+L58</f>
        <v>213.01000000000002</v>
      </c>
      <c r="K58" s="15">
        <v>31.77</v>
      </c>
      <c r="L58" s="15">
        <v>181.24</v>
      </c>
    </row>
    <row r="59" spans="2:12" x14ac:dyDescent="0.2">
      <c r="B59" s="1" t="s">
        <v>339</v>
      </c>
      <c r="C59" s="13">
        <v>1.9</v>
      </c>
      <c r="D59" s="15">
        <v>0.79</v>
      </c>
      <c r="E59" s="15">
        <v>0.54</v>
      </c>
      <c r="F59" s="15">
        <v>27.12</v>
      </c>
      <c r="G59" s="15">
        <v>10.4</v>
      </c>
      <c r="H59" s="15">
        <v>0.25</v>
      </c>
      <c r="I59" s="15">
        <v>53.85</v>
      </c>
      <c r="J59" s="14">
        <f t="shared" si="3"/>
        <v>254.79999999999998</v>
      </c>
      <c r="K59" s="15">
        <v>31.04</v>
      </c>
      <c r="L59" s="15">
        <v>223.76</v>
      </c>
    </row>
    <row r="60" spans="2:12" x14ac:dyDescent="0.2">
      <c r="B60" s="1" t="s">
        <v>340</v>
      </c>
      <c r="C60" s="13">
        <v>3.36</v>
      </c>
      <c r="D60" s="15">
        <v>1.2</v>
      </c>
      <c r="E60" s="15">
        <v>0.12</v>
      </c>
      <c r="F60" s="15">
        <v>28.25</v>
      </c>
      <c r="G60" s="15">
        <v>16.38</v>
      </c>
      <c r="H60" s="15">
        <v>0.02</v>
      </c>
      <c r="I60" s="15">
        <v>86.15</v>
      </c>
      <c r="J60" s="14">
        <f t="shared" si="3"/>
        <v>206.89999999999998</v>
      </c>
      <c r="K60" s="15">
        <v>32.14</v>
      </c>
      <c r="L60" s="15">
        <v>174.76</v>
      </c>
    </row>
    <row r="61" spans="2:12" x14ac:dyDescent="0.2">
      <c r="B61" s="1" t="s">
        <v>275</v>
      </c>
      <c r="C61" s="13">
        <v>2.2599999999999998</v>
      </c>
      <c r="D61" s="15">
        <v>1.22</v>
      </c>
      <c r="E61" s="19" t="s">
        <v>29</v>
      </c>
      <c r="F61" s="15">
        <v>21.06</v>
      </c>
      <c r="G61" s="15">
        <v>22.86</v>
      </c>
      <c r="H61" s="19" t="s">
        <v>29</v>
      </c>
      <c r="I61" s="15">
        <v>57.1</v>
      </c>
      <c r="J61" s="14">
        <f t="shared" si="3"/>
        <v>300.69</v>
      </c>
      <c r="K61" s="15">
        <v>25.63</v>
      </c>
      <c r="L61" s="15">
        <v>275.06</v>
      </c>
    </row>
    <row r="62" spans="2:12" x14ac:dyDescent="0.2">
      <c r="B62" s="1" t="s">
        <v>276</v>
      </c>
      <c r="C62" s="13">
        <v>0.99</v>
      </c>
      <c r="D62" s="15">
        <v>0.14000000000000001</v>
      </c>
      <c r="E62" s="19" t="s">
        <v>29</v>
      </c>
      <c r="F62" s="15">
        <v>19.86</v>
      </c>
      <c r="G62" s="15">
        <v>14.78</v>
      </c>
      <c r="H62" s="19" t="s">
        <v>29</v>
      </c>
      <c r="I62" s="15">
        <v>156.99</v>
      </c>
      <c r="J62" s="14">
        <f t="shared" si="3"/>
        <v>351.80999999999995</v>
      </c>
      <c r="K62" s="15">
        <v>41.66</v>
      </c>
      <c r="L62" s="15">
        <v>310.14999999999998</v>
      </c>
    </row>
    <row r="63" spans="2:12" x14ac:dyDescent="0.2">
      <c r="B63" s="1" t="s">
        <v>277</v>
      </c>
      <c r="C63" s="13">
        <v>1.04</v>
      </c>
      <c r="D63" s="15">
        <v>0.61</v>
      </c>
      <c r="E63" s="19" t="s">
        <v>29</v>
      </c>
      <c r="F63" s="15">
        <v>50.33</v>
      </c>
      <c r="G63" s="15">
        <v>24.35</v>
      </c>
      <c r="H63" s="19" t="s">
        <v>29</v>
      </c>
      <c r="I63" s="15">
        <v>179.95</v>
      </c>
      <c r="J63" s="14">
        <f t="shared" si="3"/>
        <v>305.01</v>
      </c>
      <c r="K63" s="15">
        <v>28.3</v>
      </c>
      <c r="L63" s="15">
        <v>276.70999999999998</v>
      </c>
    </row>
    <row r="64" spans="2:12" x14ac:dyDescent="0.2">
      <c r="B64" s="1" t="s">
        <v>278</v>
      </c>
      <c r="C64" s="13">
        <v>1.05</v>
      </c>
      <c r="D64" s="15">
        <v>1.45</v>
      </c>
      <c r="E64" s="19" t="s">
        <v>29</v>
      </c>
      <c r="F64" s="15">
        <v>18.850000000000001</v>
      </c>
      <c r="G64" s="15">
        <v>18.78</v>
      </c>
      <c r="H64" s="19" t="s">
        <v>29</v>
      </c>
      <c r="I64" s="15">
        <v>92.82</v>
      </c>
      <c r="J64" s="14">
        <f t="shared" si="3"/>
        <v>291.7</v>
      </c>
      <c r="K64" s="15">
        <v>41.75</v>
      </c>
      <c r="L64" s="15">
        <v>249.95</v>
      </c>
    </row>
    <row r="65" spans="1:12" x14ac:dyDescent="0.2">
      <c r="B65" s="1" t="s">
        <v>279</v>
      </c>
      <c r="C65" s="13">
        <v>0.83</v>
      </c>
      <c r="D65" s="15">
        <v>0.46</v>
      </c>
      <c r="E65" s="15">
        <v>0.31</v>
      </c>
      <c r="F65" s="15">
        <v>12.66</v>
      </c>
      <c r="G65" s="15">
        <v>26.38</v>
      </c>
      <c r="H65" s="15">
        <v>0.14000000000000001</v>
      </c>
      <c r="I65" s="15">
        <v>85.15</v>
      </c>
      <c r="J65" s="14">
        <f t="shared" si="3"/>
        <v>481.07</v>
      </c>
      <c r="K65" s="15">
        <v>73.33</v>
      </c>
      <c r="L65" s="15">
        <v>407.74</v>
      </c>
    </row>
    <row r="66" spans="1:12" x14ac:dyDescent="0.2">
      <c r="B66" s="1" t="s">
        <v>280</v>
      </c>
      <c r="C66" s="13">
        <v>0.14000000000000001</v>
      </c>
      <c r="D66" s="15">
        <v>0.01</v>
      </c>
      <c r="E66" s="15">
        <v>0.08</v>
      </c>
      <c r="F66" s="15">
        <v>52.23</v>
      </c>
      <c r="G66" s="15">
        <v>23.44</v>
      </c>
      <c r="H66" s="19" t="s">
        <v>29</v>
      </c>
      <c r="I66" s="15">
        <v>68.23</v>
      </c>
      <c r="J66" s="14">
        <f t="shared" si="3"/>
        <v>582.91</v>
      </c>
      <c r="K66" s="15">
        <v>52.51</v>
      </c>
      <c r="L66" s="15">
        <v>530.4</v>
      </c>
    </row>
    <row r="67" spans="1:12" x14ac:dyDescent="0.2">
      <c r="B67" s="1" t="s">
        <v>281</v>
      </c>
      <c r="C67" s="13">
        <v>0.05</v>
      </c>
      <c r="D67" s="15">
        <v>0.03</v>
      </c>
      <c r="E67" s="15">
        <v>18</v>
      </c>
      <c r="F67" s="15">
        <v>97.06</v>
      </c>
      <c r="G67" s="15">
        <v>41.24</v>
      </c>
      <c r="H67" s="15">
        <v>0.04</v>
      </c>
      <c r="I67" s="15">
        <v>46.01</v>
      </c>
      <c r="J67" s="14">
        <f t="shared" si="3"/>
        <v>482.4</v>
      </c>
      <c r="K67" s="15">
        <v>30.08</v>
      </c>
      <c r="L67" s="15">
        <v>452.32</v>
      </c>
    </row>
    <row r="68" spans="1:12" x14ac:dyDescent="0.2">
      <c r="B68" s="1" t="s">
        <v>282</v>
      </c>
      <c r="C68" s="13">
        <v>9.89</v>
      </c>
      <c r="D68" s="15">
        <v>0.01</v>
      </c>
      <c r="E68" s="15">
        <v>0.64</v>
      </c>
      <c r="F68" s="15">
        <v>90.24</v>
      </c>
      <c r="G68" s="15">
        <v>24.85</v>
      </c>
      <c r="H68" s="15">
        <v>0.03</v>
      </c>
      <c r="I68" s="15">
        <v>45.48</v>
      </c>
      <c r="J68" s="14">
        <f t="shared" si="3"/>
        <v>478.96000000000004</v>
      </c>
      <c r="K68" s="15">
        <v>47.99</v>
      </c>
      <c r="L68" s="15">
        <v>430.97</v>
      </c>
    </row>
    <row r="69" spans="1:12" x14ac:dyDescent="0.2">
      <c r="B69" s="1" t="s">
        <v>283</v>
      </c>
      <c r="C69" s="13">
        <v>1.23</v>
      </c>
      <c r="D69" s="15">
        <v>0</v>
      </c>
      <c r="E69" s="15">
        <v>0</v>
      </c>
      <c r="F69" s="15">
        <v>118.72</v>
      </c>
      <c r="G69" s="15">
        <v>16.149999999999999</v>
      </c>
      <c r="H69" s="15">
        <v>0</v>
      </c>
      <c r="I69" s="15">
        <v>38.909999999999997</v>
      </c>
      <c r="J69" s="14">
        <f t="shared" si="3"/>
        <v>362.94</v>
      </c>
      <c r="K69" s="15">
        <v>37.15</v>
      </c>
      <c r="L69" s="15">
        <v>325.79000000000002</v>
      </c>
    </row>
    <row r="70" spans="1:12" x14ac:dyDescent="0.2">
      <c r="B70" s="3" t="s">
        <v>284</v>
      </c>
      <c r="C70" s="31">
        <v>0.14000000000000001</v>
      </c>
      <c r="D70" s="30" t="s">
        <v>29</v>
      </c>
      <c r="E70" s="30" t="s">
        <v>29</v>
      </c>
      <c r="F70" s="28">
        <v>125.41</v>
      </c>
      <c r="G70" s="28">
        <v>12.67</v>
      </c>
      <c r="H70" s="30" t="s">
        <v>29</v>
      </c>
      <c r="I70" s="28">
        <v>43.23</v>
      </c>
      <c r="J70" s="18">
        <f>K70+L70</f>
        <v>319.82</v>
      </c>
      <c r="K70" s="28">
        <v>41.8</v>
      </c>
      <c r="L70" s="28">
        <v>278.02</v>
      </c>
    </row>
    <row r="71" spans="1:12" ht="18" thickBot="1" x14ac:dyDescent="0.25">
      <c r="B71" s="23"/>
      <c r="C71" s="20"/>
      <c r="D71" s="23"/>
      <c r="E71" s="23"/>
      <c r="F71" s="23"/>
      <c r="G71" s="23"/>
      <c r="H71" s="23"/>
      <c r="I71" s="23"/>
      <c r="J71" s="23"/>
      <c r="K71" s="23"/>
      <c r="L71" s="23"/>
    </row>
    <row r="72" spans="1:12" x14ac:dyDescent="0.2">
      <c r="B72" s="18"/>
      <c r="C72" s="1" t="s">
        <v>308</v>
      </c>
      <c r="D72" s="18"/>
      <c r="E72" s="18"/>
      <c r="F72" s="18"/>
      <c r="G72" s="18"/>
      <c r="H72" s="18"/>
      <c r="I72" s="18"/>
      <c r="J72" s="18"/>
      <c r="K72" s="18"/>
      <c r="L72" s="18"/>
    </row>
    <row r="73" spans="1:12" x14ac:dyDescent="0.2">
      <c r="A73" s="1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</sheetData>
  <phoneticPr fontId="2"/>
  <pageMargins left="0.43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B77" sqref="B77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5" width="14.625" style="2" customWidth="1"/>
    <col min="6" max="6" width="13.375" style="2"/>
    <col min="7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7.125" style="2" customWidth="1"/>
    <col min="259" max="261" width="14.625" style="2" customWidth="1"/>
    <col min="262" max="262" width="13.375" style="2"/>
    <col min="263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7.125" style="2" customWidth="1"/>
    <col min="515" max="517" width="14.625" style="2" customWidth="1"/>
    <col min="518" max="518" width="13.375" style="2"/>
    <col min="519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7.125" style="2" customWidth="1"/>
    <col min="771" max="773" width="14.625" style="2" customWidth="1"/>
    <col min="774" max="774" width="13.375" style="2"/>
    <col min="775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7.125" style="2" customWidth="1"/>
    <col min="1027" max="1029" width="14.625" style="2" customWidth="1"/>
    <col min="1030" max="1030" width="13.375" style="2"/>
    <col min="1031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7.125" style="2" customWidth="1"/>
    <col min="1283" max="1285" width="14.625" style="2" customWidth="1"/>
    <col min="1286" max="1286" width="13.375" style="2"/>
    <col min="1287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7.125" style="2" customWidth="1"/>
    <col min="1539" max="1541" width="14.625" style="2" customWidth="1"/>
    <col min="1542" max="1542" width="13.375" style="2"/>
    <col min="1543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7.125" style="2" customWidth="1"/>
    <col min="1795" max="1797" width="14.625" style="2" customWidth="1"/>
    <col min="1798" max="1798" width="13.375" style="2"/>
    <col min="1799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7.125" style="2" customWidth="1"/>
    <col min="2051" max="2053" width="14.625" style="2" customWidth="1"/>
    <col min="2054" max="2054" width="13.375" style="2"/>
    <col min="2055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7.125" style="2" customWidth="1"/>
    <col min="2307" max="2309" width="14.625" style="2" customWidth="1"/>
    <col min="2310" max="2310" width="13.375" style="2"/>
    <col min="2311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7.125" style="2" customWidth="1"/>
    <col min="2563" max="2565" width="14.625" style="2" customWidth="1"/>
    <col min="2566" max="2566" width="13.375" style="2"/>
    <col min="2567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7.125" style="2" customWidth="1"/>
    <col min="2819" max="2821" width="14.625" style="2" customWidth="1"/>
    <col min="2822" max="2822" width="13.375" style="2"/>
    <col min="2823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7.125" style="2" customWidth="1"/>
    <col min="3075" max="3077" width="14.625" style="2" customWidth="1"/>
    <col min="3078" max="3078" width="13.375" style="2"/>
    <col min="3079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7.125" style="2" customWidth="1"/>
    <col min="3331" max="3333" width="14.625" style="2" customWidth="1"/>
    <col min="3334" max="3334" width="13.375" style="2"/>
    <col min="3335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7.125" style="2" customWidth="1"/>
    <col min="3587" max="3589" width="14.625" style="2" customWidth="1"/>
    <col min="3590" max="3590" width="13.375" style="2"/>
    <col min="3591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7.125" style="2" customWidth="1"/>
    <col min="3843" max="3845" width="14.625" style="2" customWidth="1"/>
    <col min="3846" max="3846" width="13.375" style="2"/>
    <col min="3847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7.125" style="2" customWidth="1"/>
    <col min="4099" max="4101" width="14.625" style="2" customWidth="1"/>
    <col min="4102" max="4102" width="13.375" style="2"/>
    <col min="4103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7.125" style="2" customWidth="1"/>
    <col min="4355" max="4357" width="14.625" style="2" customWidth="1"/>
    <col min="4358" max="4358" width="13.375" style="2"/>
    <col min="4359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7.125" style="2" customWidth="1"/>
    <col min="4611" max="4613" width="14.625" style="2" customWidth="1"/>
    <col min="4614" max="4614" width="13.375" style="2"/>
    <col min="4615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7.125" style="2" customWidth="1"/>
    <col min="4867" max="4869" width="14.625" style="2" customWidth="1"/>
    <col min="4870" max="4870" width="13.375" style="2"/>
    <col min="4871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7.125" style="2" customWidth="1"/>
    <col min="5123" max="5125" width="14.625" style="2" customWidth="1"/>
    <col min="5126" max="5126" width="13.375" style="2"/>
    <col min="5127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7.125" style="2" customWidth="1"/>
    <col min="5379" max="5381" width="14.625" style="2" customWidth="1"/>
    <col min="5382" max="5382" width="13.375" style="2"/>
    <col min="5383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7.125" style="2" customWidth="1"/>
    <col min="5635" max="5637" width="14.625" style="2" customWidth="1"/>
    <col min="5638" max="5638" width="13.375" style="2"/>
    <col min="5639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7.125" style="2" customWidth="1"/>
    <col min="5891" max="5893" width="14.625" style="2" customWidth="1"/>
    <col min="5894" max="5894" width="13.375" style="2"/>
    <col min="5895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7.125" style="2" customWidth="1"/>
    <col min="6147" max="6149" width="14.625" style="2" customWidth="1"/>
    <col min="6150" max="6150" width="13.375" style="2"/>
    <col min="6151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7.125" style="2" customWidth="1"/>
    <col min="6403" max="6405" width="14.625" style="2" customWidth="1"/>
    <col min="6406" max="6406" width="13.375" style="2"/>
    <col min="6407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7.125" style="2" customWidth="1"/>
    <col min="6659" max="6661" width="14.625" style="2" customWidth="1"/>
    <col min="6662" max="6662" width="13.375" style="2"/>
    <col min="6663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7.125" style="2" customWidth="1"/>
    <col min="6915" max="6917" width="14.625" style="2" customWidth="1"/>
    <col min="6918" max="6918" width="13.375" style="2"/>
    <col min="6919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7.125" style="2" customWidth="1"/>
    <col min="7171" max="7173" width="14.625" style="2" customWidth="1"/>
    <col min="7174" max="7174" width="13.375" style="2"/>
    <col min="7175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7.125" style="2" customWidth="1"/>
    <col min="7427" max="7429" width="14.625" style="2" customWidth="1"/>
    <col min="7430" max="7430" width="13.375" style="2"/>
    <col min="7431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7.125" style="2" customWidth="1"/>
    <col min="7683" max="7685" width="14.625" style="2" customWidth="1"/>
    <col min="7686" max="7686" width="13.375" style="2"/>
    <col min="7687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7.125" style="2" customWidth="1"/>
    <col min="7939" max="7941" width="14.625" style="2" customWidth="1"/>
    <col min="7942" max="7942" width="13.375" style="2"/>
    <col min="7943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7.125" style="2" customWidth="1"/>
    <col min="8195" max="8197" width="14.625" style="2" customWidth="1"/>
    <col min="8198" max="8198" width="13.375" style="2"/>
    <col min="8199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7.125" style="2" customWidth="1"/>
    <col min="8451" max="8453" width="14.625" style="2" customWidth="1"/>
    <col min="8454" max="8454" width="13.375" style="2"/>
    <col min="8455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7.125" style="2" customWidth="1"/>
    <col min="8707" max="8709" width="14.625" style="2" customWidth="1"/>
    <col min="8710" max="8710" width="13.375" style="2"/>
    <col min="8711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7.125" style="2" customWidth="1"/>
    <col min="8963" max="8965" width="14.625" style="2" customWidth="1"/>
    <col min="8966" max="8966" width="13.375" style="2"/>
    <col min="8967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7.125" style="2" customWidth="1"/>
    <col min="9219" max="9221" width="14.625" style="2" customWidth="1"/>
    <col min="9222" max="9222" width="13.375" style="2"/>
    <col min="9223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7.125" style="2" customWidth="1"/>
    <col min="9475" max="9477" width="14.625" style="2" customWidth="1"/>
    <col min="9478" max="9478" width="13.375" style="2"/>
    <col min="9479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7.125" style="2" customWidth="1"/>
    <col min="9731" max="9733" width="14.625" style="2" customWidth="1"/>
    <col min="9734" max="9734" width="13.375" style="2"/>
    <col min="9735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7.125" style="2" customWidth="1"/>
    <col min="9987" max="9989" width="14.625" style="2" customWidth="1"/>
    <col min="9990" max="9990" width="13.375" style="2"/>
    <col min="9991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7.125" style="2" customWidth="1"/>
    <col min="10243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7.125" style="2" customWidth="1"/>
    <col min="10499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7.125" style="2" customWidth="1"/>
    <col min="10755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7.125" style="2" customWidth="1"/>
    <col min="11011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7.125" style="2" customWidth="1"/>
    <col min="11267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7.125" style="2" customWidth="1"/>
    <col min="11523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7.125" style="2" customWidth="1"/>
    <col min="11779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7.125" style="2" customWidth="1"/>
    <col min="12035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7.125" style="2" customWidth="1"/>
    <col min="12291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7.125" style="2" customWidth="1"/>
    <col min="12547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7.125" style="2" customWidth="1"/>
    <col min="12803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7.125" style="2" customWidth="1"/>
    <col min="13059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7.125" style="2" customWidth="1"/>
    <col min="13315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7.125" style="2" customWidth="1"/>
    <col min="13571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7.125" style="2" customWidth="1"/>
    <col min="13827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7.125" style="2" customWidth="1"/>
    <col min="14083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7.125" style="2" customWidth="1"/>
    <col min="14339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7.125" style="2" customWidth="1"/>
    <col min="14595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7.125" style="2" customWidth="1"/>
    <col min="14851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7.125" style="2" customWidth="1"/>
    <col min="15107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7.125" style="2" customWidth="1"/>
    <col min="15363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7.125" style="2" customWidth="1"/>
    <col min="15619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7.125" style="2" customWidth="1"/>
    <col min="15875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7.125" style="2" customWidth="1"/>
    <col min="16131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9" x14ac:dyDescent="0.2">
      <c r="A1" s="1"/>
    </row>
    <row r="6" spans="1:9" x14ac:dyDescent="0.2">
      <c r="E6" s="3" t="s">
        <v>0</v>
      </c>
    </row>
    <row r="7" spans="1:9" x14ac:dyDescent="0.2">
      <c r="C7" s="1" t="s">
        <v>1</v>
      </c>
    </row>
    <row r="8" spans="1:9" x14ac:dyDescent="0.2">
      <c r="C8" s="3" t="s">
        <v>2</v>
      </c>
    </row>
    <row r="9" spans="1:9" ht="18" thickBot="1" x14ac:dyDescent="0.25">
      <c r="B9" s="4"/>
      <c r="C9" s="4"/>
      <c r="D9" s="4"/>
      <c r="E9" s="4"/>
      <c r="F9" s="4"/>
      <c r="G9" s="4"/>
      <c r="H9" s="4"/>
      <c r="I9" s="4"/>
    </row>
    <row r="10" spans="1:9" x14ac:dyDescent="0.2">
      <c r="C10" s="5"/>
      <c r="D10" s="6" t="s">
        <v>3</v>
      </c>
      <c r="E10" s="7"/>
      <c r="F10" s="8" t="s">
        <v>4</v>
      </c>
      <c r="G10" s="7"/>
      <c r="H10" s="8" t="s">
        <v>5</v>
      </c>
      <c r="I10" s="7"/>
    </row>
    <row r="11" spans="1:9" x14ac:dyDescent="0.2">
      <c r="C11" s="9"/>
      <c r="D11" s="9"/>
      <c r="E11" s="10" t="s">
        <v>6</v>
      </c>
      <c r="F11" s="9"/>
      <c r="G11" s="10" t="s">
        <v>6</v>
      </c>
      <c r="H11" s="9"/>
      <c r="I11" s="10" t="s">
        <v>6</v>
      </c>
    </row>
    <row r="12" spans="1:9" x14ac:dyDescent="0.2">
      <c r="B12" s="7"/>
      <c r="C12" s="8" t="s">
        <v>7</v>
      </c>
      <c r="D12" s="8" t="s">
        <v>8</v>
      </c>
      <c r="E12" s="8" t="s">
        <v>9</v>
      </c>
      <c r="F12" s="8" t="s">
        <v>10</v>
      </c>
      <c r="G12" s="8" t="s">
        <v>9</v>
      </c>
      <c r="H12" s="8" t="s">
        <v>10</v>
      </c>
      <c r="I12" s="8" t="s">
        <v>9</v>
      </c>
    </row>
    <row r="13" spans="1:9" x14ac:dyDescent="0.2">
      <c r="C13" s="11" t="s">
        <v>11</v>
      </c>
      <c r="D13" s="12" t="s">
        <v>12</v>
      </c>
      <c r="E13" s="12" t="s">
        <v>13</v>
      </c>
      <c r="F13" s="12" t="s">
        <v>12</v>
      </c>
      <c r="G13" s="12" t="s">
        <v>13</v>
      </c>
      <c r="H13" s="12" t="s">
        <v>12</v>
      </c>
      <c r="I13" s="12" t="s">
        <v>13</v>
      </c>
    </row>
    <row r="14" spans="1:9" x14ac:dyDescent="0.2">
      <c r="B14" s="1" t="s">
        <v>14</v>
      </c>
      <c r="C14" s="13">
        <v>12884</v>
      </c>
      <c r="D14" s="14">
        <f>F14+H14+C45+E45+G45+I45</f>
        <v>1719.9</v>
      </c>
      <c r="E14" s="14">
        <f>G14+I14+J14+F45+H45+J45+D45</f>
        <v>136864.29999999999</v>
      </c>
      <c r="F14" s="15">
        <v>19</v>
      </c>
      <c r="G14" s="15">
        <v>2137.8000000000002</v>
      </c>
      <c r="H14" s="15">
        <v>55.9</v>
      </c>
      <c r="I14" s="15">
        <v>5181.5</v>
      </c>
    </row>
    <row r="15" spans="1:9" x14ac:dyDescent="0.2">
      <c r="B15" s="1" t="s">
        <v>15</v>
      </c>
      <c r="C15" s="13">
        <v>12479</v>
      </c>
      <c r="D15" s="14">
        <f>F15+H15+C46+E46+G46+I46-1</f>
        <v>1907</v>
      </c>
      <c r="E15" s="14">
        <f>G15+I15+J15+F46+H46+J46+D46</f>
        <v>193632</v>
      </c>
      <c r="F15" s="15">
        <v>24</v>
      </c>
      <c r="G15" s="15">
        <v>2395</v>
      </c>
      <c r="H15" s="15">
        <v>44</v>
      </c>
      <c r="I15" s="15">
        <v>4740</v>
      </c>
    </row>
    <row r="16" spans="1:9" x14ac:dyDescent="0.2">
      <c r="B16" s="1" t="s">
        <v>16</v>
      </c>
      <c r="C16" s="13">
        <v>8139</v>
      </c>
      <c r="D16" s="14">
        <f>F16+H16+C47+E47+G47+I47</f>
        <v>1428.5</v>
      </c>
      <c r="E16" s="14">
        <f>G16+I16+J16+F47+H47+J47+D47</f>
        <v>157788.20000000001</v>
      </c>
      <c r="F16" s="15">
        <v>17.8</v>
      </c>
      <c r="G16" s="15">
        <v>2590</v>
      </c>
      <c r="H16" s="15">
        <v>28.9</v>
      </c>
      <c r="I16" s="15">
        <v>3494</v>
      </c>
    </row>
    <row r="17" spans="2:9" x14ac:dyDescent="0.2">
      <c r="B17" s="1" t="s">
        <v>17</v>
      </c>
      <c r="C17" s="13">
        <v>9836</v>
      </c>
      <c r="D17" s="14">
        <f>F17+H17+C48+E48+G48+I48</f>
        <v>2431.9</v>
      </c>
      <c r="E17" s="14">
        <f>G17+I17+J17+F48+H48+J48+D48</f>
        <v>379276</v>
      </c>
      <c r="F17" s="15">
        <v>6</v>
      </c>
      <c r="G17" s="15">
        <v>856</v>
      </c>
      <c r="H17" s="15">
        <v>37.9</v>
      </c>
      <c r="I17" s="15">
        <v>5868</v>
      </c>
    </row>
    <row r="18" spans="2:9" x14ac:dyDescent="0.2">
      <c r="C18" s="9"/>
    </row>
    <row r="19" spans="2:9" x14ac:dyDescent="0.2">
      <c r="B19" s="1" t="s">
        <v>18</v>
      </c>
      <c r="C19" s="13">
        <v>10428</v>
      </c>
      <c r="D19" s="14">
        <f t="shared" ref="D19:D24" si="0">F19+H19+C50+E50+G50+I50</f>
        <v>1891.3210000000001</v>
      </c>
      <c r="E19" s="14">
        <f>G19+I19+J19+F50+H50+J50+D50</f>
        <v>294148.90000000002</v>
      </c>
      <c r="F19" s="15">
        <v>29.55</v>
      </c>
      <c r="G19" s="15">
        <v>5946.28</v>
      </c>
      <c r="H19" s="15">
        <v>45.314</v>
      </c>
      <c r="I19" s="15">
        <v>10451.780000000001</v>
      </c>
    </row>
    <row r="20" spans="2:9" x14ac:dyDescent="0.2">
      <c r="B20" s="1" t="s">
        <v>19</v>
      </c>
      <c r="C20" s="13">
        <v>9027</v>
      </c>
      <c r="D20" s="14">
        <f t="shared" si="0"/>
        <v>1833.047</v>
      </c>
      <c r="E20" s="14">
        <f>G20+I20+J20+F51+H51+J51+D51</f>
        <v>323005.43200000003</v>
      </c>
      <c r="F20" s="15">
        <v>11.013</v>
      </c>
      <c r="G20" s="15">
        <v>2613.89</v>
      </c>
      <c r="H20" s="15">
        <v>160.29900000000001</v>
      </c>
      <c r="I20" s="15">
        <v>61050.28</v>
      </c>
    </row>
    <row r="21" spans="2:9" x14ac:dyDescent="0.2">
      <c r="B21" s="1" t="s">
        <v>20</v>
      </c>
      <c r="C21" s="13">
        <v>10138</v>
      </c>
      <c r="D21" s="14">
        <f t="shared" si="0"/>
        <v>2027.7470000000001</v>
      </c>
      <c r="E21" s="14">
        <f>G21+I21+J21+F52+H52+J52+D52</f>
        <v>325686.94</v>
      </c>
      <c r="F21" s="15">
        <v>27.398999999999997</v>
      </c>
      <c r="G21" s="15">
        <v>4181.0600000000004</v>
      </c>
      <c r="H21" s="15">
        <v>82.766999999999996</v>
      </c>
      <c r="I21" s="15">
        <v>19148.91</v>
      </c>
    </row>
    <row r="22" spans="2:9" x14ac:dyDescent="0.2">
      <c r="B22" s="1" t="s">
        <v>21</v>
      </c>
      <c r="C22" s="13">
        <v>8379</v>
      </c>
      <c r="D22" s="14">
        <f t="shared" si="0"/>
        <v>1681.6089999999999</v>
      </c>
      <c r="E22" s="14">
        <f>G22+I22+J22+F53+H53+J53+D53</f>
        <v>275019.69</v>
      </c>
      <c r="F22" s="15">
        <v>3.4590000000000001</v>
      </c>
      <c r="G22" s="15">
        <v>1096.5899999999999</v>
      </c>
      <c r="H22" s="15">
        <v>45.819000000000003</v>
      </c>
      <c r="I22" s="15">
        <v>14850.2</v>
      </c>
    </row>
    <row r="23" spans="2:9" x14ac:dyDescent="0.2">
      <c r="B23" s="1" t="s">
        <v>22</v>
      </c>
      <c r="C23" s="13">
        <v>7432</v>
      </c>
      <c r="D23" s="14">
        <f t="shared" si="0"/>
        <v>1474.913</v>
      </c>
      <c r="E23" s="14">
        <f>G23+I23+J23+F54+H54+J54+D54</f>
        <v>237152.28999999998</v>
      </c>
      <c r="F23" s="15">
        <v>15.438999999999998</v>
      </c>
      <c r="G23" s="15">
        <v>3078.3</v>
      </c>
      <c r="H23" s="15">
        <v>32.372</v>
      </c>
      <c r="I23" s="15">
        <v>6598.05</v>
      </c>
    </row>
    <row r="24" spans="2:9" x14ac:dyDescent="0.2">
      <c r="B24" s="1" t="s">
        <v>23</v>
      </c>
      <c r="C24" s="16">
        <v>7649</v>
      </c>
      <c r="D24" s="14">
        <f t="shared" si="0"/>
        <v>1441.2380000000001</v>
      </c>
      <c r="E24" s="14">
        <f>G24+I24+J24+F55+H55+J55+D55-1</f>
        <v>226285.6</v>
      </c>
      <c r="F24" s="14">
        <v>17</v>
      </c>
      <c r="G24" s="14">
        <v>3719</v>
      </c>
      <c r="H24" s="14">
        <v>44</v>
      </c>
      <c r="I24" s="14">
        <v>14505</v>
      </c>
    </row>
    <row r="25" spans="2:9" x14ac:dyDescent="0.2">
      <c r="B25" s="3" t="s">
        <v>24</v>
      </c>
      <c r="C25" s="17">
        <f t="shared" ref="C25:I25" si="1">SUM(C27:C39)</f>
        <v>7014</v>
      </c>
      <c r="D25" s="18">
        <f t="shared" si="1"/>
        <v>1386.307</v>
      </c>
      <c r="E25" s="18">
        <f t="shared" si="1"/>
        <v>209731.66000000003</v>
      </c>
      <c r="F25" s="18">
        <f t="shared" si="1"/>
        <v>9.0390000000000015</v>
      </c>
      <c r="G25" s="18">
        <f t="shared" si="1"/>
        <v>1185.75</v>
      </c>
      <c r="H25" s="18">
        <f t="shared" si="1"/>
        <v>12.228000000000002</v>
      </c>
      <c r="I25" s="18">
        <f t="shared" si="1"/>
        <v>3022.7999999999997</v>
      </c>
    </row>
    <row r="26" spans="2:9" x14ac:dyDescent="0.2">
      <c r="C26" s="9"/>
    </row>
    <row r="27" spans="2:9" x14ac:dyDescent="0.2">
      <c r="B27" s="1" t="s">
        <v>25</v>
      </c>
      <c r="C27" s="13">
        <v>532</v>
      </c>
      <c r="D27" s="14">
        <f t="shared" ref="D27:D32" si="2">F27+H27+C58+E58+G58+I58</f>
        <v>111.06299999999999</v>
      </c>
      <c r="E27" s="14">
        <f t="shared" ref="E27:E32" si="3">G27+I27+F58+H58+J58+D58</f>
        <v>17239.62</v>
      </c>
      <c r="F27" s="15">
        <v>0.19700000000000001</v>
      </c>
      <c r="G27" s="15">
        <v>20</v>
      </c>
      <c r="H27" s="15">
        <v>2.399</v>
      </c>
      <c r="I27" s="15">
        <v>781.7</v>
      </c>
    </row>
    <row r="28" spans="2:9" x14ac:dyDescent="0.2">
      <c r="B28" s="1" t="s">
        <v>26</v>
      </c>
      <c r="C28" s="13">
        <v>602</v>
      </c>
      <c r="D28" s="14">
        <f t="shared" si="2"/>
        <v>120.42400000000001</v>
      </c>
      <c r="E28" s="14">
        <f t="shared" si="3"/>
        <v>16685.3</v>
      </c>
      <c r="F28" s="15">
        <v>0.185</v>
      </c>
      <c r="G28" s="15">
        <v>25.24</v>
      </c>
      <c r="H28" s="15">
        <v>2.5390000000000001</v>
      </c>
      <c r="I28" s="15">
        <v>516.92999999999995</v>
      </c>
    </row>
    <row r="29" spans="2:9" x14ac:dyDescent="0.2">
      <c r="B29" s="1" t="s">
        <v>27</v>
      </c>
      <c r="C29" s="13">
        <v>587</v>
      </c>
      <c r="D29" s="14">
        <f t="shared" si="2"/>
        <v>103.67400000000001</v>
      </c>
      <c r="E29" s="14">
        <f t="shared" si="3"/>
        <v>17460.430000000004</v>
      </c>
      <c r="F29" s="15">
        <v>1.71</v>
      </c>
      <c r="G29" s="15">
        <v>427.99</v>
      </c>
      <c r="H29" s="15">
        <v>0.52400000000000002</v>
      </c>
      <c r="I29" s="15">
        <v>71.8</v>
      </c>
    </row>
    <row r="30" spans="2:9" x14ac:dyDescent="0.2">
      <c r="B30" s="1" t="s">
        <v>28</v>
      </c>
      <c r="C30" s="13">
        <v>600</v>
      </c>
      <c r="D30" s="14">
        <f t="shared" si="2"/>
        <v>98.677999999999997</v>
      </c>
      <c r="E30" s="14">
        <f t="shared" si="3"/>
        <v>15813.900000000001</v>
      </c>
      <c r="F30" s="19" t="s">
        <v>29</v>
      </c>
      <c r="G30" s="19" t="s">
        <v>29</v>
      </c>
      <c r="H30" s="15">
        <v>0.21099999999999999</v>
      </c>
      <c r="I30" s="15">
        <v>29.56</v>
      </c>
    </row>
    <row r="31" spans="2:9" x14ac:dyDescent="0.2">
      <c r="B31" s="1" t="s">
        <v>30</v>
      </c>
      <c r="C31" s="13">
        <v>589</v>
      </c>
      <c r="D31" s="14">
        <f t="shared" si="2"/>
        <v>146.066</v>
      </c>
      <c r="E31" s="14">
        <f t="shared" si="3"/>
        <v>18612.490000000005</v>
      </c>
      <c r="F31" s="19">
        <v>3.23</v>
      </c>
      <c r="G31" s="19">
        <v>327</v>
      </c>
      <c r="H31" s="15">
        <v>5.7000000000000002E-2</v>
      </c>
      <c r="I31" s="15">
        <v>11</v>
      </c>
    </row>
    <row r="32" spans="2:9" x14ac:dyDescent="0.2">
      <c r="B32" s="1" t="s">
        <v>31</v>
      </c>
      <c r="C32" s="13">
        <v>578</v>
      </c>
      <c r="D32" s="14">
        <f t="shared" si="2"/>
        <v>117.28399999999999</v>
      </c>
      <c r="E32" s="14">
        <f t="shared" si="3"/>
        <v>14676.390000000001</v>
      </c>
      <c r="F32" s="15">
        <v>0.94</v>
      </c>
      <c r="G32" s="15">
        <v>48.32</v>
      </c>
      <c r="H32" s="15">
        <v>0.379</v>
      </c>
      <c r="I32" s="15">
        <v>68.25</v>
      </c>
    </row>
    <row r="33" spans="2:11" x14ac:dyDescent="0.2">
      <c r="C33" s="9"/>
    </row>
    <row r="34" spans="2:11" x14ac:dyDescent="0.2">
      <c r="B34" s="1" t="s">
        <v>32</v>
      </c>
      <c r="C34" s="13">
        <v>649</v>
      </c>
      <c r="D34" s="14">
        <f t="shared" ref="D34:D39" si="4">F34+H34+C65+E65+G65+I65</f>
        <v>154.62900000000002</v>
      </c>
      <c r="E34" s="14">
        <f t="shared" ref="E34:E39" si="5">G34+I34+F65+H65+J65+D65</f>
        <v>23623.730000000003</v>
      </c>
      <c r="F34" s="19">
        <v>1.5569999999999999</v>
      </c>
      <c r="G34" s="19">
        <v>90</v>
      </c>
      <c r="H34" s="15">
        <v>0.53200000000000003</v>
      </c>
      <c r="I34" s="15">
        <v>45</v>
      </c>
    </row>
    <row r="35" spans="2:11" x14ac:dyDescent="0.2">
      <c r="B35" s="1" t="s">
        <v>33</v>
      </c>
      <c r="C35" s="13">
        <v>538</v>
      </c>
      <c r="D35" s="14">
        <f t="shared" si="4"/>
        <v>100.101</v>
      </c>
      <c r="E35" s="14">
        <f t="shared" si="5"/>
        <v>15990.009999999998</v>
      </c>
      <c r="F35" s="19" t="s">
        <v>29</v>
      </c>
      <c r="G35" s="19" t="s">
        <v>29</v>
      </c>
      <c r="H35" s="15">
        <v>4.0869999999999997</v>
      </c>
      <c r="I35" s="15">
        <v>1143.3</v>
      </c>
    </row>
    <row r="36" spans="2:11" x14ac:dyDescent="0.2">
      <c r="B36" s="1" t="s">
        <v>34</v>
      </c>
      <c r="C36" s="13">
        <v>599</v>
      </c>
      <c r="D36" s="14">
        <f t="shared" si="4"/>
        <v>115.54399999999998</v>
      </c>
      <c r="E36" s="14">
        <f t="shared" si="5"/>
        <v>17318.73</v>
      </c>
      <c r="F36" s="19">
        <v>0.72099999999999997</v>
      </c>
      <c r="G36" s="19">
        <v>120.9</v>
      </c>
      <c r="H36" s="15">
        <v>0.23499999999999999</v>
      </c>
      <c r="I36" s="15">
        <v>38.200000000000003</v>
      </c>
    </row>
    <row r="37" spans="2:11" x14ac:dyDescent="0.2">
      <c r="B37" s="1" t="s">
        <v>35</v>
      </c>
      <c r="C37" s="13">
        <v>592</v>
      </c>
      <c r="D37" s="14">
        <f t="shared" si="4"/>
        <v>116.68100000000001</v>
      </c>
      <c r="E37" s="14">
        <f t="shared" si="5"/>
        <v>18893.09</v>
      </c>
      <c r="F37" s="19" t="s">
        <v>29</v>
      </c>
      <c r="G37" s="19" t="s">
        <v>29</v>
      </c>
      <c r="H37" s="15">
        <v>0.52700000000000002</v>
      </c>
      <c r="I37" s="15">
        <v>129.35</v>
      </c>
    </row>
    <row r="38" spans="2:11" x14ac:dyDescent="0.2">
      <c r="B38" s="1" t="s">
        <v>36</v>
      </c>
      <c r="C38" s="13">
        <v>584</v>
      </c>
      <c r="D38" s="14">
        <f t="shared" si="4"/>
        <v>103.36600000000001</v>
      </c>
      <c r="E38" s="14">
        <f t="shared" si="5"/>
        <v>17476.530000000002</v>
      </c>
      <c r="F38" s="19">
        <v>0.109</v>
      </c>
      <c r="G38" s="19">
        <v>27.3</v>
      </c>
      <c r="H38" s="15">
        <v>0.48899999999999999</v>
      </c>
      <c r="I38" s="15">
        <v>110.71</v>
      </c>
    </row>
    <row r="39" spans="2:11" x14ac:dyDescent="0.2">
      <c r="B39" s="1" t="s">
        <v>37</v>
      </c>
      <c r="C39" s="13">
        <v>564</v>
      </c>
      <c r="D39" s="14">
        <f t="shared" si="4"/>
        <v>98.796999999999997</v>
      </c>
      <c r="E39" s="14">
        <f t="shared" si="5"/>
        <v>15941.44</v>
      </c>
      <c r="F39" s="15">
        <v>0.39</v>
      </c>
      <c r="G39" s="15">
        <v>99</v>
      </c>
      <c r="H39" s="15">
        <v>0.249</v>
      </c>
      <c r="I39" s="15">
        <v>77</v>
      </c>
    </row>
    <row r="40" spans="2:11" ht="18" thickBot="1" x14ac:dyDescent="0.25">
      <c r="B40" s="4"/>
      <c r="C40" s="20"/>
      <c r="D40" s="4"/>
      <c r="E40" s="4"/>
      <c r="F40" s="4"/>
      <c r="G40" s="4"/>
      <c r="H40" s="4"/>
      <c r="I40" s="4"/>
      <c r="J40" s="4"/>
    </row>
    <row r="41" spans="2:11" x14ac:dyDescent="0.2">
      <c r="C41" s="8" t="s">
        <v>38</v>
      </c>
      <c r="D41" s="7"/>
      <c r="E41" s="8" t="s">
        <v>39</v>
      </c>
      <c r="F41" s="7"/>
      <c r="G41" s="8" t="s">
        <v>40</v>
      </c>
      <c r="H41" s="7"/>
      <c r="I41" s="8" t="s">
        <v>41</v>
      </c>
      <c r="J41" s="7"/>
    </row>
    <row r="42" spans="2:11" x14ac:dyDescent="0.2">
      <c r="C42" s="9"/>
      <c r="D42" s="10" t="s">
        <v>6</v>
      </c>
      <c r="E42" s="9"/>
      <c r="F42" s="10" t="s">
        <v>42</v>
      </c>
      <c r="G42" s="9"/>
      <c r="H42" s="10" t="s">
        <v>42</v>
      </c>
      <c r="I42" s="9"/>
      <c r="J42" s="10" t="s">
        <v>42</v>
      </c>
    </row>
    <row r="43" spans="2:11" x14ac:dyDescent="0.2">
      <c r="B43" s="7"/>
      <c r="C43" s="8" t="s">
        <v>8</v>
      </c>
      <c r="D43" s="8" t="s">
        <v>9</v>
      </c>
      <c r="E43" s="8" t="s">
        <v>8</v>
      </c>
      <c r="F43" s="8" t="s">
        <v>43</v>
      </c>
      <c r="G43" s="8" t="s">
        <v>8</v>
      </c>
      <c r="H43" s="8" t="s">
        <v>43</v>
      </c>
      <c r="I43" s="8" t="s">
        <v>8</v>
      </c>
      <c r="J43" s="8" t="s">
        <v>43</v>
      </c>
    </row>
    <row r="44" spans="2:11" x14ac:dyDescent="0.2">
      <c r="C44" s="11" t="s">
        <v>12</v>
      </c>
      <c r="D44" s="12" t="s">
        <v>13</v>
      </c>
      <c r="E44" s="12" t="s">
        <v>12</v>
      </c>
      <c r="F44" s="12" t="s">
        <v>13</v>
      </c>
      <c r="G44" s="12" t="s">
        <v>12</v>
      </c>
      <c r="H44" s="12" t="s">
        <v>13</v>
      </c>
      <c r="I44" s="12" t="s">
        <v>12</v>
      </c>
      <c r="J44" s="12" t="s">
        <v>13</v>
      </c>
    </row>
    <row r="45" spans="2:11" x14ac:dyDescent="0.2">
      <c r="B45" s="1" t="s">
        <v>14</v>
      </c>
      <c r="C45" s="13">
        <v>136</v>
      </c>
      <c r="D45" s="15">
        <v>12561</v>
      </c>
      <c r="E45" s="15">
        <v>363</v>
      </c>
      <c r="F45" s="15">
        <v>29451</v>
      </c>
      <c r="G45" s="15">
        <v>78</v>
      </c>
      <c r="H45" s="15">
        <v>6609</v>
      </c>
      <c r="I45" s="15">
        <v>1068</v>
      </c>
      <c r="J45" s="15">
        <v>80924</v>
      </c>
    </row>
    <row r="46" spans="2:11" x14ac:dyDescent="0.2">
      <c r="B46" s="1" t="s">
        <v>15</v>
      </c>
      <c r="C46" s="13">
        <v>187</v>
      </c>
      <c r="D46" s="15">
        <v>23245</v>
      </c>
      <c r="E46" s="15">
        <v>346</v>
      </c>
      <c r="F46" s="15">
        <v>31476</v>
      </c>
      <c r="G46" s="15">
        <v>95</v>
      </c>
      <c r="H46" s="15">
        <v>9606</v>
      </c>
      <c r="I46" s="15">
        <v>1212</v>
      </c>
      <c r="J46" s="15">
        <v>122170</v>
      </c>
    </row>
    <row r="47" spans="2:11" x14ac:dyDescent="0.2">
      <c r="B47" s="1" t="s">
        <v>16</v>
      </c>
      <c r="C47" s="13">
        <v>116.3</v>
      </c>
      <c r="D47" s="15">
        <v>15204</v>
      </c>
      <c r="E47" s="15">
        <v>306.2</v>
      </c>
      <c r="F47" s="15">
        <v>29935</v>
      </c>
      <c r="G47" s="15">
        <v>96.1</v>
      </c>
      <c r="H47" s="15">
        <v>11729.6</v>
      </c>
      <c r="I47" s="15">
        <v>863.2</v>
      </c>
      <c r="J47" s="15">
        <v>94835.6</v>
      </c>
    </row>
    <row r="48" spans="2:11" x14ac:dyDescent="0.2">
      <c r="B48" s="1" t="s">
        <v>17</v>
      </c>
      <c r="C48" s="13">
        <v>84.7</v>
      </c>
      <c r="D48" s="15">
        <v>14264</v>
      </c>
      <c r="E48" s="15">
        <v>1146.4000000000001</v>
      </c>
      <c r="F48" s="15">
        <v>198115</v>
      </c>
      <c r="G48" s="15">
        <v>111.9</v>
      </c>
      <c r="H48" s="15">
        <v>15991</v>
      </c>
      <c r="I48" s="21">
        <v>1045</v>
      </c>
      <c r="J48" s="15">
        <v>144182</v>
      </c>
      <c r="K48" s="22"/>
    </row>
    <row r="49" spans="2:10" x14ac:dyDescent="0.2">
      <c r="C49" s="9"/>
    </row>
    <row r="50" spans="2:10" x14ac:dyDescent="0.2">
      <c r="B50" s="1" t="s">
        <v>18</v>
      </c>
      <c r="C50" s="13">
        <v>124.527</v>
      </c>
      <c r="D50" s="15">
        <v>24914.39</v>
      </c>
      <c r="E50" s="15">
        <v>571.46900000000005</v>
      </c>
      <c r="F50" s="15">
        <v>77619.62</v>
      </c>
      <c r="G50" s="15">
        <v>99.766000000000005</v>
      </c>
      <c r="H50" s="15">
        <v>17471.43</v>
      </c>
      <c r="I50" s="15">
        <v>1020.6950000000001</v>
      </c>
      <c r="J50" s="15">
        <v>157745.4</v>
      </c>
    </row>
    <row r="51" spans="2:10" x14ac:dyDescent="0.2">
      <c r="B51" s="1" t="s">
        <v>19</v>
      </c>
      <c r="C51" s="13">
        <v>111.877</v>
      </c>
      <c r="D51" s="15">
        <v>30243.119999999999</v>
      </c>
      <c r="E51" s="15">
        <v>519.79100000000005</v>
      </c>
      <c r="F51" s="15">
        <v>68407.39</v>
      </c>
      <c r="G51" s="15">
        <v>92.39</v>
      </c>
      <c r="H51" s="15">
        <v>14136.352000000001</v>
      </c>
      <c r="I51" s="15">
        <v>937.67700000000002</v>
      </c>
      <c r="J51" s="15">
        <v>146554.4</v>
      </c>
    </row>
    <row r="52" spans="2:10" x14ac:dyDescent="0.2">
      <c r="B52" s="1" t="s">
        <v>20</v>
      </c>
      <c r="C52" s="13">
        <v>117.64100000000001</v>
      </c>
      <c r="D52" s="15">
        <v>23555.68</v>
      </c>
      <c r="E52" s="15">
        <v>552.22199999999998</v>
      </c>
      <c r="F52" s="15">
        <v>70224.89</v>
      </c>
      <c r="G52" s="15">
        <v>142.982</v>
      </c>
      <c r="H52" s="15">
        <v>30792.98</v>
      </c>
      <c r="I52" s="15">
        <v>1104.7360000000001</v>
      </c>
      <c r="J52" s="15">
        <v>177783.42</v>
      </c>
    </row>
    <row r="53" spans="2:10" x14ac:dyDescent="0.2">
      <c r="B53" s="1" t="s">
        <v>21</v>
      </c>
      <c r="C53" s="13">
        <v>112.923</v>
      </c>
      <c r="D53" s="15">
        <v>24003.599999999999</v>
      </c>
      <c r="E53" s="15">
        <v>523.07299999999998</v>
      </c>
      <c r="F53" s="15">
        <v>73226.3</v>
      </c>
      <c r="G53" s="15">
        <v>94.997</v>
      </c>
      <c r="H53" s="15">
        <v>17232.54</v>
      </c>
      <c r="I53" s="15">
        <v>901.33800000000008</v>
      </c>
      <c r="J53" s="15">
        <v>144610.46</v>
      </c>
    </row>
    <row r="54" spans="2:10" x14ac:dyDescent="0.2">
      <c r="B54" s="1" t="s">
        <v>22</v>
      </c>
      <c r="C54" s="13">
        <v>98.567999999999998</v>
      </c>
      <c r="D54" s="15">
        <v>27988.82</v>
      </c>
      <c r="E54" s="15">
        <v>392.08</v>
      </c>
      <c r="F54" s="15">
        <v>47381.7</v>
      </c>
      <c r="G54" s="15">
        <v>94.349000000000004</v>
      </c>
      <c r="H54" s="15">
        <v>17301.55</v>
      </c>
      <c r="I54" s="15">
        <v>842.10500000000002</v>
      </c>
      <c r="J54" s="15">
        <v>134803.87</v>
      </c>
    </row>
    <row r="55" spans="2:10" x14ac:dyDescent="0.2">
      <c r="B55" s="1" t="s">
        <v>23</v>
      </c>
      <c r="C55" s="16">
        <v>87.768999999999991</v>
      </c>
      <c r="D55" s="14">
        <v>16717.150000000001</v>
      </c>
      <c r="E55" s="14">
        <v>390.99400000000003</v>
      </c>
      <c r="F55" s="14">
        <v>45152.33</v>
      </c>
      <c r="G55" s="14">
        <v>88.715000000000003</v>
      </c>
      <c r="H55" s="14">
        <v>15313.55</v>
      </c>
      <c r="I55" s="14">
        <v>812.76</v>
      </c>
      <c r="J55" s="14">
        <v>130879.57</v>
      </c>
    </row>
    <row r="56" spans="2:10" x14ac:dyDescent="0.2">
      <c r="B56" s="3" t="s">
        <v>44</v>
      </c>
      <c r="C56" s="17">
        <f>SUM(C58:C70)</f>
        <v>67.706000000000003</v>
      </c>
      <c r="D56" s="18">
        <f>SUM(D58:D70)</f>
        <v>14371.63</v>
      </c>
      <c r="E56" s="18">
        <f t="shared" ref="E56:J56" si="6">SUM(E58:E70)</f>
        <v>451.41899999999998</v>
      </c>
      <c r="F56" s="18">
        <f t="shared" si="6"/>
        <v>50304.380000000005</v>
      </c>
      <c r="G56" s="18">
        <f t="shared" si="6"/>
        <v>87.703000000000017</v>
      </c>
      <c r="H56" s="18">
        <f t="shared" si="6"/>
        <v>17054.899999999998</v>
      </c>
      <c r="I56" s="18">
        <f t="shared" si="6"/>
        <v>758.21199999999999</v>
      </c>
      <c r="J56" s="18">
        <f t="shared" si="6"/>
        <v>123792.20000000001</v>
      </c>
    </row>
    <row r="57" spans="2:10" x14ac:dyDescent="0.2">
      <c r="C57" s="9"/>
    </row>
    <row r="58" spans="2:10" x14ac:dyDescent="0.2">
      <c r="B58" s="1" t="s">
        <v>45</v>
      </c>
      <c r="C58" s="13">
        <v>7.2030000000000003</v>
      </c>
      <c r="D58" s="15">
        <v>1571.34</v>
      </c>
      <c r="E58" s="15">
        <v>38.869999999999997</v>
      </c>
      <c r="F58" s="15">
        <v>4239.37</v>
      </c>
      <c r="G58" s="15">
        <v>6.4580000000000002</v>
      </c>
      <c r="H58" s="15">
        <v>1372.51</v>
      </c>
      <c r="I58" s="15">
        <v>55.936</v>
      </c>
      <c r="J58" s="15">
        <v>9254.7000000000007</v>
      </c>
    </row>
    <row r="59" spans="2:10" x14ac:dyDescent="0.2">
      <c r="B59" s="1" t="s">
        <v>26</v>
      </c>
      <c r="C59" s="13">
        <v>8.3040000000000003</v>
      </c>
      <c r="D59" s="15">
        <v>1922.01</v>
      </c>
      <c r="E59" s="15">
        <v>36.817</v>
      </c>
      <c r="F59" s="15">
        <v>2266.1999999999998</v>
      </c>
      <c r="G59" s="15">
        <v>3.734</v>
      </c>
      <c r="H59" s="15">
        <v>714.7</v>
      </c>
      <c r="I59" s="15">
        <v>68.844999999999999</v>
      </c>
      <c r="J59" s="15">
        <v>11240.22</v>
      </c>
    </row>
    <row r="60" spans="2:10" x14ac:dyDescent="0.2">
      <c r="B60" s="1" t="s">
        <v>27</v>
      </c>
      <c r="C60" s="13">
        <v>1.103</v>
      </c>
      <c r="D60" s="15">
        <v>121.63</v>
      </c>
      <c r="E60" s="15">
        <v>14.885</v>
      </c>
      <c r="F60" s="15">
        <v>1976.15</v>
      </c>
      <c r="G60" s="15">
        <v>21.913</v>
      </c>
      <c r="H60" s="15">
        <v>4742.33</v>
      </c>
      <c r="I60" s="15">
        <v>63.539000000000001</v>
      </c>
      <c r="J60" s="15">
        <v>10120.530000000001</v>
      </c>
    </row>
    <row r="61" spans="2:10" x14ac:dyDescent="0.2">
      <c r="B61" s="1" t="s">
        <v>28</v>
      </c>
      <c r="C61" s="13">
        <v>1.5009999999999999</v>
      </c>
      <c r="D61" s="15">
        <v>366.2</v>
      </c>
      <c r="E61" s="15">
        <v>20.292000000000002</v>
      </c>
      <c r="F61" s="15">
        <v>2769.56</v>
      </c>
      <c r="G61" s="15">
        <v>7.6050000000000004</v>
      </c>
      <c r="H61" s="15">
        <v>1280.33</v>
      </c>
      <c r="I61" s="15">
        <v>69.069000000000003</v>
      </c>
      <c r="J61" s="15">
        <v>11368.25</v>
      </c>
    </row>
    <row r="62" spans="2:10" x14ac:dyDescent="0.2">
      <c r="B62" s="1" t="s">
        <v>30</v>
      </c>
      <c r="C62" s="13">
        <v>2.7069999999999999</v>
      </c>
      <c r="D62" s="15">
        <v>455.58</v>
      </c>
      <c r="E62" s="15">
        <v>55.753999999999998</v>
      </c>
      <c r="F62" s="15">
        <v>4255.68</v>
      </c>
      <c r="G62" s="15">
        <v>14.993</v>
      </c>
      <c r="H62" s="15">
        <v>2557.11</v>
      </c>
      <c r="I62" s="15">
        <v>69.325000000000003</v>
      </c>
      <c r="J62" s="15">
        <v>11006.12</v>
      </c>
    </row>
    <row r="63" spans="2:10" x14ac:dyDescent="0.2">
      <c r="B63" s="1" t="s">
        <v>31</v>
      </c>
      <c r="C63" s="13">
        <v>5.6369999999999996</v>
      </c>
      <c r="D63" s="15">
        <v>707.92</v>
      </c>
      <c r="E63" s="15">
        <v>44.356000000000002</v>
      </c>
      <c r="F63" s="15">
        <v>3074.07</v>
      </c>
      <c r="G63" s="15">
        <v>2.4420000000000002</v>
      </c>
      <c r="H63" s="15">
        <v>450</v>
      </c>
      <c r="I63" s="15">
        <v>63.53</v>
      </c>
      <c r="J63" s="15">
        <v>10327.83</v>
      </c>
    </row>
    <row r="64" spans="2:10" x14ac:dyDescent="0.2">
      <c r="C64" s="9"/>
    </row>
    <row r="65" spans="1:10" x14ac:dyDescent="0.2">
      <c r="B65" s="1" t="s">
        <v>32</v>
      </c>
      <c r="C65" s="13">
        <v>14.571999999999999</v>
      </c>
      <c r="D65" s="15">
        <v>3759.11</v>
      </c>
      <c r="E65" s="15">
        <v>62.302999999999997</v>
      </c>
      <c r="F65" s="15">
        <v>7577.64</v>
      </c>
      <c r="G65" s="15">
        <v>3.1110000000000002</v>
      </c>
      <c r="H65" s="15">
        <v>408.14</v>
      </c>
      <c r="I65" s="15">
        <v>72.554000000000002</v>
      </c>
      <c r="J65" s="15">
        <v>11743.84</v>
      </c>
    </row>
    <row r="66" spans="1:10" x14ac:dyDescent="0.2">
      <c r="B66" s="1" t="s">
        <v>33</v>
      </c>
      <c r="C66" s="13">
        <v>3.1379999999999999</v>
      </c>
      <c r="D66" s="15">
        <v>663.39</v>
      </c>
      <c r="E66" s="15">
        <v>31.844000000000001</v>
      </c>
      <c r="F66" s="15">
        <v>3856.8</v>
      </c>
      <c r="G66" s="15">
        <v>2.992</v>
      </c>
      <c r="H66" s="15">
        <v>523.79999999999995</v>
      </c>
      <c r="I66" s="15">
        <v>58.04</v>
      </c>
      <c r="J66" s="15">
        <v>9802.7199999999993</v>
      </c>
    </row>
    <row r="67" spans="1:10" x14ac:dyDescent="0.2">
      <c r="B67" s="1" t="s">
        <v>34</v>
      </c>
      <c r="C67" s="13">
        <v>3.6890000000000001</v>
      </c>
      <c r="D67" s="15">
        <v>656.39</v>
      </c>
      <c r="E67" s="15">
        <v>40.540999999999997</v>
      </c>
      <c r="F67" s="15">
        <v>4276.21</v>
      </c>
      <c r="G67" s="15">
        <v>9.1709999999999994</v>
      </c>
      <c r="H67" s="15">
        <v>2201.37</v>
      </c>
      <c r="I67" s="15">
        <v>61.186999999999998</v>
      </c>
      <c r="J67" s="15">
        <v>10025.66</v>
      </c>
    </row>
    <row r="68" spans="1:10" x14ac:dyDescent="0.2">
      <c r="B68" s="1" t="s">
        <v>35</v>
      </c>
      <c r="C68" s="13">
        <v>3.1360000000000001</v>
      </c>
      <c r="D68" s="15">
        <v>432.19</v>
      </c>
      <c r="E68" s="15">
        <v>54.972000000000001</v>
      </c>
      <c r="F68" s="15">
        <v>8607.4500000000007</v>
      </c>
      <c r="G68" s="15">
        <v>6.4859999999999998</v>
      </c>
      <c r="H68" s="15">
        <v>1332.79</v>
      </c>
      <c r="I68" s="15">
        <v>51.56</v>
      </c>
      <c r="J68" s="15">
        <v>8391.31</v>
      </c>
    </row>
    <row r="69" spans="1:10" x14ac:dyDescent="0.2">
      <c r="B69" s="1" t="s">
        <v>36</v>
      </c>
      <c r="C69" s="13">
        <v>9.782</v>
      </c>
      <c r="D69" s="15">
        <v>2260.29</v>
      </c>
      <c r="E69" s="15">
        <v>19.791</v>
      </c>
      <c r="F69" s="15">
        <v>2882.01</v>
      </c>
      <c r="G69" s="15">
        <v>5.9349999999999996</v>
      </c>
      <c r="H69" s="15">
        <v>1117.55</v>
      </c>
      <c r="I69" s="15">
        <v>67.260000000000005</v>
      </c>
      <c r="J69" s="15">
        <v>11078.67</v>
      </c>
    </row>
    <row r="70" spans="1:10" x14ac:dyDescent="0.2">
      <c r="B70" s="1" t="s">
        <v>37</v>
      </c>
      <c r="C70" s="13">
        <v>6.9340000000000002</v>
      </c>
      <c r="D70" s="15">
        <v>1455.58</v>
      </c>
      <c r="E70" s="15">
        <v>30.994</v>
      </c>
      <c r="F70" s="15">
        <v>4523.24</v>
      </c>
      <c r="G70" s="15">
        <v>2.863</v>
      </c>
      <c r="H70" s="15">
        <v>354.27</v>
      </c>
      <c r="I70" s="15">
        <v>57.366999999999997</v>
      </c>
      <c r="J70" s="15">
        <v>9432.35</v>
      </c>
    </row>
    <row r="71" spans="1:10" ht="18" thickBot="1" x14ac:dyDescent="0.25">
      <c r="B71" s="4"/>
      <c r="C71" s="20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46</v>
      </c>
    </row>
    <row r="73" spans="1:10" x14ac:dyDescent="0.2">
      <c r="A73" s="1"/>
    </row>
  </sheetData>
  <phoneticPr fontId="2"/>
  <pageMargins left="0.63" right="0.75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B83" sqref="B83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7" width="10.875" style="2" customWidth="1"/>
    <col min="8" max="8" width="12.125" style="2" customWidth="1"/>
    <col min="9" max="12" width="10.875" style="2" customWidth="1"/>
    <col min="13" max="256" width="13.375" style="2"/>
    <col min="257" max="257" width="13.375" style="2" customWidth="1"/>
    <col min="258" max="258" width="18.375" style="2" customWidth="1"/>
    <col min="259" max="262" width="12.125" style="2" customWidth="1"/>
    <col min="263" max="263" width="10.875" style="2" customWidth="1"/>
    <col min="264" max="264" width="12.125" style="2" customWidth="1"/>
    <col min="265" max="268" width="10.875" style="2" customWidth="1"/>
    <col min="269" max="512" width="13.375" style="2"/>
    <col min="513" max="513" width="13.375" style="2" customWidth="1"/>
    <col min="514" max="514" width="18.375" style="2" customWidth="1"/>
    <col min="515" max="518" width="12.125" style="2" customWidth="1"/>
    <col min="519" max="519" width="10.875" style="2" customWidth="1"/>
    <col min="520" max="520" width="12.125" style="2" customWidth="1"/>
    <col min="521" max="524" width="10.875" style="2" customWidth="1"/>
    <col min="525" max="768" width="13.375" style="2"/>
    <col min="769" max="769" width="13.375" style="2" customWidth="1"/>
    <col min="770" max="770" width="18.375" style="2" customWidth="1"/>
    <col min="771" max="774" width="12.125" style="2" customWidth="1"/>
    <col min="775" max="775" width="10.875" style="2" customWidth="1"/>
    <col min="776" max="776" width="12.125" style="2" customWidth="1"/>
    <col min="777" max="780" width="10.875" style="2" customWidth="1"/>
    <col min="781" max="1024" width="13.375" style="2"/>
    <col min="1025" max="1025" width="13.375" style="2" customWidth="1"/>
    <col min="1026" max="1026" width="18.375" style="2" customWidth="1"/>
    <col min="1027" max="1030" width="12.125" style="2" customWidth="1"/>
    <col min="1031" max="1031" width="10.875" style="2" customWidth="1"/>
    <col min="1032" max="1032" width="12.125" style="2" customWidth="1"/>
    <col min="1033" max="1036" width="10.875" style="2" customWidth="1"/>
    <col min="1037" max="1280" width="13.375" style="2"/>
    <col min="1281" max="1281" width="13.375" style="2" customWidth="1"/>
    <col min="1282" max="1282" width="18.375" style="2" customWidth="1"/>
    <col min="1283" max="1286" width="12.125" style="2" customWidth="1"/>
    <col min="1287" max="1287" width="10.875" style="2" customWidth="1"/>
    <col min="1288" max="1288" width="12.125" style="2" customWidth="1"/>
    <col min="1289" max="1292" width="10.875" style="2" customWidth="1"/>
    <col min="1293" max="1536" width="13.375" style="2"/>
    <col min="1537" max="1537" width="13.375" style="2" customWidth="1"/>
    <col min="1538" max="1538" width="18.375" style="2" customWidth="1"/>
    <col min="1539" max="1542" width="12.125" style="2" customWidth="1"/>
    <col min="1543" max="1543" width="10.875" style="2" customWidth="1"/>
    <col min="1544" max="1544" width="12.125" style="2" customWidth="1"/>
    <col min="1545" max="1548" width="10.875" style="2" customWidth="1"/>
    <col min="1549" max="1792" width="13.375" style="2"/>
    <col min="1793" max="1793" width="13.375" style="2" customWidth="1"/>
    <col min="1794" max="1794" width="18.375" style="2" customWidth="1"/>
    <col min="1795" max="1798" width="12.125" style="2" customWidth="1"/>
    <col min="1799" max="1799" width="10.875" style="2" customWidth="1"/>
    <col min="1800" max="1800" width="12.125" style="2" customWidth="1"/>
    <col min="1801" max="1804" width="10.875" style="2" customWidth="1"/>
    <col min="1805" max="2048" width="13.375" style="2"/>
    <col min="2049" max="2049" width="13.375" style="2" customWidth="1"/>
    <col min="2050" max="2050" width="18.375" style="2" customWidth="1"/>
    <col min="2051" max="2054" width="12.125" style="2" customWidth="1"/>
    <col min="2055" max="2055" width="10.875" style="2" customWidth="1"/>
    <col min="2056" max="2056" width="12.125" style="2" customWidth="1"/>
    <col min="2057" max="2060" width="10.875" style="2" customWidth="1"/>
    <col min="2061" max="2304" width="13.375" style="2"/>
    <col min="2305" max="2305" width="13.375" style="2" customWidth="1"/>
    <col min="2306" max="2306" width="18.375" style="2" customWidth="1"/>
    <col min="2307" max="2310" width="12.125" style="2" customWidth="1"/>
    <col min="2311" max="2311" width="10.875" style="2" customWidth="1"/>
    <col min="2312" max="2312" width="12.125" style="2" customWidth="1"/>
    <col min="2313" max="2316" width="10.875" style="2" customWidth="1"/>
    <col min="2317" max="2560" width="13.375" style="2"/>
    <col min="2561" max="2561" width="13.375" style="2" customWidth="1"/>
    <col min="2562" max="2562" width="18.375" style="2" customWidth="1"/>
    <col min="2563" max="2566" width="12.125" style="2" customWidth="1"/>
    <col min="2567" max="2567" width="10.875" style="2" customWidth="1"/>
    <col min="2568" max="2568" width="12.125" style="2" customWidth="1"/>
    <col min="2569" max="2572" width="10.875" style="2" customWidth="1"/>
    <col min="2573" max="2816" width="13.375" style="2"/>
    <col min="2817" max="2817" width="13.375" style="2" customWidth="1"/>
    <col min="2818" max="2818" width="18.375" style="2" customWidth="1"/>
    <col min="2819" max="2822" width="12.125" style="2" customWidth="1"/>
    <col min="2823" max="2823" width="10.875" style="2" customWidth="1"/>
    <col min="2824" max="2824" width="12.125" style="2" customWidth="1"/>
    <col min="2825" max="2828" width="10.875" style="2" customWidth="1"/>
    <col min="2829" max="3072" width="13.375" style="2"/>
    <col min="3073" max="3073" width="13.375" style="2" customWidth="1"/>
    <col min="3074" max="3074" width="18.375" style="2" customWidth="1"/>
    <col min="3075" max="3078" width="12.125" style="2" customWidth="1"/>
    <col min="3079" max="3079" width="10.875" style="2" customWidth="1"/>
    <col min="3080" max="3080" width="12.125" style="2" customWidth="1"/>
    <col min="3081" max="3084" width="10.875" style="2" customWidth="1"/>
    <col min="3085" max="3328" width="13.375" style="2"/>
    <col min="3329" max="3329" width="13.375" style="2" customWidth="1"/>
    <col min="3330" max="3330" width="18.375" style="2" customWidth="1"/>
    <col min="3331" max="3334" width="12.125" style="2" customWidth="1"/>
    <col min="3335" max="3335" width="10.875" style="2" customWidth="1"/>
    <col min="3336" max="3336" width="12.125" style="2" customWidth="1"/>
    <col min="3337" max="3340" width="10.875" style="2" customWidth="1"/>
    <col min="3341" max="3584" width="13.375" style="2"/>
    <col min="3585" max="3585" width="13.375" style="2" customWidth="1"/>
    <col min="3586" max="3586" width="18.375" style="2" customWidth="1"/>
    <col min="3587" max="3590" width="12.125" style="2" customWidth="1"/>
    <col min="3591" max="3591" width="10.875" style="2" customWidth="1"/>
    <col min="3592" max="3592" width="12.125" style="2" customWidth="1"/>
    <col min="3593" max="3596" width="10.875" style="2" customWidth="1"/>
    <col min="3597" max="3840" width="13.375" style="2"/>
    <col min="3841" max="3841" width="13.375" style="2" customWidth="1"/>
    <col min="3842" max="3842" width="18.375" style="2" customWidth="1"/>
    <col min="3843" max="3846" width="12.125" style="2" customWidth="1"/>
    <col min="3847" max="3847" width="10.875" style="2" customWidth="1"/>
    <col min="3848" max="3848" width="12.125" style="2" customWidth="1"/>
    <col min="3849" max="3852" width="10.875" style="2" customWidth="1"/>
    <col min="3853" max="4096" width="13.375" style="2"/>
    <col min="4097" max="4097" width="13.375" style="2" customWidth="1"/>
    <col min="4098" max="4098" width="18.375" style="2" customWidth="1"/>
    <col min="4099" max="4102" width="12.125" style="2" customWidth="1"/>
    <col min="4103" max="4103" width="10.875" style="2" customWidth="1"/>
    <col min="4104" max="4104" width="12.125" style="2" customWidth="1"/>
    <col min="4105" max="4108" width="10.875" style="2" customWidth="1"/>
    <col min="4109" max="4352" width="13.375" style="2"/>
    <col min="4353" max="4353" width="13.375" style="2" customWidth="1"/>
    <col min="4354" max="4354" width="18.375" style="2" customWidth="1"/>
    <col min="4355" max="4358" width="12.125" style="2" customWidth="1"/>
    <col min="4359" max="4359" width="10.875" style="2" customWidth="1"/>
    <col min="4360" max="4360" width="12.125" style="2" customWidth="1"/>
    <col min="4361" max="4364" width="10.875" style="2" customWidth="1"/>
    <col min="4365" max="4608" width="13.375" style="2"/>
    <col min="4609" max="4609" width="13.375" style="2" customWidth="1"/>
    <col min="4610" max="4610" width="18.375" style="2" customWidth="1"/>
    <col min="4611" max="4614" width="12.125" style="2" customWidth="1"/>
    <col min="4615" max="4615" width="10.875" style="2" customWidth="1"/>
    <col min="4616" max="4616" width="12.125" style="2" customWidth="1"/>
    <col min="4617" max="4620" width="10.875" style="2" customWidth="1"/>
    <col min="4621" max="4864" width="13.375" style="2"/>
    <col min="4865" max="4865" width="13.375" style="2" customWidth="1"/>
    <col min="4866" max="4866" width="18.375" style="2" customWidth="1"/>
    <col min="4867" max="4870" width="12.125" style="2" customWidth="1"/>
    <col min="4871" max="4871" width="10.875" style="2" customWidth="1"/>
    <col min="4872" max="4872" width="12.125" style="2" customWidth="1"/>
    <col min="4873" max="4876" width="10.875" style="2" customWidth="1"/>
    <col min="4877" max="5120" width="13.375" style="2"/>
    <col min="5121" max="5121" width="13.375" style="2" customWidth="1"/>
    <col min="5122" max="5122" width="18.375" style="2" customWidth="1"/>
    <col min="5123" max="5126" width="12.125" style="2" customWidth="1"/>
    <col min="5127" max="5127" width="10.875" style="2" customWidth="1"/>
    <col min="5128" max="5128" width="12.125" style="2" customWidth="1"/>
    <col min="5129" max="5132" width="10.875" style="2" customWidth="1"/>
    <col min="5133" max="5376" width="13.375" style="2"/>
    <col min="5377" max="5377" width="13.375" style="2" customWidth="1"/>
    <col min="5378" max="5378" width="18.375" style="2" customWidth="1"/>
    <col min="5379" max="5382" width="12.125" style="2" customWidth="1"/>
    <col min="5383" max="5383" width="10.875" style="2" customWidth="1"/>
    <col min="5384" max="5384" width="12.125" style="2" customWidth="1"/>
    <col min="5385" max="5388" width="10.875" style="2" customWidth="1"/>
    <col min="5389" max="5632" width="13.375" style="2"/>
    <col min="5633" max="5633" width="13.375" style="2" customWidth="1"/>
    <col min="5634" max="5634" width="18.375" style="2" customWidth="1"/>
    <col min="5635" max="5638" width="12.125" style="2" customWidth="1"/>
    <col min="5639" max="5639" width="10.875" style="2" customWidth="1"/>
    <col min="5640" max="5640" width="12.125" style="2" customWidth="1"/>
    <col min="5641" max="5644" width="10.875" style="2" customWidth="1"/>
    <col min="5645" max="5888" width="13.375" style="2"/>
    <col min="5889" max="5889" width="13.375" style="2" customWidth="1"/>
    <col min="5890" max="5890" width="18.375" style="2" customWidth="1"/>
    <col min="5891" max="5894" width="12.125" style="2" customWidth="1"/>
    <col min="5895" max="5895" width="10.875" style="2" customWidth="1"/>
    <col min="5896" max="5896" width="12.125" style="2" customWidth="1"/>
    <col min="5897" max="5900" width="10.875" style="2" customWidth="1"/>
    <col min="5901" max="6144" width="13.375" style="2"/>
    <col min="6145" max="6145" width="13.375" style="2" customWidth="1"/>
    <col min="6146" max="6146" width="18.375" style="2" customWidth="1"/>
    <col min="6147" max="6150" width="12.125" style="2" customWidth="1"/>
    <col min="6151" max="6151" width="10.875" style="2" customWidth="1"/>
    <col min="6152" max="6152" width="12.125" style="2" customWidth="1"/>
    <col min="6153" max="6156" width="10.875" style="2" customWidth="1"/>
    <col min="6157" max="6400" width="13.375" style="2"/>
    <col min="6401" max="6401" width="13.375" style="2" customWidth="1"/>
    <col min="6402" max="6402" width="18.375" style="2" customWidth="1"/>
    <col min="6403" max="6406" width="12.125" style="2" customWidth="1"/>
    <col min="6407" max="6407" width="10.875" style="2" customWidth="1"/>
    <col min="6408" max="6408" width="12.125" style="2" customWidth="1"/>
    <col min="6409" max="6412" width="10.875" style="2" customWidth="1"/>
    <col min="6413" max="6656" width="13.375" style="2"/>
    <col min="6657" max="6657" width="13.375" style="2" customWidth="1"/>
    <col min="6658" max="6658" width="18.375" style="2" customWidth="1"/>
    <col min="6659" max="6662" width="12.125" style="2" customWidth="1"/>
    <col min="6663" max="6663" width="10.875" style="2" customWidth="1"/>
    <col min="6664" max="6664" width="12.125" style="2" customWidth="1"/>
    <col min="6665" max="6668" width="10.875" style="2" customWidth="1"/>
    <col min="6669" max="6912" width="13.375" style="2"/>
    <col min="6913" max="6913" width="13.375" style="2" customWidth="1"/>
    <col min="6914" max="6914" width="18.375" style="2" customWidth="1"/>
    <col min="6915" max="6918" width="12.125" style="2" customWidth="1"/>
    <col min="6919" max="6919" width="10.875" style="2" customWidth="1"/>
    <col min="6920" max="6920" width="12.125" style="2" customWidth="1"/>
    <col min="6921" max="6924" width="10.875" style="2" customWidth="1"/>
    <col min="6925" max="7168" width="13.375" style="2"/>
    <col min="7169" max="7169" width="13.375" style="2" customWidth="1"/>
    <col min="7170" max="7170" width="18.375" style="2" customWidth="1"/>
    <col min="7171" max="7174" width="12.125" style="2" customWidth="1"/>
    <col min="7175" max="7175" width="10.875" style="2" customWidth="1"/>
    <col min="7176" max="7176" width="12.125" style="2" customWidth="1"/>
    <col min="7177" max="7180" width="10.875" style="2" customWidth="1"/>
    <col min="7181" max="7424" width="13.375" style="2"/>
    <col min="7425" max="7425" width="13.375" style="2" customWidth="1"/>
    <col min="7426" max="7426" width="18.375" style="2" customWidth="1"/>
    <col min="7427" max="7430" width="12.125" style="2" customWidth="1"/>
    <col min="7431" max="7431" width="10.875" style="2" customWidth="1"/>
    <col min="7432" max="7432" width="12.125" style="2" customWidth="1"/>
    <col min="7433" max="7436" width="10.875" style="2" customWidth="1"/>
    <col min="7437" max="7680" width="13.375" style="2"/>
    <col min="7681" max="7681" width="13.375" style="2" customWidth="1"/>
    <col min="7682" max="7682" width="18.375" style="2" customWidth="1"/>
    <col min="7683" max="7686" width="12.125" style="2" customWidth="1"/>
    <col min="7687" max="7687" width="10.875" style="2" customWidth="1"/>
    <col min="7688" max="7688" width="12.125" style="2" customWidth="1"/>
    <col min="7689" max="7692" width="10.875" style="2" customWidth="1"/>
    <col min="7693" max="7936" width="13.375" style="2"/>
    <col min="7937" max="7937" width="13.375" style="2" customWidth="1"/>
    <col min="7938" max="7938" width="18.375" style="2" customWidth="1"/>
    <col min="7939" max="7942" width="12.125" style="2" customWidth="1"/>
    <col min="7943" max="7943" width="10.875" style="2" customWidth="1"/>
    <col min="7944" max="7944" width="12.125" style="2" customWidth="1"/>
    <col min="7945" max="7948" width="10.875" style="2" customWidth="1"/>
    <col min="7949" max="8192" width="13.375" style="2"/>
    <col min="8193" max="8193" width="13.375" style="2" customWidth="1"/>
    <col min="8194" max="8194" width="18.375" style="2" customWidth="1"/>
    <col min="8195" max="8198" width="12.125" style="2" customWidth="1"/>
    <col min="8199" max="8199" width="10.875" style="2" customWidth="1"/>
    <col min="8200" max="8200" width="12.125" style="2" customWidth="1"/>
    <col min="8201" max="8204" width="10.875" style="2" customWidth="1"/>
    <col min="8205" max="8448" width="13.375" style="2"/>
    <col min="8449" max="8449" width="13.375" style="2" customWidth="1"/>
    <col min="8450" max="8450" width="18.375" style="2" customWidth="1"/>
    <col min="8451" max="8454" width="12.125" style="2" customWidth="1"/>
    <col min="8455" max="8455" width="10.875" style="2" customWidth="1"/>
    <col min="8456" max="8456" width="12.125" style="2" customWidth="1"/>
    <col min="8457" max="8460" width="10.875" style="2" customWidth="1"/>
    <col min="8461" max="8704" width="13.375" style="2"/>
    <col min="8705" max="8705" width="13.375" style="2" customWidth="1"/>
    <col min="8706" max="8706" width="18.375" style="2" customWidth="1"/>
    <col min="8707" max="8710" width="12.125" style="2" customWidth="1"/>
    <col min="8711" max="8711" width="10.875" style="2" customWidth="1"/>
    <col min="8712" max="8712" width="12.125" style="2" customWidth="1"/>
    <col min="8713" max="8716" width="10.875" style="2" customWidth="1"/>
    <col min="8717" max="8960" width="13.375" style="2"/>
    <col min="8961" max="8961" width="13.375" style="2" customWidth="1"/>
    <col min="8962" max="8962" width="18.375" style="2" customWidth="1"/>
    <col min="8963" max="8966" width="12.125" style="2" customWidth="1"/>
    <col min="8967" max="8967" width="10.875" style="2" customWidth="1"/>
    <col min="8968" max="8968" width="12.125" style="2" customWidth="1"/>
    <col min="8969" max="8972" width="10.875" style="2" customWidth="1"/>
    <col min="8973" max="9216" width="13.375" style="2"/>
    <col min="9217" max="9217" width="13.375" style="2" customWidth="1"/>
    <col min="9218" max="9218" width="18.375" style="2" customWidth="1"/>
    <col min="9219" max="9222" width="12.125" style="2" customWidth="1"/>
    <col min="9223" max="9223" width="10.875" style="2" customWidth="1"/>
    <col min="9224" max="9224" width="12.125" style="2" customWidth="1"/>
    <col min="9225" max="9228" width="10.875" style="2" customWidth="1"/>
    <col min="9229" max="9472" width="13.375" style="2"/>
    <col min="9473" max="9473" width="13.375" style="2" customWidth="1"/>
    <col min="9474" max="9474" width="18.375" style="2" customWidth="1"/>
    <col min="9475" max="9478" width="12.125" style="2" customWidth="1"/>
    <col min="9479" max="9479" width="10.875" style="2" customWidth="1"/>
    <col min="9480" max="9480" width="12.125" style="2" customWidth="1"/>
    <col min="9481" max="9484" width="10.875" style="2" customWidth="1"/>
    <col min="9485" max="9728" width="13.375" style="2"/>
    <col min="9729" max="9729" width="13.375" style="2" customWidth="1"/>
    <col min="9730" max="9730" width="18.375" style="2" customWidth="1"/>
    <col min="9731" max="9734" width="12.125" style="2" customWidth="1"/>
    <col min="9735" max="9735" width="10.875" style="2" customWidth="1"/>
    <col min="9736" max="9736" width="12.125" style="2" customWidth="1"/>
    <col min="9737" max="9740" width="10.875" style="2" customWidth="1"/>
    <col min="9741" max="9984" width="13.375" style="2"/>
    <col min="9985" max="9985" width="13.375" style="2" customWidth="1"/>
    <col min="9986" max="9986" width="18.375" style="2" customWidth="1"/>
    <col min="9987" max="9990" width="12.125" style="2" customWidth="1"/>
    <col min="9991" max="9991" width="10.875" style="2" customWidth="1"/>
    <col min="9992" max="9992" width="12.125" style="2" customWidth="1"/>
    <col min="9993" max="9996" width="10.875" style="2" customWidth="1"/>
    <col min="9997" max="10240" width="13.375" style="2"/>
    <col min="10241" max="10241" width="13.375" style="2" customWidth="1"/>
    <col min="10242" max="10242" width="18.375" style="2" customWidth="1"/>
    <col min="10243" max="10246" width="12.125" style="2" customWidth="1"/>
    <col min="10247" max="10247" width="10.875" style="2" customWidth="1"/>
    <col min="10248" max="10248" width="12.125" style="2" customWidth="1"/>
    <col min="10249" max="10252" width="10.875" style="2" customWidth="1"/>
    <col min="10253" max="10496" width="13.375" style="2"/>
    <col min="10497" max="10497" width="13.375" style="2" customWidth="1"/>
    <col min="10498" max="10498" width="18.375" style="2" customWidth="1"/>
    <col min="10499" max="10502" width="12.125" style="2" customWidth="1"/>
    <col min="10503" max="10503" width="10.875" style="2" customWidth="1"/>
    <col min="10504" max="10504" width="12.125" style="2" customWidth="1"/>
    <col min="10505" max="10508" width="10.875" style="2" customWidth="1"/>
    <col min="10509" max="10752" width="13.375" style="2"/>
    <col min="10753" max="10753" width="13.375" style="2" customWidth="1"/>
    <col min="10754" max="10754" width="18.375" style="2" customWidth="1"/>
    <col min="10755" max="10758" width="12.125" style="2" customWidth="1"/>
    <col min="10759" max="10759" width="10.875" style="2" customWidth="1"/>
    <col min="10760" max="10760" width="12.125" style="2" customWidth="1"/>
    <col min="10761" max="10764" width="10.875" style="2" customWidth="1"/>
    <col min="10765" max="11008" width="13.375" style="2"/>
    <col min="11009" max="11009" width="13.375" style="2" customWidth="1"/>
    <col min="11010" max="11010" width="18.375" style="2" customWidth="1"/>
    <col min="11011" max="11014" width="12.125" style="2" customWidth="1"/>
    <col min="11015" max="11015" width="10.875" style="2" customWidth="1"/>
    <col min="11016" max="11016" width="12.125" style="2" customWidth="1"/>
    <col min="11017" max="11020" width="10.875" style="2" customWidth="1"/>
    <col min="11021" max="11264" width="13.375" style="2"/>
    <col min="11265" max="11265" width="13.375" style="2" customWidth="1"/>
    <col min="11266" max="11266" width="18.375" style="2" customWidth="1"/>
    <col min="11267" max="11270" width="12.125" style="2" customWidth="1"/>
    <col min="11271" max="11271" width="10.875" style="2" customWidth="1"/>
    <col min="11272" max="11272" width="12.125" style="2" customWidth="1"/>
    <col min="11273" max="11276" width="10.875" style="2" customWidth="1"/>
    <col min="11277" max="11520" width="13.375" style="2"/>
    <col min="11521" max="11521" width="13.375" style="2" customWidth="1"/>
    <col min="11522" max="11522" width="18.375" style="2" customWidth="1"/>
    <col min="11523" max="11526" width="12.125" style="2" customWidth="1"/>
    <col min="11527" max="11527" width="10.875" style="2" customWidth="1"/>
    <col min="11528" max="11528" width="12.125" style="2" customWidth="1"/>
    <col min="11529" max="11532" width="10.875" style="2" customWidth="1"/>
    <col min="11533" max="11776" width="13.375" style="2"/>
    <col min="11777" max="11777" width="13.375" style="2" customWidth="1"/>
    <col min="11778" max="11778" width="18.375" style="2" customWidth="1"/>
    <col min="11779" max="11782" width="12.125" style="2" customWidth="1"/>
    <col min="11783" max="11783" width="10.875" style="2" customWidth="1"/>
    <col min="11784" max="11784" width="12.125" style="2" customWidth="1"/>
    <col min="11785" max="11788" width="10.875" style="2" customWidth="1"/>
    <col min="11789" max="12032" width="13.375" style="2"/>
    <col min="12033" max="12033" width="13.375" style="2" customWidth="1"/>
    <col min="12034" max="12034" width="18.375" style="2" customWidth="1"/>
    <col min="12035" max="12038" width="12.125" style="2" customWidth="1"/>
    <col min="12039" max="12039" width="10.875" style="2" customWidth="1"/>
    <col min="12040" max="12040" width="12.125" style="2" customWidth="1"/>
    <col min="12041" max="12044" width="10.875" style="2" customWidth="1"/>
    <col min="12045" max="12288" width="13.375" style="2"/>
    <col min="12289" max="12289" width="13.375" style="2" customWidth="1"/>
    <col min="12290" max="12290" width="18.375" style="2" customWidth="1"/>
    <col min="12291" max="12294" width="12.125" style="2" customWidth="1"/>
    <col min="12295" max="12295" width="10.875" style="2" customWidth="1"/>
    <col min="12296" max="12296" width="12.125" style="2" customWidth="1"/>
    <col min="12297" max="12300" width="10.875" style="2" customWidth="1"/>
    <col min="12301" max="12544" width="13.375" style="2"/>
    <col min="12545" max="12545" width="13.375" style="2" customWidth="1"/>
    <col min="12546" max="12546" width="18.375" style="2" customWidth="1"/>
    <col min="12547" max="12550" width="12.125" style="2" customWidth="1"/>
    <col min="12551" max="12551" width="10.875" style="2" customWidth="1"/>
    <col min="12552" max="12552" width="12.125" style="2" customWidth="1"/>
    <col min="12553" max="12556" width="10.875" style="2" customWidth="1"/>
    <col min="12557" max="12800" width="13.375" style="2"/>
    <col min="12801" max="12801" width="13.375" style="2" customWidth="1"/>
    <col min="12802" max="12802" width="18.375" style="2" customWidth="1"/>
    <col min="12803" max="12806" width="12.125" style="2" customWidth="1"/>
    <col min="12807" max="12807" width="10.875" style="2" customWidth="1"/>
    <col min="12808" max="12808" width="12.125" style="2" customWidth="1"/>
    <col min="12809" max="12812" width="10.875" style="2" customWidth="1"/>
    <col min="12813" max="13056" width="13.375" style="2"/>
    <col min="13057" max="13057" width="13.375" style="2" customWidth="1"/>
    <col min="13058" max="13058" width="18.375" style="2" customWidth="1"/>
    <col min="13059" max="13062" width="12.125" style="2" customWidth="1"/>
    <col min="13063" max="13063" width="10.875" style="2" customWidth="1"/>
    <col min="13064" max="13064" width="12.125" style="2" customWidth="1"/>
    <col min="13065" max="13068" width="10.875" style="2" customWidth="1"/>
    <col min="13069" max="13312" width="13.375" style="2"/>
    <col min="13313" max="13313" width="13.375" style="2" customWidth="1"/>
    <col min="13314" max="13314" width="18.375" style="2" customWidth="1"/>
    <col min="13315" max="13318" width="12.125" style="2" customWidth="1"/>
    <col min="13319" max="13319" width="10.875" style="2" customWidth="1"/>
    <col min="13320" max="13320" width="12.125" style="2" customWidth="1"/>
    <col min="13321" max="13324" width="10.875" style="2" customWidth="1"/>
    <col min="13325" max="13568" width="13.375" style="2"/>
    <col min="13569" max="13569" width="13.375" style="2" customWidth="1"/>
    <col min="13570" max="13570" width="18.375" style="2" customWidth="1"/>
    <col min="13571" max="13574" width="12.125" style="2" customWidth="1"/>
    <col min="13575" max="13575" width="10.875" style="2" customWidth="1"/>
    <col min="13576" max="13576" width="12.125" style="2" customWidth="1"/>
    <col min="13577" max="13580" width="10.875" style="2" customWidth="1"/>
    <col min="13581" max="13824" width="13.375" style="2"/>
    <col min="13825" max="13825" width="13.375" style="2" customWidth="1"/>
    <col min="13826" max="13826" width="18.375" style="2" customWidth="1"/>
    <col min="13827" max="13830" width="12.125" style="2" customWidth="1"/>
    <col min="13831" max="13831" width="10.875" style="2" customWidth="1"/>
    <col min="13832" max="13832" width="12.125" style="2" customWidth="1"/>
    <col min="13833" max="13836" width="10.875" style="2" customWidth="1"/>
    <col min="13837" max="14080" width="13.375" style="2"/>
    <col min="14081" max="14081" width="13.375" style="2" customWidth="1"/>
    <col min="14082" max="14082" width="18.375" style="2" customWidth="1"/>
    <col min="14083" max="14086" width="12.125" style="2" customWidth="1"/>
    <col min="14087" max="14087" width="10.875" style="2" customWidth="1"/>
    <col min="14088" max="14088" width="12.125" style="2" customWidth="1"/>
    <col min="14089" max="14092" width="10.875" style="2" customWidth="1"/>
    <col min="14093" max="14336" width="13.375" style="2"/>
    <col min="14337" max="14337" width="13.375" style="2" customWidth="1"/>
    <col min="14338" max="14338" width="18.375" style="2" customWidth="1"/>
    <col min="14339" max="14342" width="12.125" style="2" customWidth="1"/>
    <col min="14343" max="14343" width="10.875" style="2" customWidth="1"/>
    <col min="14344" max="14344" width="12.125" style="2" customWidth="1"/>
    <col min="14345" max="14348" width="10.875" style="2" customWidth="1"/>
    <col min="14349" max="14592" width="13.375" style="2"/>
    <col min="14593" max="14593" width="13.375" style="2" customWidth="1"/>
    <col min="14594" max="14594" width="18.375" style="2" customWidth="1"/>
    <col min="14595" max="14598" width="12.125" style="2" customWidth="1"/>
    <col min="14599" max="14599" width="10.875" style="2" customWidth="1"/>
    <col min="14600" max="14600" width="12.125" style="2" customWidth="1"/>
    <col min="14601" max="14604" width="10.875" style="2" customWidth="1"/>
    <col min="14605" max="14848" width="13.375" style="2"/>
    <col min="14849" max="14849" width="13.375" style="2" customWidth="1"/>
    <col min="14850" max="14850" width="18.375" style="2" customWidth="1"/>
    <col min="14851" max="14854" width="12.125" style="2" customWidth="1"/>
    <col min="14855" max="14855" width="10.875" style="2" customWidth="1"/>
    <col min="14856" max="14856" width="12.125" style="2" customWidth="1"/>
    <col min="14857" max="14860" width="10.875" style="2" customWidth="1"/>
    <col min="14861" max="15104" width="13.375" style="2"/>
    <col min="15105" max="15105" width="13.375" style="2" customWidth="1"/>
    <col min="15106" max="15106" width="18.375" style="2" customWidth="1"/>
    <col min="15107" max="15110" width="12.125" style="2" customWidth="1"/>
    <col min="15111" max="15111" width="10.875" style="2" customWidth="1"/>
    <col min="15112" max="15112" width="12.125" style="2" customWidth="1"/>
    <col min="15113" max="15116" width="10.875" style="2" customWidth="1"/>
    <col min="15117" max="15360" width="13.375" style="2"/>
    <col min="15361" max="15361" width="13.375" style="2" customWidth="1"/>
    <col min="15362" max="15362" width="18.375" style="2" customWidth="1"/>
    <col min="15363" max="15366" width="12.125" style="2" customWidth="1"/>
    <col min="15367" max="15367" width="10.875" style="2" customWidth="1"/>
    <col min="15368" max="15368" width="12.125" style="2" customWidth="1"/>
    <col min="15369" max="15372" width="10.875" style="2" customWidth="1"/>
    <col min="15373" max="15616" width="13.375" style="2"/>
    <col min="15617" max="15617" width="13.375" style="2" customWidth="1"/>
    <col min="15618" max="15618" width="18.375" style="2" customWidth="1"/>
    <col min="15619" max="15622" width="12.125" style="2" customWidth="1"/>
    <col min="15623" max="15623" width="10.875" style="2" customWidth="1"/>
    <col min="15624" max="15624" width="12.125" style="2" customWidth="1"/>
    <col min="15625" max="15628" width="10.875" style="2" customWidth="1"/>
    <col min="15629" max="15872" width="13.375" style="2"/>
    <col min="15873" max="15873" width="13.375" style="2" customWidth="1"/>
    <col min="15874" max="15874" width="18.375" style="2" customWidth="1"/>
    <col min="15875" max="15878" width="12.125" style="2" customWidth="1"/>
    <col min="15879" max="15879" width="10.875" style="2" customWidth="1"/>
    <col min="15880" max="15880" width="12.125" style="2" customWidth="1"/>
    <col min="15881" max="15884" width="10.875" style="2" customWidth="1"/>
    <col min="15885" max="16128" width="13.375" style="2"/>
    <col min="16129" max="16129" width="13.375" style="2" customWidth="1"/>
    <col min="16130" max="16130" width="18.375" style="2" customWidth="1"/>
    <col min="16131" max="16134" width="12.125" style="2" customWidth="1"/>
    <col min="16135" max="16135" width="10.875" style="2" customWidth="1"/>
    <col min="16136" max="16136" width="12.125" style="2" customWidth="1"/>
    <col min="16137" max="16140" width="10.875" style="2" customWidth="1"/>
    <col min="16141" max="16384" width="13.375" style="2"/>
  </cols>
  <sheetData>
    <row r="1" spans="1:12" x14ac:dyDescent="0.2">
      <c r="A1" s="1"/>
    </row>
    <row r="6" spans="1:12" x14ac:dyDescent="0.2">
      <c r="C6" s="18"/>
    </row>
    <row r="7" spans="1:12" x14ac:dyDescent="0.2">
      <c r="E7" s="3" t="s">
        <v>0</v>
      </c>
    </row>
    <row r="8" spans="1:12" x14ac:dyDescent="0.2">
      <c r="C8" s="1" t="s">
        <v>47</v>
      </c>
    </row>
    <row r="9" spans="1:12" x14ac:dyDescent="0.2">
      <c r="B9" s="18"/>
      <c r="C9" s="3" t="s">
        <v>48</v>
      </c>
      <c r="F9" s="18"/>
      <c r="G9" s="18"/>
      <c r="H9" s="18"/>
      <c r="I9" s="18"/>
      <c r="J9" s="18"/>
      <c r="K9" s="18"/>
      <c r="L9" s="18"/>
    </row>
    <row r="10" spans="1:12" ht="18" thickBot="1" x14ac:dyDescent="0.25">
      <c r="B10" s="23"/>
      <c r="C10" s="4"/>
      <c r="D10" s="4"/>
      <c r="E10" s="4"/>
      <c r="F10" s="23"/>
      <c r="G10" s="23"/>
      <c r="H10" s="23"/>
      <c r="I10" s="23"/>
      <c r="J10" s="23"/>
      <c r="K10" s="23"/>
      <c r="L10" s="23"/>
    </row>
    <row r="11" spans="1:12" x14ac:dyDescent="0.2">
      <c r="C11" s="8" t="s">
        <v>49</v>
      </c>
      <c r="D11" s="7"/>
      <c r="E11" s="8" t="s">
        <v>50</v>
      </c>
      <c r="F11" s="24"/>
      <c r="G11" s="8" t="s">
        <v>51</v>
      </c>
      <c r="H11" s="24"/>
      <c r="I11" s="8" t="s">
        <v>52</v>
      </c>
      <c r="J11" s="24"/>
      <c r="K11" s="8" t="s">
        <v>53</v>
      </c>
      <c r="L11" s="24"/>
    </row>
    <row r="12" spans="1:12" x14ac:dyDescent="0.2">
      <c r="C12" s="9"/>
      <c r="D12" s="10" t="s">
        <v>42</v>
      </c>
      <c r="E12" s="9"/>
      <c r="F12" s="10" t="s">
        <v>42</v>
      </c>
      <c r="G12" s="9"/>
      <c r="H12" s="10" t="s">
        <v>42</v>
      </c>
      <c r="I12" s="9"/>
      <c r="J12" s="10" t="s">
        <v>54</v>
      </c>
      <c r="K12" s="9"/>
      <c r="L12" s="10" t="s">
        <v>54</v>
      </c>
    </row>
    <row r="13" spans="1:12" x14ac:dyDescent="0.2">
      <c r="B13" s="7"/>
      <c r="C13" s="25" t="s">
        <v>55</v>
      </c>
      <c r="D13" s="8" t="s">
        <v>43</v>
      </c>
      <c r="E13" s="25" t="s">
        <v>56</v>
      </c>
      <c r="F13" s="8" t="s">
        <v>43</v>
      </c>
      <c r="G13" s="25" t="s">
        <v>57</v>
      </c>
      <c r="H13" s="8" t="s">
        <v>43</v>
      </c>
      <c r="I13" s="25" t="s">
        <v>57</v>
      </c>
      <c r="J13" s="8" t="s">
        <v>58</v>
      </c>
      <c r="K13" s="25" t="s">
        <v>56</v>
      </c>
      <c r="L13" s="8" t="s">
        <v>58</v>
      </c>
    </row>
    <row r="14" spans="1:12" x14ac:dyDescent="0.2">
      <c r="C14" s="11" t="s">
        <v>12</v>
      </c>
      <c r="D14" s="12" t="s">
        <v>13</v>
      </c>
      <c r="E14" s="12" t="s">
        <v>12</v>
      </c>
      <c r="F14" s="12" t="s">
        <v>13</v>
      </c>
      <c r="G14" s="12" t="s">
        <v>12</v>
      </c>
      <c r="H14" s="12" t="s">
        <v>13</v>
      </c>
      <c r="I14" s="12" t="s">
        <v>12</v>
      </c>
      <c r="J14" s="12" t="s">
        <v>13</v>
      </c>
      <c r="K14" s="12" t="s">
        <v>12</v>
      </c>
      <c r="L14" s="12" t="s">
        <v>13</v>
      </c>
    </row>
    <row r="15" spans="1:12" x14ac:dyDescent="0.2">
      <c r="B15" s="1" t="s">
        <v>14</v>
      </c>
      <c r="C15" s="16">
        <f>E15+G15+I15+K15+C46+E46+G46+I46+K46</f>
        <v>1719.1999999999998</v>
      </c>
      <c r="D15" s="14">
        <f>F15+H15+J15+L15+D46+F46+H46+J46+L46</f>
        <v>136864.79999999999</v>
      </c>
      <c r="E15" s="15">
        <v>929.5</v>
      </c>
      <c r="F15" s="15">
        <v>79703</v>
      </c>
      <c r="G15" s="15">
        <v>166.5</v>
      </c>
      <c r="H15" s="15">
        <v>13624</v>
      </c>
      <c r="I15" s="15">
        <v>99.3</v>
      </c>
      <c r="J15" s="15">
        <v>4518</v>
      </c>
      <c r="K15" s="15">
        <v>170.6</v>
      </c>
      <c r="L15" s="15">
        <v>8371</v>
      </c>
    </row>
    <row r="16" spans="1:12" x14ac:dyDescent="0.2">
      <c r="B16" s="1" t="s">
        <v>15</v>
      </c>
      <c r="C16" s="16">
        <f>E16+G16+I16+K16+C47+E47+G47+I47+K47</f>
        <v>1907</v>
      </c>
      <c r="D16" s="14">
        <f>F16+H16+J16+L16+D47+F47+H47+J47+L47-1</f>
        <v>193632</v>
      </c>
      <c r="E16" s="15">
        <v>938.8</v>
      </c>
      <c r="F16" s="15">
        <v>102528</v>
      </c>
      <c r="G16" s="15">
        <v>173.9</v>
      </c>
      <c r="H16" s="15">
        <v>19289</v>
      </c>
      <c r="I16" s="15">
        <v>182.8</v>
      </c>
      <c r="J16" s="15">
        <v>10339</v>
      </c>
      <c r="K16" s="15">
        <v>151.1</v>
      </c>
      <c r="L16" s="15">
        <v>10667</v>
      </c>
    </row>
    <row r="17" spans="2:12" x14ac:dyDescent="0.2">
      <c r="B17" s="1" t="s">
        <v>16</v>
      </c>
      <c r="C17" s="16">
        <f>E17+G17+I17+K17+C48+E48+G48+I48+K48</f>
        <v>1428.6</v>
      </c>
      <c r="D17" s="14">
        <f>F17+H17+J17+L17+D48+F48+H48+J48+L48+1</f>
        <v>157789</v>
      </c>
      <c r="E17" s="15">
        <v>692.3</v>
      </c>
      <c r="F17" s="15">
        <v>80308</v>
      </c>
      <c r="G17" s="15">
        <v>159.80000000000001</v>
      </c>
      <c r="H17" s="15">
        <v>18402</v>
      </c>
      <c r="I17" s="15">
        <v>90.4</v>
      </c>
      <c r="J17" s="15">
        <v>5476</v>
      </c>
      <c r="K17" s="15">
        <v>156.19999999999999</v>
      </c>
      <c r="L17" s="15">
        <v>11271</v>
      </c>
    </row>
    <row r="18" spans="2:12" x14ac:dyDescent="0.2">
      <c r="B18" s="1" t="s">
        <v>17</v>
      </c>
      <c r="C18" s="16">
        <f>E18+G18+I18+K18+C49+E49+G49+I49+K49</f>
        <v>2432.3000000000002</v>
      </c>
      <c r="D18" s="14">
        <f>F18+H18+J18+L18+D49+F49+H49+J49+L49</f>
        <v>379276.4</v>
      </c>
      <c r="E18" s="15">
        <v>1306.7</v>
      </c>
      <c r="F18" s="15">
        <v>206629.8</v>
      </c>
      <c r="G18" s="15">
        <v>188.9</v>
      </c>
      <c r="H18" s="15">
        <v>29404.6</v>
      </c>
      <c r="I18" s="15">
        <v>95.9</v>
      </c>
      <c r="J18" s="15">
        <v>5866</v>
      </c>
      <c r="K18" s="15">
        <v>296.2</v>
      </c>
      <c r="L18" s="15">
        <v>30197</v>
      </c>
    </row>
    <row r="19" spans="2:12" x14ac:dyDescent="0.2">
      <c r="C19" s="9"/>
    </row>
    <row r="20" spans="2:12" x14ac:dyDescent="0.2">
      <c r="B20" s="1" t="s">
        <v>18</v>
      </c>
      <c r="C20" s="16">
        <f t="shared" ref="C20:D26" si="0">E20+G20+I20+K20+C51+E51+G51+I51+K51</f>
        <v>1890.8489999999999</v>
      </c>
      <c r="D20" s="14">
        <f t="shared" si="0"/>
        <v>294149.13699999999</v>
      </c>
      <c r="E20" s="15">
        <v>1153.105</v>
      </c>
      <c r="F20" s="15">
        <v>182599.11</v>
      </c>
      <c r="G20" s="15">
        <v>82.088000000000008</v>
      </c>
      <c r="H20" s="15">
        <v>13524.99</v>
      </c>
      <c r="I20" s="15">
        <v>39.686999999999998</v>
      </c>
      <c r="J20" s="15">
        <v>2904.26</v>
      </c>
      <c r="K20" s="15">
        <v>174.43100000000001</v>
      </c>
      <c r="L20" s="15">
        <v>17304.61</v>
      </c>
    </row>
    <row r="21" spans="2:12" x14ac:dyDescent="0.2">
      <c r="B21" s="1" t="s">
        <v>19</v>
      </c>
      <c r="C21" s="16">
        <f t="shared" si="0"/>
        <v>1832.5467000000001</v>
      </c>
      <c r="D21" s="14">
        <f t="shared" si="0"/>
        <v>323005.27</v>
      </c>
      <c r="E21" s="15">
        <v>983.41700000000003</v>
      </c>
      <c r="F21" s="15">
        <v>157805.51999999999</v>
      </c>
      <c r="G21" s="15">
        <v>68.171000000000006</v>
      </c>
      <c r="H21" s="15">
        <v>10464.540000000001</v>
      </c>
      <c r="I21" s="15">
        <v>59.83</v>
      </c>
      <c r="J21" s="15">
        <v>3905.84</v>
      </c>
      <c r="K21" s="15">
        <v>176.82599999999999</v>
      </c>
      <c r="L21" s="15">
        <v>21038.2</v>
      </c>
    </row>
    <row r="22" spans="2:12" x14ac:dyDescent="0.2">
      <c r="B22" s="1" t="s">
        <v>20</v>
      </c>
      <c r="C22" s="16">
        <f t="shared" si="0"/>
        <v>2027.7549999999999</v>
      </c>
      <c r="D22" s="14">
        <f t="shared" si="0"/>
        <v>325686.81999999995</v>
      </c>
      <c r="E22" s="15">
        <v>1159.0150000000001</v>
      </c>
      <c r="F22" s="15">
        <v>191695.38</v>
      </c>
      <c r="G22" s="15">
        <v>76.581000000000003</v>
      </c>
      <c r="H22" s="15">
        <v>12570.78</v>
      </c>
      <c r="I22" s="15">
        <v>49.677</v>
      </c>
      <c r="J22" s="15">
        <v>4149.34</v>
      </c>
      <c r="K22" s="15">
        <v>127.999</v>
      </c>
      <c r="L22" s="15">
        <v>12949.93</v>
      </c>
    </row>
    <row r="23" spans="2:12" x14ac:dyDescent="0.2">
      <c r="B23" s="1" t="s">
        <v>21</v>
      </c>
      <c r="C23" s="16">
        <f t="shared" si="0"/>
        <v>1681.6090000000004</v>
      </c>
      <c r="D23" s="14">
        <f t="shared" si="0"/>
        <v>275019.69</v>
      </c>
      <c r="E23" s="15">
        <v>947.19600000000003</v>
      </c>
      <c r="F23" s="15">
        <v>156209.20000000001</v>
      </c>
      <c r="G23" s="15">
        <v>72.995000000000005</v>
      </c>
      <c r="H23" s="15">
        <v>12337.12</v>
      </c>
      <c r="I23" s="15">
        <v>40.286000000000001</v>
      </c>
      <c r="J23" s="15">
        <v>3333.1</v>
      </c>
      <c r="K23" s="15">
        <v>200.65800000000002</v>
      </c>
      <c r="L23" s="15">
        <v>21104.83</v>
      </c>
    </row>
    <row r="24" spans="2:12" x14ac:dyDescent="0.2">
      <c r="B24" s="1" t="s">
        <v>22</v>
      </c>
      <c r="C24" s="16">
        <f t="shared" si="0"/>
        <v>1474.913</v>
      </c>
      <c r="D24" s="14">
        <f t="shared" si="0"/>
        <v>237152.28999999998</v>
      </c>
      <c r="E24" s="15">
        <v>805.64599999999996</v>
      </c>
      <c r="F24" s="15">
        <v>134466.85999999999</v>
      </c>
      <c r="G24" s="15">
        <v>70.366</v>
      </c>
      <c r="H24" s="15">
        <v>11447.68</v>
      </c>
      <c r="I24" s="15">
        <v>55.988</v>
      </c>
      <c r="J24" s="15">
        <v>4440.41</v>
      </c>
      <c r="K24" s="15">
        <v>105.398</v>
      </c>
      <c r="L24" s="15">
        <v>10541.1</v>
      </c>
    </row>
    <row r="25" spans="2:12" x14ac:dyDescent="0.2">
      <c r="B25" s="1" t="s">
        <v>23</v>
      </c>
      <c r="C25" s="16">
        <f t="shared" si="0"/>
        <v>1441.0419999999997</v>
      </c>
      <c r="D25" s="14">
        <f t="shared" si="0"/>
        <v>226286.12000000002</v>
      </c>
      <c r="E25" s="14">
        <v>835.50599999999986</v>
      </c>
      <c r="F25" s="14">
        <v>137170.64000000001</v>
      </c>
      <c r="G25" s="14">
        <v>61.847000000000008</v>
      </c>
      <c r="H25" s="14">
        <v>10129.040000000001</v>
      </c>
      <c r="I25" s="14">
        <v>47.068999999999996</v>
      </c>
      <c r="J25" s="14">
        <v>4014.96</v>
      </c>
      <c r="K25" s="14">
        <v>84.691000000000003</v>
      </c>
      <c r="L25" s="14">
        <v>7788.54</v>
      </c>
    </row>
    <row r="26" spans="2:12" x14ac:dyDescent="0.2">
      <c r="B26" s="3" t="s">
        <v>59</v>
      </c>
      <c r="C26" s="17">
        <f t="shared" si="0"/>
        <v>1386.3070000000002</v>
      </c>
      <c r="D26" s="18">
        <f t="shared" si="0"/>
        <v>209731.65999999995</v>
      </c>
      <c r="E26" s="18">
        <f>SUM(E28:E40)</f>
        <v>826.37400000000025</v>
      </c>
      <c r="F26" s="18">
        <f t="shared" ref="F26:L26" si="1">SUM(F28:F40)</f>
        <v>136985.58999999997</v>
      </c>
      <c r="G26" s="18">
        <f t="shared" si="1"/>
        <v>49.703000000000003</v>
      </c>
      <c r="H26" s="18">
        <f t="shared" si="1"/>
        <v>8527.17</v>
      </c>
      <c r="I26" s="18">
        <f t="shared" si="1"/>
        <v>34.845999999999997</v>
      </c>
      <c r="J26" s="18">
        <f t="shared" si="1"/>
        <v>2675.88</v>
      </c>
      <c r="K26" s="18">
        <f t="shared" si="1"/>
        <v>75.760000000000019</v>
      </c>
      <c r="L26" s="18">
        <f t="shared" si="1"/>
        <v>9039.27</v>
      </c>
    </row>
    <row r="27" spans="2:12" x14ac:dyDescent="0.2">
      <c r="C27" s="9"/>
      <c r="E27" s="18"/>
    </row>
    <row r="28" spans="2:12" x14ac:dyDescent="0.2">
      <c r="B28" s="1" t="s">
        <v>60</v>
      </c>
      <c r="C28" s="16">
        <f t="shared" ref="C28:D33" si="2">E28+G28+I28+K28+C59+E59+G59+I59+K59</f>
        <v>111.06299999999999</v>
      </c>
      <c r="D28" s="14">
        <f t="shared" si="2"/>
        <v>17239.620000000003</v>
      </c>
      <c r="E28" s="15">
        <v>73.519000000000005</v>
      </c>
      <c r="F28" s="15">
        <v>12279.57</v>
      </c>
      <c r="G28" s="15">
        <v>3.5720000000000001</v>
      </c>
      <c r="H28" s="15">
        <v>576</v>
      </c>
      <c r="I28" s="15">
        <v>1.3560000000000001</v>
      </c>
      <c r="J28" s="15">
        <v>97.35</v>
      </c>
      <c r="K28" s="15">
        <v>4.8070000000000004</v>
      </c>
      <c r="L28" s="15">
        <v>332</v>
      </c>
    </row>
    <row r="29" spans="2:12" x14ac:dyDescent="0.2">
      <c r="B29" s="1" t="s">
        <v>61</v>
      </c>
      <c r="C29" s="16">
        <f t="shared" si="2"/>
        <v>120.42400000000001</v>
      </c>
      <c r="D29" s="14">
        <f t="shared" si="2"/>
        <v>16685.3</v>
      </c>
      <c r="E29" s="15">
        <v>66.968000000000004</v>
      </c>
      <c r="F29" s="15">
        <v>11253.93</v>
      </c>
      <c r="G29" s="15">
        <v>3.73</v>
      </c>
      <c r="H29" s="15">
        <v>596.49</v>
      </c>
      <c r="I29" s="15">
        <v>1.8879999999999999</v>
      </c>
      <c r="J29" s="15">
        <v>163.9</v>
      </c>
      <c r="K29" s="15">
        <v>10.414999999999999</v>
      </c>
      <c r="L29" s="15">
        <v>986.52</v>
      </c>
    </row>
    <row r="30" spans="2:12" x14ac:dyDescent="0.2">
      <c r="B30" s="1" t="s">
        <v>62</v>
      </c>
      <c r="C30" s="16">
        <f t="shared" si="2"/>
        <v>103.67400000000001</v>
      </c>
      <c r="D30" s="14">
        <f t="shared" si="2"/>
        <v>17460.43</v>
      </c>
      <c r="E30" s="15">
        <v>65.173000000000002</v>
      </c>
      <c r="F30" s="15">
        <v>10713.48</v>
      </c>
      <c r="G30" s="15">
        <v>2.56</v>
      </c>
      <c r="H30" s="15">
        <v>404.45</v>
      </c>
      <c r="I30" s="15">
        <v>5.7050000000000001</v>
      </c>
      <c r="J30" s="15">
        <v>334.8</v>
      </c>
      <c r="K30" s="15">
        <v>3.7909999999999999</v>
      </c>
      <c r="L30" s="15">
        <v>413.08</v>
      </c>
    </row>
    <row r="31" spans="2:12" x14ac:dyDescent="0.2">
      <c r="B31" s="1" t="s">
        <v>63</v>
      </c>
      <c r="C31" s="16">
        <f t="shared" si="2"/>
        <v>98.677999999999997</v>
      </c>
      <c r="D31" s="14">
        <f t="shared" si="2"/>
        <v>15813.9</v>
      </c>
      <c r="E31" s="15">
        <v>71.391999999999996</v>
      </c>
      <c r="F31" s="15">
        <v>11945.88</v>
      </c>
      <c r="G31" s="15">
        <v>5.7460000000000004</v>
      </c>
      <c r="H31" s="15">
        <v>945.57</v>
      </c>
      <c r="I31" s="15">
        <v>4.42</v>
      </c>
      <c r="J31" s="15">
        <v>479.7</v>
      </c>
      <c r="K31" s="15">
        <v>3.3149999999999999</v>
      </c>
      <c r="L31" s="15">
        <v>338.82</v>
      </c>
    </row>
    <row r="32" spans="2:12" x14ac:dyDescent="0.2">
      <c r="B32" s="1" t="s">
        <v>64</v>
      </c>
      <c r="C32" s="16">
        <f t="shared" si="2"/>
        <v>146.066</v>
      </c>
      <c r="D32" s="14">
        <f t="shared" si="2"/>
        <v>18612.490000000002</v>
      </c>
      <c r="E32" s="15">
        <v>66.305999999999997</v>
      </c>
      <c r="F32" s="15">
        <v>10932.53</v>
      </c>
      <c r="G32" s="15">
        <v>3.629</v>
      </c>
      <c r="H32" s="15">
        <v>589.27</v>
      </c>
      <c r="I32" s="15">
        <v>4.0640000000000001</v>
      </c>
      <c r="J32" s="15">
        <v>280.83</v>
      </c>
      <c r="K32" s="15">
        <v>5.3330000000000002</v>
      </c>
      <c r="L32" s="15">
        <v>542.70000000000005</v>
      </c>
    </row>
    <row r="33" spans="2:12" x14ac:dyDescent="0.2">
      <c r="B33" s="1" t="s">
        <v>65</v>
      </c>
      <c r="C33" s="16">
        <f t="shared" si="2"/>
        <v>117.28399999999999</v>
      </c>
      <c r="D33" s="14">
        <f t="shared" si="2"/>
        <v>14676.390000000001</v>
      </c>
      <c r="E33" s="15">
        <v>62.970999999999997</v>
      </c>
      <c r="F33" s="15">
        <v>10327.75</v>
      </c>
      <c r="G33" s="15">
        <v>3.2320000000000002</v>
      </c>
      <c r="H33" s="15">
        <v>521.75</v>
      </c>
      <c r="I33" s="15">
        <v>2.6240000000000001</v>
      </c>
      <c r="J33" s="15">
        <v>340</v>
      </c>
      <c r="K33" s="15">
        <v>6.0810000000000004</v>
      </c>
      <c r="L33" s="15">
        <v>574.28</v>
      </c>
    </row>
    <row r="34" spans="2:12" x14ac:dyDescent="0.2">
      <c r="C34" s="9"/>
      <c r="E34" s="15"/>
      <c r="F34" s="15"/>
      <c r="G34" s="15"/>
      <c r="H34" s="15"/>
      <c r="I34" s="15"/>
      <c r="J34" s="15"/>
      <c r="K34" s="15"/>
      <c r="L34" s="15"/>
    </row>
    <row r="35" spans="2:12" x14ac:dyDescent="0.2">
      <c r="B35" s="1" t="s">
        <v>66</v>
      </c>
      <c r="C35" s="16">
        <f t="shared" ref="C35:D40" si="3">E35+G35+I35+K35+C66+E66+G66+I66+K66</f>
        <v>154.62899999999999</v>
      </c>
      <c r="D35" s="14">
        <f t="shared" si="3"/>
        <v>23623.73</v>
      </c>
      <c r="E35" s="15">
        <v>87.319000000000003</v>
      </c>
      <c r="F35" s="15">
        <v>14441.43</v>
      </c>
      <c r="G35" s="15">
        <v>3.46</v>
      </c>
      <c r="H35" s="15">
        <v>609.04999999999995</v>
      </c>
      <c r="I35" s="15">
        <v>3.01</v>
      </c>
      <c r="J35" s="15">
        <v>174.95</v>
      </c>
      <c r="K35" s="15">
        <v>4.298</v>
      </c>
      <c r="L35" s="15">
        <v>448.1</v>
      </c>
    </row>
    <row r="36" spans="2:12" x14ac:dyDescent="0.2">
      <c r="B36" s="1" t="s">
        <v>67</v>
      </c>
      <c r="C36" s="16">
        <f t="shared" si="3"/>
        <v>100.101</v>
      </c>
      <c r="D36" s="14">
        <f t="shared" si="3"/>
        <v>15990.01</v>
      </c>
      <c r="E36" s="15">
        <v>57.32</v>
      </c>
      <c r="F36" s="15">
        <v>9618.5400000000009</v>
      </c>
      <c r="G36" s="15">
        <v>1.621</v>
      </c>
      <c r="H36" s="15">
        <v>305.92</v>
      </c>
      <c r="I36" s="15">
        <v>1.8160000000000001</v>
      </c>
      <c r="J36" s="15">
        <v>125</v>
      </c>
      <c r="K36" s="15">
        <v>2.4900000000000002</v>
      </c>
      <c r="L36" s="15">
        <v>225.3</v>
      </c>
    </row>
    <row r="37" spans="2:12" x14ac:dyDescent="0.2">
      <c r="B37" s="1" t="s">
        <v>68</v>
      </c>
      <c r="C37" s="16">
        <f t="shared" si="3"/>
        <v>115.54400000000001</v>
      </c>
      <c r="D37" s="14">
        <f t="shared" si="3"/>
        <v>17318.730000000003</v>
      </c>
      <c r="E37" s="15">
        <v>65.257000000000005</v>
      </c>
      <c r="F37" s="15">
        <v>10934.01</v>
      </c>
      <c r="G37" s="15">
        <v>3.355</v>
      </c>
      <c r="H37" s="15">
        <v>719.12</v>
      </c>
      <c r="I37" s="15">
        <v>4.2519999999999998</v>
      </c>
      <c r="J37" s="15">
        <v>166.77</v>
      </c>
      <c r="K37" s="15">
        <v>3.4369999999999998</v>
      </c>
      <c r="L37" s="15">
        <v>186.74</v>
      </c>
    </row>
    <row r="38" spans="2:12" x14ac:dyDescent="0.2">
      <c r="B38" s="1" t="s">
        <v>69</v>
      </c>
      <c r="C38" s="16">
        <f t="shared" si="3"/>
        <v>116.68100000000001</v>
      </c>
      <c r="D38" s="14">
        <f t="shared" si="3"/>
        <v>18893.09</v>
      </c>
      <c r="E38" s="15">
        <v>68.239000000000004</v>
      </c>
      <c r="F38" s="15">
        <v>10732.23</v>
      </c>
      <c r="G38" s="15">
        <v>8.39</v>
      </c>
      <c r="H38" s="15">
        <v>1536.7</v>
      </c>
      <c r="I38" s="15">
        <v>0.96399999999999997</v>
      </c>
      <c r="J38" s="15">
        <v>63.5</v>
      </c>
      <c r="K38" s="15">
        <v>21.059000000000001</v>
      </c>
      <c r="L38" s="15">
        <v>3742.26</v>
      </c>
    </row>
    <row r="39" spans="2:12" x14ac:dyDescent="0.2">
      <c r="B39" s="1" t="s">
        <v>70</v>
      </c>
      <c r="C39" s="16">
        <f t="shared" si="3"/>
        <v>103.36600000000001</v>
      </c>
      <c r="D39" s="14">
        <f t="shared" si="3"/>
        <v>17476.530000000002</v>
      </c>
      <c r="E39" s="15">
        <v>71.613</v>
      </c>
      <c r="F39" s="15">
        <v>12125.42</v>
      </c>
      <c r="G39" s="15">
        <v>6.891</v>
      </c>
      <c r="H39" s="15">
        <v>1105.8499999999999</v>
      </c>
      <c r="I39" s="15">
        <v>1.6879999999999999</v>
      </c>
      <c r="J39" s="15">
        <v>70.599999999999994</v>
      </c>
      <c r="K39" s="15">
        <v>6.3730000000000002</v>
      </c>
      <c r="L39" s="15">
        <v>794.1</v>
      </c>
    </row>
    <row r="40" spans="2:12" x14ac:dyDescent="0.2">
      <c r="B40" s="1" t="s">
        <v>71</v>
      </c>
      <c r="C40" s="16">
        <f t="shared" si="3"/>
        <v>98.796999999999997</v>
      </c>
      <c r="D40" s="14">
        <f t="shared" si="3"/>
        <v>15941.44</v>
      </c>
      <c r="E40" s="15">
        <v>70.296999999999997</v>
      </c>
      <c r="F40" s="15">
        <v>11680.82</v>
      </c>
      <c r="G40" s="15">
        <v>3.5169999999999999</v>
      </c>
      <c r="H40" s="15">
        <v>617</v>
      </c>
      <c r="I40" s="15">
        <v>3.0590000000000002</v>
      </c>
      <c r="J40" s="15">
        <v>378.48</v>
      </c>
      <c r="K40" s="15">
        <v>4.3609999999999998</v>
      </c>
      <c r="L40" s="15">
        <v>455.37</v>
      </c>
    </row>
    <row r="41" spans="2:12" ht="18" thickBot="1" x14ac:dyDescent="0.25">
      <c r="B41" s="4"/>
      <c r="C41" s="20"/>
      <c r="D41" s="4"/>
      <c r="E41" s="4"/>
      <c r="F41" s="4"/>
      <c r="G41" s="4"/>
      <c r="H41" s="4"/>
      <c r="I41" s="4"/>
      <c r="J41" s="4"/>
      <c r="K41" s="4"/>
      <c r="L41" s="4"/>
    </row>
    <row r="42" spans="2:12" x14ac:dyDescent="0.2">
      <c r="C42" s="8" t="s">
        <v>72</v>
      </c>
      <c r="D42" s="7"/>
      <c r="E42" s="8" t="s">
        <v>73</v>
      </c>
      <c r="F42" s="7"/>
      <c r="G42" s="8" t="s">
        <v>74</v>
      </c>
      <c r="H42" s="7"/>
      <c r="I42" s="8" t="s">
        <v>75</v>
      </c>
      <c r="J42" s="7"/>
      <c r="K42" s="8" t="s">
        <v>76</v>
      </c>
      <c r="L42" s="7"/>
    </row>
    <row r="43" spans="2:12" x14ac:dyDescent="0.2">
      <c r="C43" s="9"/>
      <c r="D43" s="10" t="s">
        <v>42</v>
      </c>
      <c r="E43" s="9"/>
      <c r="F43" s="10" t="s">
        <v>42</v>
      </c>
      <c r="G43" s="9"/>
      <c r="H43" s="10" t="s">
        <v>42</v>
      </c>
      <c r="I43" s="9"/>
      <c r="J43" s="10" t="s">
        <v>54</v>
      </c>
      <c r="K43" s="9"/>
      <c r="L43" s="10" t="s">
        <v>54</v>
      </c>
    </row>
    <row r="44" spans="2:12" x14ac:dyDescent="0.2">
      <c r="B44" s="7"/>
      <c r="C44" s="25" t="s">
        <v>77</v>
      </c>
      <c r="D44" s="8" t="s">
        <v>43</v>
      </c>
      <c r="E44" s="25" t="s">
        <v>56</v>
      </c>
      <c r="F44" s="8" t="s">
        <v>43</v>
      </c>
      <c r="G44" s="25" t="s">
        <v>57</v>
      </c>
      <c r="H44" s="8" t="s">
        <v>43</v>
      </c>
      <c r="I44" s="25" t="s">
        <v>57</v>
      </c>
      <c r="J44" s="8" t="s">
        <v>58</v>
      </c>
      <c r="K44" s="25" t="s">
        <v>56</v>
      </c>
      <c r="L44" s="8" t="s">
        <v>58</v>
      </c>
    </row>
    <row r="45" spans="2:12" x14ac:dyDescent="0.2">
      <c r="C45" s="11" t="s">
        <v>12</v>
      </c>
      <c r="D45" s="12" t="s">
        <v>13</v>
      </c>
      <c r="E45" s="12" t="s">
        <v>12</v>
      </c>
      <c r="F45" s="12" t="s">
        <v>13</v>
      </c>
      <c r="G45" s="12" t="s">
        <v>12</v>
      </c>
      <c r="H45" s="12" t="s">
        <v>13</v>
      </c>
      <c r="I45" s="12" t="s">
        <v>12</v>
      </c>
      <c r="J45" s="12" t="s">
        <v>13</v>
      </c>
      <c r="K45" s="12" t="s">
        <v>12</v>
      </c>
      <c r="L45" s="12" t="s">
        <v>13</v>
      </c>
    </row>
    <row r="46" spans="2:12" x14ac:dyDescent="0.2">
      <c r="B46" s="1" t="s">
        <v>14</v>
      </c>
      <c r="C46" s="13">
        <v>123</v>
      </c>
      <c r="D46" s="15">
        <v>8129</v>
      </c>
      <c r="E46" s="15">
        <v>10</v>
      </c>
      <c r="F46" s="15">
        <v>858.8</v>
      </c>
      <c r="G46" s="15">
        <v>82.7</v>
      </c>
      <c r="H46" s="15">
        <v>8266.5</v>
      </c>
      <c r="I46" s="15">
        <v>134.5</v>
      </c>
      <c r="J46" s="15">
        <v>13156.5</v>
      </c>
      <c r="K46" s="15">
        <v>3.1</v>
      </c>
      <c r="L46" s="15">
        <v>238</v>
      </c>
    </row>
    <row r="47" spans="2:12" x14ac:dyDescent="0.2">
      <c r="B47" s="1" t="s">
        <v>15</v>
      </c>
      <c r="C47" s="13">
        <v>183</v>
      </c>
      <c r="D47" s="15">
        <v>17144</v>
      </c>
      <c r="E47" s="15">
        <v>26.5</v>
      </c>
      <c r="F47" s="15">
        <v>2036</v>
      </c>
      <c r="G47" s="15">
        <v>88</v>
      </c>
      <c r="H47" s="15">
        <v>11792</v>
      </c>
      <c r="I47" s="15">
        <v>162.9</v>
      </c>
      <c r="J47" s="15">
        <v>19838</v>
      </c>
      <c r="K47" s="19" t="s">
        <v>29</v>
      </c>
      <c r="L47" s="19" t="s">
        <v>29</v>
      </c>
    </row>
    <row r="48" spans="2:12" x14ac:dyDescent="0.2">
      <c r="B48" s="1" t="s">
        <v>16</v>
      </c>
      <c r="C48" s="13">
        <v>87.5</v>
      </c>
      <c r="D48" s="15">
        <v>7428</v>
      </c>
      <c r="E48" s="15">
        <v>28.7</v>
      </c>
      <c r="F48" s="15">
        <v>5126</v>
      </c>
      <c r="G48" s="15">
        <v>76.3</v>
      </c>
      <c r="H48" s="15">
        <v>10239</v>
      </c>
      <c r="I48" s="15">
        <v>137.4</v>
      </c>
      <c r="J48" s="15">
        <v>19538</v>
      </c>
      <c r="K48" s="19" t="s">
        <v>29</v>
      </c>
      <c r="L48" s="19" t="s">
        <v>29</v>
      </c>
    </row>
    <row r="49" spans="2:12" x14ac:dyDescent="0.2">
      <c r="B49" s="1" t="s">
        <v>17</v>
      </c>
      <c r="C49" s="13">
        <v>162</v>
      </c>
      <c r="D49" s="15">
        <v>25875</v>
      </c>
      <c r="E49" s="15">
        <v>32.299999999999997</v>
      </c>
      <c r="F49" s="15">
        <v>4652</v>
      </c>
      <c r="G49" s="15">
        <v>220.6</v>
      </c>
      <c r="H49" s="15">
        <v>52411</v>
      </c>
      <c r="I49" s="15">
        <v>126.7</v>
      </c>
      <c r="J49" s="15">
        <v>23773</v>
      </c>
      <c r="K49" s="15">
        <v>3</v>
      </c>
      <c r="L49" s="15">
        <v>468</v>
      </c>
    </row>
    <row r="50" spans="2:12" x14ac:dyDescent="0.2">
      <c r="C50" s="9"/>
    </row>
    <row r="51" spans="2:12" x14ac:dyDescent="0.2">
      <c r="B51" s="1" t="s">
        <v>18</v>
      </c>
      <c r="C51" s="13">
        <v>137.45699999999999</v>
      </c>
      <c r="D51" s="15">
        <v>16359.4</v>
      </c>
      <c r="E51" s="15">
        <v>13.031000000000001</v>
      </c>
      <c r="F51" s="15">
        <v>2609.62</v>
      </c>
      <c r="G51" s="15">
        <v>147.358</v>
      </c>
      <c r="H51" s="15">
        <v>24683.63</v>
      </c>
      <c r="I51" s="15">
        <v>142.273</v>
      </c>
      <c r="J51" s="15">
        <v>33936.415000000001</v>
      </c>
      <c r="K51" s="15">
        <v>1.4189999999999998</v>
      </c>
      <c r="L51" s="15">
        <v>227.10199999999998</v>
      </c>
    </row>
    <row r="52" spans="2:12" x14ac:dyDescent="0.2">
      <c r="B52" s="1" t="s">
        <v>19</v>
      </c>
      <c r="C52" s="13">
        <v>93.596699999999998</v>
      </c>
      <c r="D52" s="15">
        <v>12136.09</v>
      </c>
      <c r="E52" s="15">
        <v>22.751999999999999</v>
      </c>
      <c r="F52" s="15">
        <v>1773.25</v>
      </c>
      <c r="G52" s="15">
        <v>266.64</v>
      </c>
      <c r="H52" s="15">
        <v>72850.75</v>
      </c>
      <c r="I52" s="15">
        <v>129.96</v>
      </c>
      <c r="J52" s="15">
        <v>35863.57</v>
      </c>
      <c r="K52" s="15">
        <v>31.353999999999999</v>
      </c>
      <c r="L52" s="15">
        <v>7167.51</v>
      </c>
    </row>
    <row r="53" spans="2:12" x14ac:dyDescent="0.2">
      <c r="B53" s="1" t="s">
        <v>20</v>
      </c>
      <c r="C53" s="13">
        <v>137.73400000000001</v>
      </c>
      <c r="D53" s="15">
        <v>14676.5</v>
      </c>
      <c r="E53" s="15">
        <v>19.797999999999998</v>
      </c>
      <c r="F53" s="15">
        <v>2822.8</v>
      </c>
      <c r="G53" s="15">
        <v>202.91200000000001</v>
      </c>
      <c r="H53" s="15">
        <v>36287.22</v>
      </c>
      <c r="I53" s="15">
        <v>239.2</v>
      </c>
      <c r="J53" s="15">
        <v>48598.5</v>
      </c>
      <c r="K53" s="15">
        <v>14.839</v>
      </c>
      <c r="L53" s="15">
        <v>1936.37</v>
      </c>
    </row>
    <row r="54" spans="2:12" x14ac:dyDescent="0.2">
      <c r="B54" s="1" t="s">
        <v>21</v>
      </c>
      <c r="C54" s="13">
        <v>108.712</v>
      </c>
      <c r="D54" s="15">
        <v>11590.34</v>
      </c>
      <c r="E54" s="15">
        <v>15.97</v>
      </c>
      <c r="F54" s="15">
        <v>2731.21</v>
      </c>
      <c r="G54" s="15">
        <v>142.86599999999999</v>
      </c>
      <c r="H54" s="15">
        <v>29561.4</v>
      </c>
      <c r="I54" s="15">
        <v>151.93899999999999</v>
      </c>
      <c r="J54" s="15">
        <v>37986.160000000003</v>
      </c>
      <c r="K54" s="15">
        <v>0.98699999999999999</v>
      </c>
      <c r="L54" s="15">
        <v>166.33</v>
      </c>
    </row>
    <row r="55" spans="2:12" x14ac:dyDescent="0.2">
      <c r="B55" s="1" t="s">
        <v>22</v>
      </c>
      <c r="C55" s="13">
        <v>158.29400000000001</v>
      </c>
      <c r="D55" s="15">
        <v>15255.8</v>
      </c>
      <c r="E55" s="15">
        <v>28.608999999999998</v>
      </c>
      <c r="F55" s="15">
        <v>3531.22</v>
      </c>
      <c r="G55" s="15">
        <v>141.81</v>
      </c>
      <c r="H55" s="15">
        <v>33389.22</v>
      </c>
      <c r="I55" s="15">
        <v>107.488</v>
      </c>
      <c r="J55" s="15">
        <v>23837.84</v>
      </c>
      <c r="K55" s="15">
        <v>1.3139999999999998</v>
      </c>
      <c r="L55" s="15">
        <v>242.16</v>
      </c>
    </row>
    <row r="56" spans="2:12" x14ac:dyDescent="0.2">
      <c r="B56" s="1" t="s">
        <v>23</v>
      </c>
      <c r="C56" s="16">
        <v>170.26300000000003</v>
      </c>
      <c r="D56" s="14">
        <v>16268.66</v>
      </c>
      <c r="E56" s="14">
        <v>20.353000000000002</v>
      </c>
      <c r="F56" s="14">
        <v>3019.79</v>
      </c>
      <c r="G56" s="14">
        <v>94.144999999999996</v>
      </c>
      <c r="H56" s="14">
        <v>21588.080000000002</v>
      </c>
      <c r="I56" s="14">
        <v>121.252</v>
      </c>
      <c r="J56" s="14">
        <v>25282.98</v>
      </c>
      <c r="K56" s="14">
        <v>5.9159999999999995</v>
      </c>
      <c r="L56" s="14">
        <v>1023.43</v>
      </c>
    </row>
    <row r="57" spans="2:12" x14ac:dyDescent="0.2">
      <c r="B57" s="3" t="s">
        <v>59</v>
      </c>
      <c r="C57" s="17">
        <f>SUM(C59:C71)</f>
        <v>154.32300000000001</v>
      </c>
      <c r="D57" s="18">
        <f>SUM(D59:D71)</f>
        <v>14298.359999999999</v>
      </c>
      <c r="E57" s="18">
        <f t="shared" ref="E57:L57" si="4">SUM(E59:E71)</f>
        <v>58.808999999999997</v>
      </c>
      <c r="F57" s="18">
        <f t="shared" si="4"/>
        <v>3080.3199999999997</v>
      </c>
      <c r="G57" s="18">
        <f t="shared" si="4"/>
        <v>110.407</v>
      </c>
      <c r="H57" s="18">
        <f t="shared" si="4"/>
        <v>20143.690000000002</v>
      </c>
      <c r="I57" s="18">
        <f t="shared" si="4"/>
        <v>76.025000000000006</v>
      </c>
      <c r="J57" s="18">
        <f t="shared" si="4"/>
        <v>14976.079999999998</v>
      </c>
      <c r="K57" s="18">
        <f t="shared" si="4"/>
        <v>0.06</v>
      </c>
      <c r="L57" s="18">
        <f t="shared" si="4"/>
        <v>5.3</v>
      </c>
    </row>
    <row r="58" spans="2:12" x14ac:dyDescent="0.2">
      <c r="C58" s="9"/>
    </row>
    <row r="59" spans="2:12" x14ac:dyDescent="0.2">
      <c r="B59" s="1" t="s">
        <v>60</v>
      </c>
      <c r="C59" s="13">
        <v>7.6120000000000001</v>
      </c>
      <c r="D59" s="15">
        <v>664.6</v>
      </c>
      <c r="E59" s="15">
        <v>5.5229999999999997</v>
      </c>
      <c r="F59" s="15">
        <v>230.12</v>
      </c>
      <c r="G59" s="15">
        <v>10.098000000000001</v>
      </c>
      <c r="H59" s="15">
        <v>2256.64</v>
      </c>
      <c r="I59" s="15">
        <v>4.5759999999999996</v>
      </c>
      <c r="J59" s="15">
        <v>803.34</v>
      </c>
      <c r="K59" s="19" t="s">
        <v>29</v>
      </c>
      <c r="L59" s="19" t="s">
        <v>29</v>
      </c>
    </row>
    <row r="60" spans="2:12" x14ac:dyDescent="0.2">
      <c r="B60" s="1" t="s">
        <v>61</v>
      </c>
      <c r="C60" s="13">
        <v>3.484</v>
      </c>
      <c r="D60" s="15">
        <v>380.95</v>
      </c>
      <c r="E60" s="15">
        <v>21.652000000000001</v>
      </c>
      <c r="F60" s="15">
        <v>613.92999999999995</v>
      </c>
      <c r="G60" s="15">
        <v>6.6139999999999999</v>
      </c>
      <c r="H60" s="15">
        <v>1760.67</v>
      </c>
      <c r="I60" s="15">
        <v>5.6130000000000004</v>
      </c>
      <c r="J60" s="15">
        <v>923.61</v>
      </c>
      <c r="K60" s="19">
        <v>0.06</v>
      </c>
      <c r="L60" s="19">
        <v>5.3</v>
      </c>
    </row>
    <row r="61" spans="2:12" x14ac:dyDescent="0.2">
      <c r="B61" s="1" t="s">
        <v>62</v>
      </c>
      <c r="C61" s="13">
        <v>3.5680000000000001</v>
      </c>
      <c r="D61" s="15">
        <v>450.5</v>
      </c>
      <c r="E61" s="15">
        <v>1.429</v>
      </c>
      <c r="F61" s="15">
        <v>390.39</v>
      </c>
      <c r="G61" s="15">
        <v>19.984000000000002</v>
      </c>
      <c r="H61" s="15">
        <v>4561.8500000000004</v>
      </c>
      <c r="I61" s="15">
        <v>1.464</v>
      </c>
      <c r="J61" s="15">
        <v>191.88</v>
      </c>
      <c r="K61" s="19" t="s">
        <v>29</v>
      </c>
      <c r="L61" s="19" t="s">
        <v>29</v>
      </c>
    </row>
    <row r="62" spans="2:12" x14ac:dyDescent="0.2">
      <c r="B62" s="1" t="s">
        <v>63</v>
      </c>
      <c r="C62" s="13">
        <v>6.1150000000000002</v>
      </c>
      <c r="D62" s="15">
        <v>861.9</v>
      </c>
      <c r="E62" s="15">
        <v>0.47699999999999998</v>
      </c>
      <c r="F62" s="15">
        <v>100.33</v>
      </c>
      <c r="G62" s="15">
        <v>6.1580000000000004</v>
      </c>
      <c r="H62" s="15">
        <v>933.7</v>
      </c>
      <c r="I62" s="15">
        <v>1.0549999999999999</v>
      </c>
      <c r="J62" s="15">
        <v>208</v>
      </c>
      <c r="K62" s="19" t="s">
        <v>29</v>
      </c>
      <c r="L62" s="19" t="s">
        <v>29</v>
      </c>
    </row>
    <row r="63" spans="2:12" x14ac:dyDescent="0.2">
      <c r="B63" s="1" t="s">
        <v>64</v>
      </c>
      <c r="C63" s="13">
        <v>41.866</v>
      </c>
      <c r="D63" s="15">
        <v>2677.66</v>
      </c>
      <c r="E63" s="15">
        <v>0.63400000000000001</v>
      </c>
      <c r="F63" s="15">
        <v>100</v>
      </c>
      <c r="G63" s="15">
        <v>18.295000000000002</v>
      </c>
      <c r="H63" s="15">
        <v>2595.75</v>
      </c>
      <c r="I63" s="15">
        <v>5.9390000000000001</v>
      </c>
      <c r="J63" s="15">
        <v>893.75</v>
      </c>
      <c r="K63" s="19" t="s">
        <v>29</v>
      </c>
      <c r="L63" s="19" t="s">
        <v>29</v>
      </c>
    </row>
    <row r="64" spans="2:12" x14ac:dyDescent="0.2">
      <c r="B64" s="1" t="s">
        <v>65</v>
      </c>
      <c r="C64" s="13">
        <v>10.093</v>
      </c>
      <c r="D64" s="15">
        <v>1012.77</v>
      </c>
      <c r="E64" s="15">
        <v>22.314</v>
      </c>
      <c r="F64" s="15">
        <v>770.62</v>
      </c>
      <c r="G64" s="15">
        <v>3.9729999999999999</v>
      </c>
      <c r="H64" s="15">
        <v>450.14</v>
      </c>
      <c r="I64" s="15">
        <v>5.9960000000000004</v>
      </c>
      <c r="J64" s="15">
        <v>679.08</v>
      </c>
      <c r="K64" s="19" t="s">
        <v>29</v>
      </c>
      <c r="L64" s="19" t="s">
        <v>29</v>
      </c>
    </row>
    <row r="65" spans="2:12" x14ac:dyDescent="0.2">
      <c r="C65" s="13"/>
      <c r="D65" s="15"/>
      <c r="E65" s="15"/>
      <c r="F65" s="15"/>
      <c r="G65" s="15"/>
      <c r="H65" s="15"/>
      <c r="I65" s="15"/>
      <c r="J65" s="15"/>
      <c r="K65" s="15"/>
      <c r="L65" s="15"/>
    </row>
    <row r="66" spans="2:12" x14ac:dyDescent="0.2">
      <c r="B66" s="1" t="s">
        <v>66</v>
      </c>
      <c r="C66" s="13">
        <v>36.103000000000002</v>
      </c>
      <c r="D66" s="15">
        <v>3693.97</v>
      </c>
      <c r="E66" s="15">
        <v>0.70299999999999996</v>
      </c>
      <c r="F66" s="15">
        <v>73.23</v>
      </c>
      <c r="G66" s="15">
        <v>10.118</v>
      </c>
      <c r="H66" s="15">
        <v>1915.9</v>
      </c>
      <c r="I66" s="15">
        <v>9.6180000000000003</v>
      </c>
      <c r="J66" s="15">
        <v>2267.1</v>
      </c>
      <c r="K66" s="19" t="s">
        <v>29</v>
      </c>
      <c r="L66" s="19" t="s">
        <v>29</v>
      </c>
    </row>
    <row r="67" spans="2:12" x14ac:dyDescent="0.2">
      <c r="B67" s="1" t="s">
        <v>67</v>
      </c>
      <c r="C67" s="13">
        <v>15.529</v>
      </c>
      <c r="D67" s="15">
        <v>1387.76</v>
      </c>
      <c r="E67" s="15">
        <v>2.4900000000000002</v>
      </c>
      <c r="F67" s="15">
        <v>244</v>
      </c>
      <c r="G67" s="15">
        <v>11.061</v>
      </c>
      <c r="H67" s="15">
        <v>2176</v>
      </c>
      <c r="I67" s="15">
        <v>7.774</v>
      </c>
      <c r="J67" s="15">
        <v>1907.49</v>
      </c>
      <c r="K67" s="19" t="s">
        <v>29</v>
      </c>
      <c r="L67" s="19" t="s">
        <v>29</v>
      </c>
    </row>
    <row r="68" spans="2:12" x14ac:dyDescent="0.2">
      <c r="B68" s="1" t="s">
        <v>68</v>
      </c>
      <c r="C68" s="13">
        <v>15.709</v>
      </c>
      <c r="D68" s="15">
        <v>1450</v>
      </c>
      <c r="E68" s="15">
        <v>0.52500000000000002</v>
      </c>
      <c r="F68" s="15">
        <v>94.7</v>
      </c>
      <c r="G68" s="15">
        <v>14.208</v>
      </c>
      <c r="H68" s="15">
        <v>1705.5</v>
      </c>
      <c r="I68" s="19">
        <v>8.8010000000000002</v>
      </c>
      <c r="J68" s="15">
        <v>2061.89</v>
      </c>
      <c r="K68" s="19" t="s">
        <v>29</v>
      </c>
      <c r="L68" s="19" t="s">
        <v>29</v>
      </c>
    </row>
    <row r="69" spans="2:12" x14ac:dyDescent="0.2">
      <c r="B69" s="1" t="s">
        <v>69</v>
      </c>
      <c r="C69" s="13">
        <v>5.9390000000000001</v>
      </c>
      <c r="D69" s="15">
        <v>585.79999999999995</v>
      </c>
      <c r="E69" s="15">
        <v>2.3839999999999999</v>
      </c>
      <c r="F69" s="15">
        <v>368</v>
      </c>
      <c r="G69" s="15">
        <v>1.0209999999999999</v>
      </c>
      <c r="H69" s="15">
        <v>129.05000000000001</v>
      </c>
      <c r="I69" s="15">
        <v>8.6850000000000005</v>
      </c>
      <c r="J69" s="15">
        <v>1735.55</v>
      </c>
      <c r="K69" s="19" t="s">
        <v>29</v>
      </c>
      <c r="L69" s="19" t="s">
        <v>29</v>
      </c>
    </row>
    <row r="70" spans="2:12" x14ac:dyDescent="0.2">
      <c r="B70" s="1" t="s">
        <v>70</v>
      </c>
      <c r="C70" s="13">
        <v>3.6080000000000001</v>
      </c>
      <c r="D70" s="15">
        <v>433</v>
      </c>
      <c r="E70" s="19" t="s">
        <v>29</v>
      </c>
      <c r="F70" s="19" t="s">
        <v>29</v>
      </c>
      <c r="G70" s="15">
        <v>4.6529999999999996</v>
      </c>
      <c r="H70" s="15">
        <v>990</v>
      </c>
      <c r="I70" s="15">
        <v>8.5399999999999991</v>
      </c>
      <c r="J70" s="15">
        <v>1957.56</v>
      </c>
      <c r="K70" s="19" t="s">
        <v>29</v>
      </c>
      <c r="L70" s="19" t="s">
        <v>29</v>
      </c>
    </row>
    <row r="71" spans="2:12" x14ac:dyDescent="0.2">
      <c r="B71" s="1" t="s">
        <v>71</v>
      </c>
      <c r="C71" s="13">
        <v>4.6970000000000001</v>
      </c>
      <c r="D71" s="15">
        <v>699.45</v>
      </c>
      <c r="E71" s="15">
        <v>0.67800000000000005</v>
      </c>
      <c r="F71" s="15">
        <v>95</v>
      </c>
      <c r="G71" s="15">
        <v>4.2240000000000002</v>
      </c>
      <c r="H71" s="15">
        <v>668.49</v>
      </c>
      <c r="I71" s="15">
        <v>7.9640000000000004</v>
      </c>
      <c r="J71" s="15">
        <v>1346.83</v>
      </c>
      <c r="K71" s="19" t="s">
        <v>29</v>
      </c>
      <c r="L71" s="19" t="s">
        <v>29</v>
      </c>
    </row>
    <row r="72" spans="2:12" ht="18" thickBot="1" x14ac:dyDescent="0.25">
      <c r="B72" s="4"/>
      <c r="C72" s="20"/>
      <c r="D72" s="4"/>
      <c r="E72" s="4"/>
      <c r="F72" s="4"/>
      <c r="G72" s="4"/>
      <c r="H72" s="4"/>
      <c r="I72" s="4"/>
      <c r="J72" s="4"/>
      <c r="K72" s="4"/>
      <c r="L72" s="4"/>
    </row>
    <row r="73" spans="2:12" x14ac:dyDescent="0.2">
      <c r="C73" s="1" t="s">
        <v>46</v>
      </c>
    </row>
  </sheetData>
  <phoneticPr fontId="2"/>
  <pageMargins left="0.63" right="0.75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>
      <selection activeCell="H30" sqref="H30"/>
    </sheetView>
  </sheetViews>
  <sheetFormatPr defaultColWidth="13.375" defaultRowHeight="17.25" x14ac:dyDescent="0.2"/>
  <cols>
    <col min="1" max="2" width="18.375" style="2" customWidth="1"/>
    <col min="3" max="3" width="14.625" style="2" customWidth="1"/>
    <col min="4" max="4" width="13.375" style="2"/>
    <col min="5" max="5" width="14.625" style="2" customWidth="1"/>
    <col min="6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8" width="18.375" style="2" customWidth="1"/>
    <col min="259" max="259" width="14.625" style="2" customWidth="1"/>
    <col min="260" max="260" width="13.375" style="2"/>
    <col min="261" max="261" width="14.625" style="2" customWidth="1"/>
    <col min="262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4" width="18.375" style="2" customWidth="1"/>
    <col min="515" max="515" width="14.625" style="2" customWidth="1"/>
    <col min="516" max="516" width="13.375" style="2"/>
    <col min="517" max="517" width="14.625" style="2" customWidth="1"/>
    <col min="518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70" width="18.375" style="2" customWidth="1"/>
    <col min="771" max="771" width="14.625" style="2" customWidth="1"/>
    <col min="772" max="772" width="13.375" style="2"/>
    <col min="773" max="773" width="14.625" style="2" customWidth="1"/>
    <col min="774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6" width="18.375" style="2" customWidth="1"/>
    <col min="1027" max="1027" width="14.625" style="2" customWidth="1"/>
    <col min="1028" max="1028" width="13.375" style="2"/>
    <col min="1029" max="1029" width="14.625" style="2" customWidth="1"/>
    <col min="1030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2" width="18.375" style="2" customWidth="1"/>
    <col min="1283" max="1283" width="14.625" style="2" customWidth="1"/>
    <col min="1284" max="1284" width="13.375" style="2"/>
    <col min="1285" max="1285" width="14.625" style="2" customWidth="1"/>
    <col min="1286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8" width="18.375" style="2" customWidth="1"/>
    <col min="1539" max="1539" width="14.625" style="2" customWidth="1"/>
    <col min="1540" max="1540" width="13.375" style="2"/>
    <col min="1541" max="1541" width="14.625" style="2" customWidth="1"/>
    <col min="1542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4" width="18.375" style="2" customWidth="1"/>
    <col min="1795" max="1795" width="14.625" style="2" customWidth="1"/>
    <col min="1796" max="1796" width="13.375" style="2"/>
    <col min="1797" max="1797" width="14.625" style="2" customWidth="1"/>
    <col min="1798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50" width="18.375" style="2" customWidth="1"/>
    <col min="2051" max="2051" width="14.625" style="2" customWidth="1"/>
    <col min="2052" max="2052" width="13.375" style="2"/>
    <col min="2053" max="2053" width="14.625" style="2" customWidth="1"/>
    <col min="2054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6" width="18.375" style="2" customWidth="1"/>
    <col min="2307" max="2307" width="14.625" style="2" customWidth="1"/>
    <col min="2308" max="2308" width="13.375" style="2"/>
    <col min="2309" max="2309" width="14.625" style="2" customWidth="1"/>
    <col min="2310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2" width="18.375" style="2" customWidth="1"/>
    <col min="2563" max="2563" width="14.625" style="2" customWidth="1"/>
    <col min="2564" max="2564" width="13.375" style="2"/>
    <col min="2565" max="2565" width="14.625" style="2" customWidth="1"/>
    <col min="2566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8" width="18.375" style="2" customWidth="1"/>
    <col min="2819" max="2819" width="14.625" style="2" customWidth="1"/>
    <col min="2820" max="2820" width="13.375" style="2"/>
    <col min="2821" max="2821" width="14.625" style="2" customWidth="1"/>
    <col min="2822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4" width="18.375" style="2" customWidth="1"/>
    <col min="3075" max="3075" width="14.625" style="2" customWidth="1"/>
    <col min="3076" max="3076" width="13.375" style="2"/>
    <col min="3077" max="3077" width="14.625" style="2" customWidth="1"/>
    <col min="3078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30" width="18.375" style="2" customWidth="1"/>
    <col min="3331" max="3331" width="14.625" style="2" customWidth="1"/>
    <col min="3332" max="3332" width="13.375" style="2"/>
    <col min="3333" max="3333" width="14.625" style="2" customWidth="1"/>
    <col min="3334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6" width="18.375" style="2" customWidth="1"/>
    <col min="3587" max="3587" width="14.625" style="2" customWidth="1"/>
    <col min="3588" max="3588" width="13.375" style="2"/>
    <col min="3589" max="3589" width="14.625" style="2" customWidth="1"/>
    <col min="3590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2" width="18.375" style="2" customWidth="1"/>
    <col min="3843" max="3843" width="14.625" style="2" customWidth="1"/>
    <col min="3844" max="3844" width="13.375" style="2"/>
    <col min="3845" max="3845" width="14.625" style="2" customWidth="1"/>
    <col min="3846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8" width="18.375" style="2" customWidth="1"/>
    <col min="4099" max="4099" width="14.625" style="2" customWidth="1"/>
    <col min="4100" max="4100" width="13.375" style="2"/>
    <col min="4101" max="4101" width="14.625" style="2" customWidth="1"/>
    <col min="4102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4" width="18.375" style="2" customWidth="1"/>
    <col min="4355" max="4355" width="14.625" style="2" customWidth="1"/>
    <col min="4356" max="4356" width="13.375" style="2"/>
    <col min="4357" max="4357" width="14.625" style="2" customWidth="1"/>
    <col min="4358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10" width="18.375" style="2" customWidth="1"/>
    <col min="4611" max="4611" width="14.625" style="2" customWidth="1"/>
    <col min="4612" max="4612" width="13.375" style="2"/>
    <col min="4613" max="4613" width="14.625" style="2" customWidth="1"/>
    <col min="4614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6" width="18.375" style="2" customWidth="1"/>
    <col min="4867" max="4867" width="14.625" style="2" customWidth="1"/>
    <col min="4868" max="4868" width="13.375" style="2"/>
    <col min="4869" max="4869" width="14.625" style="2" customWidth="1"/>
    <col min="4870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2" width="18.375" style="2" customWidth="1"/>
    <col min="5123" max="5123" width="14.625" style="2" customWidth="1"/>
    <col min="5124" max="5124" width="13.375" style="2"/>
    <col min="5125" max="5125" width="14.625" style="2" customWidth="1"/>
    <col min="5126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8" width="18.375" style="2" customWidth="1"/>
    <col min="5379" max="5379" width="14.625" style="2" customWidth="1"/>
    <col min="5380" max="5380" width="13.375" style="2"/>
    <col min="5381" max="5381" width="14.625" style="2" customWidth="1"/>
    <col min="5382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4" width="18.375" style="2" customWidth="1"/>
    <col min="5635" max="5635" width="14.625" style="2" customWidth="1"/>
    <col min="5636" max="5636" width="13.375" style="2"/>
    <col min="5637" max="5637" width="14.625" style="2" customWidth="1"/>
    <col min="5638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90" width="18.375" style="2" customWidth="1"/>
    <col min="5891" max="5891" width="14.625" style="2" customWidth="1"/>
    <col min="5892" max="5892" width="13.375" style="2"/>
    <col min="5893" max="5893" width="14.625" style="2" customWidth="1"/>
    <col min="5894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6" width="18.375" style="2" customWidth="1"/>
    <col min="6147" max="6147" width="14.625" style="2" customWidth="1"/>
    <col min="6148" max="6148" width="13.375" style="2"/>
    <col min="6149" max="6149" width="14.625" style="2" customWidth="1"/>
    <col min="6150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2" width="18.375" style="2" customWidth="1"/>
    <col min="6403" max="6403" width="14.625" style="2" customWidth="1"/>
    <col min="6404" max="6404" width="13.375" style="2"/>
    <col min="6405" max="6405" width="14.625" style="2" customWidth="1"/>
    <col min="6406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8" width="18.375" style="2" customWidth="1"/>
    <col min="6659" max="6659" width="14.625" style="2" customWidth="1"/>
    <col min="6660" max="6660" width="13.375" style="2"/>
    <col min="6661" max="6661" width="14.625" style="2" customWidth="1"/>
    <col min="6662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4" width="18.375" style="2" customWidth="1"/>
    <col min="6915" max="6915" width="14.625" style="2" customWidth="1"/>
    <col min="6916" max="6916" width="13.375" style="2"/>
    <col min="6917" max="6917" width="14.625" style="2" customWidth="1"/>
    <col min="6918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70" width="18.375" style="2" customWidth="1"/>
    <col min="7171" max="7171" width="14.625" style="2" customWidth="1"/>
    <col min="7172" max="7172" width="13.375" style="2"/>
    <col min="7173" max="7173" width="14.625" style="2" customWidth="1"/>
    <col min="7174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6" width="18.375" style="2" customWidth="1"/>
    <col min="7427" max="7427" width="14.625" style="2" customWidth="1"/>
    <col min="7428" max="7428" width="13.375" style="2"/>
    <col min="7429" max="7429" width="14.625" style="2" customWidth="1"/>
    <col min="7430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2" width="18.375" style="2" customWidth="1"/>
    <col min="7683" max="7683" width="14.625" style="2" customWidth="1"/>
    <col min="7684" max="7684" width="13.375" style="2"/>
    <col min="7685" max="7685" width="14.625" style="2" customWidth="1"/>
    <col min="7686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8" width="18.375" style="2" customWidth="1"/>
    <col min="7939" max="7939" width="14.625" style="2" customWidth="1"/>
    <col min="7940" max="7940" width="13.375" style="2"/>
    <col min="7941" max="7941" width="14.625" style="2" customWidth="1"/>
    <col min="7942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4" width="18.375" style="2" customWidth="1"/>
    <col min="8195" max="8195" width="14.625" style="2" customWidth="1"/>
    <col min="8196" max="8196" width="13.375" style="2"/>
    <col min="8197" max="8197" width="14.625" style="2" customWidth="1"/>
    <col min="8198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50" width="18.375" style="2" customWidth="1"/>
    <col min="8451" max="8451" width="14.625" style="2" customWidth="1"/>
    <col min="8452" max="8452" width="13.375" style="2"/>
    <col min="8453" max="8453" width="14.625" style="2" customWidth="1"/>
    <col min="8454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6" width="18.375" style="2" customWidth="1"/>
    <col min="8707" max="8707" width="14.625" style="2" customWidth="1"/>
    <col min="8708" max="8708" width="13.375" style="2"/>
    <col min="8709" max="8709" width="14.625" style="2" customWidth="1"/>
    <col min="8710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2" width="18.375" style="2" customWidth="1"/>
    <col min="8963" max="8963" width="14.625" style="2" customWidth="1"/>
    <col min="8964" max="8964" width="13.375" style="2"/>
    <col min="8965" max="8965" width="14.625" style="2" customWidth="1"/>
    <col min="8966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8" width="18.375" style="2" customWidth="1"/>
    <col min="9219" max="9219" width="14.625" style="2" customWidth="1"/>
    <col min="9220" max="9220" width="13.375" style="2"/>
    <col min="9221" max="9221" width="14.625" style="2" customWidth="1"/>
    <col min="9222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4" width="18.375" style="2" customWidth="1"/>
    <col min="9475" max="9475" width="14.625" style="2" customWidth="1"/>
    <col min="9476" max="9476" width="13.375" style="2"/>
    <col min="9477" max="9477" width="14.625" style="2" customWidth="1"/>
    <col min="9478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30" width="18.375" style="2" customWidth="1"/>
    <col min="9731" max="9731" width="14.625" style="2" customWidth="1"/>
    <col min="9732" max="9732" width="13.375" style="2"/>
    <col min="9733" max="9733" width="14.625" style="2" customWidth="1"/>
    <col min="9734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6" width="18.375" style="2" customWidth="1"/>
    <col min="9987" max="9987" width="14.625" style="2" customWidth="1"/>
    <col min="9988" max="9988" width="13.375" style="2"/>
    <col min="9989" max="9989" width="14.625" style="2" customWidth="1"/>
    <col min="9990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2" width="18.3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8" width="18.3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4" width="18.3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10" width="18.3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6" width="18.3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2" width="18.3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8" width="18.3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4" width="18.3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90" width="18.3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6" width="18.3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2" width="18.3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8" width="18.3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4" width="18.3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70" width="18.3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6" width="18.3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2" width="18.3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8" width="18.3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4" width="18.3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50" width="18.3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6" width="18.3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2" width="18.3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8" width="18.3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4" width="18.3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30" width="18.3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9" x14ac:dyDescent="0.2">
      <c r="A1" s="1"/>
    </row>
    <row r="6" spans="1:9" x14ac:dyDescent="0.2">
      <c r="E6" s="3" t="s">
        <v>0</v>
      </c>
    </row>
    <row r="7" spans="1:9" x14ac:dyDescent="0.2">
      <c r="C7" s="1" t="s">
        <v>47</v>
      </c>
    </row>
    <row r="8" spans="1:9" x14ac:dyDescent="0.2">
      <c r="C8" s="3" t="s">
        <v>78</v>
      </c>
    </row>
    <row r="9" spans="1:9" ht="18" thickBot="1" x14ac:dyDescent="0.25">
      <c r="B9" s="23"/>
      <c r="C9" s="4"/>
      <c r="D9" s="4"/>
      <c r="E9" s="4"/>
      <c r="F9" s="4"/>
      <c r="G9" s="4"/>
      <c r="H9" s="4"/>
      <c r="I9" s="4"/>
    </row>
    <row r="10" spans="1:9" x14ac:dyDescent="0.2">
      <c r="C10" s="5"/>
      <c r="D10" s="6" t="s">
        <v>79</v>
      </c>
      <c r="E10" s="7"/>
      <c r="F10" s="8" t="s">
        <v>80</v>
      </c>
      <c r="G10" s="7"/>
      <c r="H10" s="8" t="s">
        <v>81</v>
      </c>
      <c r="I10" s="7"/>
    </row>
    <row r="11" spans="1:9" x14ac:dyDescent="0.2">
      <c r="C11" s="9"/>
      <c r="D11" s="9"/>
      <c r="E11" s="26" t="s">
        <v>82</v>
      </c>
      <c r="F11" s="9"/>
      <c r="G11" s="26" t="s">
        <v>82</v>
      </c>
      <c r="H11" s="9"/>
      <c r="I11" s="26" t="s">
        <v>82</v>
      </c>
    </row>
    <row r="12" spans="1:9" x14ac:dyDescent="0.2">
      <c r="B12" s="7"/>
      <c r="C12" s="25" t="s">
        <v>83</v>
      </c>
      <c r="D12" s="25" t="s">
        <v>55</v>
      </c>
      <c r="E12" s="25" t="s">
        <v>84</v>
      </c>
      <c r="F12" s="25" t="s">
        <v>55</v>
      </c>
      <c r="G12" s="25" t="s">
        <v>84</v>
      </c>
      <c r="H12" s="25" t="s">
        <v>55</v>
      </c>
      <c r="I12" s="25" t="s">
        <v>84</v>
      </c>
    </row>
    <row r="13" spans="1:9" x14ac:dyDescent="0.2">
      <c r="C13" s="11" t="s">
        <v>11</v>
      </c>
      <c r="D13" s="12" t="s">
        <v>12</v>
      </c>
      <c r="E13" s="12" t="s">
        <v>13</v>
      </c>
      <c r="F13" s="12" t="s">
        <v>12</v>
      </c>
      <c r="G13" s="12" t="s">
        <v>13</v>
      </c>
      <c r="H13" s="12" t="s">
        <v>12</v>
      </c>
      <c r="I13" s="12" t="s">
        <v>13</v>
      </c>
    </row>
    <row r="14" spans="1:9" x14ac:dyDescent="0.2">
      <c r="B14" s="1" t="s">
        <v>14</v>
      </c>
      <c r="C14" s="13">
        <v>12884</v>
      </c>
      <c r="D14" s="14">
        <f>F14+H14+C45+E45+G45+I45-1</f>
        <v>1719</v>
      </c>
      <c r="E14" s="14">
        <f>G14+I14+F45+H45+J45+D45</f>
        <v>136865</v>
      </c>
      <c r="F14" s="15">
        <v>635</v>
      </c>
      <c r="G14" s="15">
        <v>50574</v>
      </c>
      <c r="H14" s="15">
        <v>35</v>
      </c>
      <c r="I14" s="15">
        <v>5196</v>
      </c>
    </row>
    <row r="15" spans="1:9" x14ac:dyDescent="0.2">
      <c r="B15" s="1" t="s">
        <v>15</v>
      </c>
      <c r="C15" s="13">
        <v>12479</v>
      </c>
      <c r="D15" s="14">
        <f>F15+H15+C46+E46+G46+I46</f>
        <v>1907</v>
      </c>
      <c r="E15" s="14">
        <f>G15+I15+F46+H46+J46+D46-7</f>
        <v>193632</v>
      </c>
      <c r="F15" s="15">
        <v>668</v>
      </c>
      <c r="G15" s="15">
        <v>71136</v>
      </c>
      <c r="H15" s="15">
        <v>15</v>
      </c>
      <c r="I15" s="15">
        <v>2569</v>
      </c>
    </row>
    <row r="16" spans="1:9" x14ac:dyDescent="0.2">
      <c r="B16" s="1" t="s">
        <v>85</v>
      </c>
      <c r="C16" s="13">
        <v>8139</v>
      </c>
      <c r="D16" s="14">
        <f>F16+H16+C47+E47+G47+I47+1</f>
        <v>1429</v>
      </c>
      <c r="E16" s="14">
        <f>G16+I16+F47+H47+J47+D47</f>
        <v>157788.9</v>
      </c>
      <c r="F16" s="15">
        <v>472</v>
      </c>
      <c r="G16" s="15">
        <v>53089.9</v>
      </c>
      <c r="H16" s="15">
        <v>42</v>
      </c>
      <c r="I16" s="15">
        <v>6476</v>
      </c>
    </row>
    <row r="17" spans="2:9" x14ac:dyDescent="0.2">
      <c r="B17" s="1" t="s">
        <v>17</v>
      </c>
      <c r="C17" s="13">
        <v>9836</v>
      </c>
      <c r="D17" s="14">
        <f>F17+H17+C48+E48+G48+I48</f>
        <v>2432</v>
      </c>
      <c r="E17" s="14">
        <f>G17+I17+F48+H48+J48+D48</f>
        <v>379276</v>
      </c>
      <c r="F17" s="15">
        <v>669</v>
      </c>
      <c r="G17" s="15">
        <v>91319</v>
      </c>
      <c r="H17" s="15">
        <v>275</v>
      </c>
      <c r="I17" s="15">
        <v>56963</v>
      </c>
    </row>
    <row r="18" spans="2:9" x14ac:dyDescent="0.2">
      <c r="C18" s="9"/>
    </row>
    <row r="19" spans="2:9" x14ac:dyDescent="0.2">
      <c r="B19" s="1" t="s">
        <v>18</v>
      </c>
      <c r="C19" s="13">
        <v>10428</v>
      </c>
      <c r="D19" s="14">
        <f t="shared" ref="D19:D24" si="0">F19+H19+C50+E50+G50+I50</f>
        <v>1891.1469999999999</v>
      </c>
      <c r="E19" s="14">
        <f t="shared" ref="E19:E24" si="1">G19+I19+F50+H50+J50+D50</f>
        <v>294148.90000000002</v>
      </c>
      <c r="F19" s="15">
        <v>786.95</v>
      </c>
      <c r="G19" s="15">
        <v>123114.95</v>
      </c>
      <c r="H19" s="15">
        <v>55.255000000000003</v>
      </c>
      <c r="I19" s="15">
        <v>7886</v>
      </c>
    </row>
    <row r="20" spans="2:9" x14ac:dyDescent="0.2">
      <c r="B20" s="1" t="s">
        <v>19</v>
      </c>
      <c r="C20" s="13">
        <v>9027</v>
      </c>
      <c r="D20" s="14">
        <f t="shared" si="0"/>
        <v>1832.8269999999998</v>
      </c>
      <c r="E20" s="14">
        <f t="shared" si="1"/>
        <v>323005.5</v>
      </c>
      <c r="F20" s="15">
        <v>669.55600000000004</v>
      </c>
      <c r="G20" s="15">
        <v>104098.02</v>
      </c>
      <c r="H20" s="15">
        <v>39.43</v>
      </c>
      <c r="I20" s="15">
        <v>11945.5</v>
      </c>
    </row>
    <row r="21" spans="2:9" x14ac:dyDescent="0.2">
      <c r="B21" s="1" t="s">
        <v>20</v>
      </c>
      <c r="C21" s="13">
        <v>10138</v>
      </c>
      <c r="D21" s="14">
        <f t="shared" si="0"/>
        <v>2027.7809999999999</v>
      </c>
      <c r="E21" s="14">
        <f t="shared" si="1"/>
        <v>325686.94</v>
      </c>
      <c r="F21" s="15">
        <v>772.28600000000006</v>
      </c>
      <c r="G21" s="15">
        <v>122978.42</v>
      </c>
      <c r="H21" s="15">
        <v>53.411999999999999</v>
      </c>
      <c r="I21" s="15">
        <v>13979.4</v>
      </c>
    </row>
    <row r="22" spans="2:9" x14ac:dyDescent="0.2">
      <c r="B22" s="1" t="s">
        <v>21</v>
      </c>
      <c r="C22" s="13">
        <v>8379</v>
      </c>
      <c r="D22" s="14">
        <f t="shared" si="0"/>
        <v>1681.6089999999999</v>
      </c>
      <c r="E22" s="14">
        <f t="shared" si="1"/>
        <v>275019.69</v>
      </c>
      <c r="F22" s="15">
        <v>631.79399999999998</v>
      </c>
      <c r="G22" s="15">
        <v>100534.84</v>
      </c>
      <c r="H22" s="15">
        <v>52.393000000000001</v>
      </c>
      <c r="I22" s="15">
        <v>10839.28</v>
      </c>
    </row>
    <row r="23" spans="2:9" x14ac:dyDescent="0.2">
      <c r="B23" s="1" t="s">
        <v>22</v>
      </c>
      <c r="C23" s="13">
        <v>7432</v>
      </c>
      <c r="D23" s="14">
        <f t="shared" si="0"/>
        <v>1474.6879999999999</v>
      </c>
      <c r="E23" s="14">
        <f t="shared" si="1"/>
        <v>237152.28999999998</v>
      </c>
      <c r="F23" s="15">
        <v>556.69000000000005</v>
      </c>
      <c r="G23" s="15">
        <v>89324.37</v>
      </c>
      <c r="H23" s="15">
        <v>64.581999999999994</v>
      </c>
      <c r="I23" s="15">
        <v>5728.9</v>
      </c>
    </row>
    <row r="24" spans="2:9" x14ac:dyDescent="0.2">
      <c r="B24" s="1" t="s">
        <v>23</v>
      </c>
      <c r="C24" s="16">
        <v>7649</v>
      </c>
      <c r="D24" s="14">
        <f t="shared" si="0"/>
        <v>1441.3280000000002</v>
      </c>
      <c r="E24" s="14">
        <f t="shared" si="1"/>
        <v>226286.02</v>
      </c>
      <c r="F24" s="14">
        <v>560.18700000000001</v>
      </c>
      <c r="G24" s="14">
        <v>90036.15</v>
      </c>
      <c r="H24" s="14">
        <v>30.98</v>
      </c>
      <c r="I24" s="14">
        <v>4578.3999999999996</v>
      </c>
    </row>
    <row r="25" spans="2:9" x14ac:dyDescent="0.2">
      <c r="B25" s="3" t="s">
        <v>24</v>
      </c>
      <c r="C25" s="17">
        <f t="shared" ref="C25:I25" si="2">SUM(C27:C39)</f>
        <v>7014</v>
      </c>
      <c r="D25" s="18">
        <f t="shared" si="2"/>
        <v>1386.307</v>
      </c>
      <c r="E25" s="18">
        <f t="shared" si="2"/>
        <v>209731.66</v>
      </c>
      <c r="F25" s="18">
        <f t="shared" si="2"/>
        <v>532.04700000000003</v>
      </c>
      <c r="G25" s="18">
        <f t="shared" si="2"/>
        <v>85225.73</v>
      </c>
      <c r="H25" s="18">
        <f t="shared" si="2"/>
        <v>30.704000000000001</v>
      </c>
      <c r="I25" s="18">
        <f t="shared" si="2"/>
        <v>5558.58</v>
      </c>
    </row>
    <row r="26" spans="2:9" x14ac:dyDescent="0.2">
      <c r="C26" s="9"/>
    </row>
    <row r="27" spans="2:9" x14ac:dyDescent="0.2">
      <c r="B27" s="1" t="s">
        <v>25</v>
      </c>
      <c r="C27" s="13">
        <v>532</v>
      </c>
      <c r="D27" s="14">
        <f t="shared" ref="D27:D32" si="3">F27+H27+C58+E58+G58+I58</f>
        <v>111.063</v>
      </c>
      <c r="E27" s="14">
        <f t="shared" ref="E27:E32" si="4">G27+I27+F58+H58+J58+D58</f>
        <v>17239.62</v>
      </c>
      <c r="F27" s="15">
        <v>35.994</v>
      </c>
      <c r="G27" s="15">
        <v>5958.68</v>
      </c>
      <c r="H27" s="15">
        <v>4.0149999999999997</v>
      </c>
      <c r="I27" s="15">
        <v>550</v>
      </c>
    </row>
    <row r="28" spans="2:9" x14ac:dyDescent="0.2">
      <c r="B28" s="1" t="s">
        <v>26</v>
      </c>
      <c r="C28" s="13">
        <v>602</v>
      </c>
      <c r="D28" s="14">
        <f t="shared" si="3"/>
        <v>120.42399999999999</v>
      </c>
      <c r="E28" s="14">
        <f t="shared" si="4"/>
        <v>16685.3</v>
      </c>
      <c r="F28" s="15">
        <v>42.14</v>
      </c>
      <c r="G28" s="15">
        <v>6797.21</v>
      </c>
      <c r="H28" s="15">
        <v>0.152</v>
      </c>
      <c r="I28" s="15">
        <v>31.98</v>
      </c>
    </row>
    <row r="29" spans="2:9" x14ac:dyDescent="0.2">
      <c r="B29" s="1" t="s">
        <v>27</v>
      </c>
      <c r="C29" s="13">
        <v>587</v>
      </c>
      <c r="D29" s="14">
        <f t="shared" si="3"/>
        <v>103.67400000000001</v>
      </c>
      <c r="E29" s="14">
        <f t="shared" si="4"/>
        <v>17460.43</v>
      </c>
      <c r="F29" s="15">
        <v>46.499000000000002</v>
      </c>
      <c r="G29" s="15">
        <v>7436.52</v>
      </c>
      <c r="H29" s="19">
        <v>5.5380000000000003</v>
      </c>
      <c r="I29" s="19">
        <v>1575.6</v>
      </c>
    </row>
    <row r="30" spans="2:9" x14ac:dyDescent="0.2">
      <c r="B30" s="1" t="s">
        <v>28</v>
      </c>
      <c r="C30" s="13">
        <v>600</v>
      </c>
      <c r="D30" s="14">
        <f t="shared" si="3"/>
        <v>98.677999999999997</v>
      </c>
      <c r="E30" s="14">
        <f t="shared" si="4"/>
        <v>15813.9</v>
      </c>
      <c r="F30" s="15">
        <v>45.079000000000001</v>
      </c>
      <c r="G30" s="15">
        <v>7341.55</v>
      </c>
      <c r="H30" s="15">
        <v>6.3120000000000003</v>
      </c>
      <c r="I30" s="15">
        <v>927</v>
      </c>
    </row>
    <row r="31" spans="2:9" x14ac:dyDescent="0.2">
      <c r="B31" s="1" t="s">
        <v>30</v>
      </c>
      <c r="C31" s="13">
        <v>589</v>
      </c>
      <c r="D31" s="14">
        <f t="shared" si="3"/>
        <v>146.066</v>
      </c>
      <c r="E31" s="14">
        <f t="shared" si="4"/>
        <v>18612.489999999998</v>
      </c>
      <c r="F31" s="15">
        <v>42.6</v>
      </c>
      <c r="G31" s="15">
        <v>6701.07</v>
      </c>
      <c r="H31" s="19">
        <v>8.7999999999999995E-2</v>
      </c>
      <c r="I31" s="19">
        <v>11</v>
      </c>
    </row>
    <row r="32" spans="2:9" x14ac:dyDescent="0.2">
      <c r="B32" s="1" t="s">
        <v>31</v>
      </c>
      <c r="C32" s="13">
        <v>578</v>
      </c>
      <c r="D32" s="14">
        <f t="shared" si="3"/>
        <v>117.28399999999999</v>
      </c>
      <c r="E32" s="14">
        <f t="shared" si="4"/>
        <v>14676.390000000001</v>
      </c>
      <c r="F32" s="15">
        <v>44.997999999999998</v>
      </c>
      <c r="G32" s="15">
        <v>6960.1</v>
      </c>
      <c r="H32" s="15">
        <v>0.21099999999999999</v>
      </c>
      <c r="I32" s="15">
        <v>21</v>
      </c>
    </row>
    <row r="33" spans="2:10" x14ac:dyDescent="0.2">
      <c r="C33" s="9"/>
      <c r="F33" s="15"/>
      <c r="G33" s="15"/>
      <c r="H33" s="15"/>
      <c r="I33" s="15"/>
    </row>
    <row r="34" spans="2:10" x14ac:dyDescent="0.2">
      <c r="B34" s="1" t="s">
        <v>32</v>
      </c>
      <c r="C34" s="13">
        <v>649</v>
      </c>
      <c r="D34" s="14">
        <f t="shared" ref="D34:D39" si="5">F34+H34+C65+E65+G65+I65</f>
        <v>154.62900000000002</v>
      </c>
      <c r="E34" s="14">
        <f t="shared" ref="E34:E39" si="6">G34+I34+F65+H65+J65+D65</f>
        <v>23623.73</v>
      </c>
      <c r="F34" s="15">
        <v>47.95</v>
      </c>
      <c r="G34" s="15">
        <v>7659.24</v>
      </c>
      <c r="H34" s="15">
        <v>7.0830000000000002</v>
      </c>
      <c r="I34" s="15">
        <v>1672</v>
      </c>
    </row>
    <row r="35" spans="2:10" x14ac:dyDescent="0.2">
      <c r="B35" s="1" t="s">
        <v>33</v>
      </c>
      <c r="C35" s="13">
        <v>538</v>
      </c>
      <c r="D35" s="14">
        <f t="shared" si="5"/>
        <v>100.10100000000001</v>
      </c>
      <c r="E35" s="14">
        <f t="shared" si="6"/>
        <v>15990.01</v>
      </c>
      <c r="F35" s="15">
        <v>41.686999999999998</v>
      </c>
      <c r="G35" s="15">
        <v>6629.31</v>
      </c>
      <c r="H35" s="19" t="s">
        <v>29</v>
      </c>
      <c r="I35" s="19" t="s">
        <v>29</v>
      </c>
    </row>
    <row r="36" spans="2:10" x14ac:dyDescent="0.2">
      <c r="B36" s="1" t="s">
        <v>34</v>
      </c>
      <c r="C36" s="13">
        <v>599</v>
      </c>
      <c r="D36" s="14">
        <f t="shared" si="5"/>
        <v>115.544</v>
      </c>
      <c r="E36" s="14">
        <f t="shared" si="6"/>
        <v>17318.73</v>
      </c>
      <c r="F36" s="15">
        <v>44.692</v>
      </c>
      <c r="G36" s="15">
        <v>7303.94</v>
      </c>
      <c r="H36" s="19" t="s">
        <v>29</v>
      </c>
      <c r="I36" s="19" t="s">
        <v>29</v>
      </c>
    </row>
    <row r="37" spans="2:10" x14ac:dyDescent="0.2">
      <c r="B37" s="1" t="s">
        <v>35</v>
      </c>
      <c r="C37" s="13">
        <v>592</v>
      </c>
      <c r="D37" s="14">
        <f t="shared" si="5"/>
        <v>116.681</v>
      </c>
      <c r="E37" s="14">
        <f t="shared" si="6"/>
        <v>18893.09</v>
      </c>
      <c r="F37" s="15">
        <v>48.652000000000001</v>
      </c>
      <c r="G37" s="15">
        <v>7771.64</v>
      </c>
      <c r="H37" s="15">
        <v>7.3049999999999997</v>
      </c>
      <c r="I37" s="15">
        <v>770</v>
      </c>
    </row>
    <row r="38" spans="2:10" x14ac:dyDescent="0.2">
      <c r="B38" s="1" t="s">
        <v>36</v>
      </c>
      <c r="C38" s="13">
        <v>584</v>
      </c>
      <c r="D38" s="14">
        <f t="shared" si="5"/>
        <v>103.366</v>
      </c>
      <c r="E38" s="14">
        <f t="shared" si="6"/>
        <v>17476.53</v>
      </c>
      <c r="F38" s="15">
        <v>48.677999999999997</v>
      </c>
      <c r="G38" s="15">
        <v>7902.26</v>
      </c>
      <c r="H38" s="19" t="s">
        <v>29</v>
      </c>
      <c r="I38" s="19" t="s">
        <v>29</v>
      </c>
    </row>
    <row r="39" spans="2:10" x14ac:dyDescent="0.2">
      <c r="B39" s="1" t="s">
        <v>37</v>
      </c>
      <c r="C39" s="13">
        <v>564</v>
      </c>
      <c r="D39" s="14">
        <f t="shared" si="5"/>
        <v>98.797000000000011</v>
      </c>
      <c r="E39" s="14">
        <f t="shared" si="6"/>
        <v>15941.439999999999</v>
      </c>
      <c r="F39" s="15">
        <v>43.078000000000003</v>
      </c>
      <c r="G39" s="15">
        <v>6764.21</v>
      </c>
      <c r="H39" s="19" t="s">
        <v>29</v>
      </c>
      <c r="I39" s="19" t="s">
        <v>29</v>
      </c>
    </row>
    <row r="40" spans="2:10" ht="18" thickBot="1" x14ac:dyDescent="0.25">
      <c r="B40" s="4"/>
      <c r="C40" s="20"/>
      <c r="D40" s="4"/>
      <c r="E40" s="4"/>
      <c r="F40" s="4"/>
      <c r="G40" s="4"/>
      <c r="H40" s="4"/>
      <c r="I40" s="4"/>
      <c r="J40" s="4"/>
    </row>
    <row r="41" spans="2:10" x14ac:dyDescent="0.2">
      <c r="C41" s="8" t="s">
        <v>86</v>
      </c>
      <c r="D41" s="7"/>
      <c r="E41" s="8" t="s">
        <v>87</v>
      </c>
      <c r="F41" s="7"/>
      <c r="G41" s="8" t="s">
        <v>88</v>
      </c>
      <c r="H41" s="7"/>
      <c r="I41" s="8" t="s">
        <v>89</v>
      </c>
      <c r="J41" s="7"/>
    </row>
    <row r="42" spans="2:10" x14ac:dyDescent="0.2">
      <c r="C42" s="9"/>
      <c r="D42" s="26" t="s">
        <v>82</v>
      </c>
      <c r="E42" s="9"/>
      <c r="F42" s="26" t="s">
        <v>82</v>
      </c>
      <c r="G42" s="9"/>
      <c r="H42" s="26" t="s">
        <v>82</v>
      </c>
      <c r="I42" s="9"/>
      <c r="J42" s="26" t="s">
        <v>90</v>
      </c>
    </row>
    <row r="43" spans="2:10" x14ac:dyDescent="0.2">
      <c r="B43" s="7"/>
      <c r="C43" s="25" t="s">
        <v>55</v>
      </c>
      <c r="D43" s="25" t="s">
        <v>84</v>
      </c>
      <c r="E43" s="25" t="s">
        <v>55</v>
      </c>
      <c r="F43" s="25" t="s">
        <v>84</v>
      </c>
      <c r="G43" s="25" t="s">
        <v>55</v>
      </c>
      <c r="H43" s="25" t="s">
        <v>84</v>
      </c>
      <c r="I43" s="25" t="s">
        <v>91</v>
      </c>
      <c r="J43" s="25" t="s">
        <v>92</v>
      </c>
    </row>
    <row r="44" spans="2:10" x14ac:dyDescent="0.2">
      <c r="C44" s="11" t="s">
        <v>12</v>
      </c>
      <c r="D44" s="12" t="s">
        <v>13</v>
      </c>
      <c r="E44" s="12" t="s">
        <v>12</v>
      </c>
      <c r="F44" s="12" t="s">
        <v>13</v>
      </c>
      <c r="G44" s="12" t="s">
        <v>12</v>
      </c>
      <c r="H44" s="12" t="s">
        <v>13</v>
      </c>
      <c r="I44" s="12" t="s">
        <v>12</v>
      </c>
      <c r="J44" s="12" t="s">
        <v>13</v>
      </c>
    </row>
    <row r="45" spans="2:10" x14ac:dyDescent="0.2">
      <c r="B45" s="1" t="s">
        <v>14</v>
      </c>
      <c r="C45" s="13">
        <v>408</v>
      </c>
      <c r="D45" s="15">
        <v>41439</v>
      </c>
      <c r="E45" s="15">
        <v>630</v>
      </c>
      <c r="F45" s="15">
        <v>38895</v>
      </c>
      <c r="G45" s="15">
        <v>10</v>
      </c>
      <c r="H45" s="15">
        <v>666</v>
      </c>
      <c r="I45" s="15">
        <v>2</v>
      </c>
      <c r="J45" s="15">
        <v>95</v>
      </c>
    </row>
    <row r="46" spans="2:10" x14ac:dyDescent="0.2">
      <c r="B46" s="1" t="s">
        <v>15</v>
      </c>
      <c r="C46" s="13">
        <v>477</v>
      </c>
      <c r="D46" s="15">
        <v>57345</v>
      </c>
      <c r="E46" s="15">
        <v>741</v>
      </c>
      <c r="F46" s="15">
        <v>61994</v>
      </c>
      <c r="G46" s="15">
        <v>4</v>
      </c>
      <c r="H46" s="15">
        <v>381</v>
      </c>
      <c r="I46" s="15">
        <v>2</v>
      </c>
      <c r="J46" s="15">
        <v>214</v>
      </c>
    </row>
    <row r="47" spans="2:10" x14ac:dyDescent="0.2">
      <c r="B47" s="1" t="s">
        <v>85</v>
      </c>
      <c r="C47" s="13">
        <v>289</v>
      </c>
      <c r="D47" s="15">
        <v>39849</v>
      </c>
      <c r="E47" s="15">
        <v>620</v>
      </c>
      <c r="F47" s="15">
        <v>57806</v>
      </c>
      <c r="G47" s="15">
        <v>3</v>
      </c>
      <c r="H47" s="15">
        <v>241</v>
      </c>
      <c r="I47" s="15">
        <v>2</v>
      </c>
      <c r="J47" s="15">
        <v>327</v>
      </c>
    </row>
    <row r="48" spans="2:10" x14ac:dyDescent="0.2">
      <c r="B48" s="1" t="s">
        <v>17</v>
      </c>
      <c r="C48" s="13">
        <v>411</v>
      </c>
      <c r="D48" s="15">
        <v>84871</v>
      </c>
      <c r="E48" s="15">
        <v>1074</v>
      </c>
      <c r="F48" s="15">
        <v>145785</v>
      </c>
      <c r="G48" s="15">
        <v>1</v>
      </c>
      <c r="H48" s="15">
        <v>151</v>
      </c>
      <c r="I48" s="15">
        <v>2</v>
      </c>
      <c r="J48" s="15">
        <v>187</v>
      </c>
    </row>
    <row r="49" spans="2:10" x14ac:dyDescent="0.2">
      <c r="C49" s="9"/>
    </row>
    <row r="50" spans="2:10" x14ac:dyDescent="0.2">
      <c r="B50" s="1" t="s">
        <v>18</v>
      </c>
      <c r="C50" s="13">
        <v>258.072</v>
      </c>
      <c r="D50" s="15">
        <v>55465.760000000002</v>
      </c>
      <c r="E50" s="15">
        <v>777.99699999999996</v>
      </c>
      <c r="F50" s="15">
        <v>107057.74</v>
      </c>
      <c r="G50" s="15">
        <v>3.2319999999999998</v>
      </c>
      <c r="H50" s="15">
        <v>266.60000000000002</v>
      </c>
      <c r="I50" s="15">
        <v>9.641</v>
      </c>
      <c r="J50" s="15">
        <v>357.85</v>
      </c>
    </row>
    <row r="51" spans="2:10" x14ac:dyDescent="0.2">
      <c r="B51" s="1" t="s">
        <v>19</v>
      </c>
      <c r="C51" s="13">
        <v>132.001</v>
      </c>
      <c r="D51" s="15">
        <v>30259.08</v>
      </c>
      <c r="E51" s="15">
        <v>983.04499999999996</v>
      </c>
      <c r="F51" s="15">
        <v>175922.93</v>
      </c>
      <c r="G51" s="15">
        <v>2.2720000000000002</v>
      </c>
      <c r="H51" s="15">
        <v>390.3</v>
      </c>
      <c r="I51" s="15">
        <v>6.5229999999999997</v>
      </c>
      <c r="J51" s="15">
        <v>389.67</v>
      </c>
    </row>
    <row r="52" spans="2:10" x14ac:dyDescent="0.2">
      <c r="B52" s="1" t="s">
        <v>20</v>
      </c>
      <c r="C52" s="13">
        <v>276.96800000000002</v>
      </c>
      <c r="D52" s="15">
        <v>59518.06</v>
      </c>
      <c r="E52" s="15">
        <v>920.96799999999996</v>
      </c>
      <c r="F52" s="15">
        <v>128870.41</v>
      </c>
      <c r="G52" s="15">
        <v>0.47299999999999998</v>
      </c>
      <c r="H52" s="15">
        <v>45.2</v>
      </c>
      <c r="I52" s="15">
        <v>3.6739999999999999</v>
      </c>
      <c r="J52" s="15">
        <v>295.45</v>
      </c>
    </row>
    <row r="53" spans="2:10" x14ac:dyDescent="0.2">
      <c r="B53" s="1" t="s">
        <v>21</v>
      </c>
      <c r="C53" s="13">
        <v>171.91300000000001</v>
      </c>
      <c r="D53" s="15">
        <v>41568.92</v>
      </c>
      <c r="E53" s="15">
        <v>822.30499999999995</v>
      </c>
      <c r="F53" s="15">
        <v>121680.98</v>
      </c>
      <c r="G53" s="15">
        <v>0.55600000000000005</v>
      </c>
      <c r="H53" s="15">
        <v>61.5</v>
      </c>
      <c r="I53" s="15">
        <v>2.6480000000000001</v>
      </c>
      <c r="J53" s="15">
        <v>334.17</v>
      </c>
    </row>
    <row r="54" spans="2:10" x14ac:dyDescent="0.2">
      <c r="B54" s="1" t="s">
        <v>22</v>
      </c>
      <c r="C54" s="13">
        <v>170.03</v>
      </c>
      <c r="D54" s="15">
        <v>43357.58</v>
      </c>
      <c r="E54" s="15">
        <v>674.62599999999998</v>
      </c>
      <c r="F54" s="15">
        <v>97796.93</v>
      </c>
      <c r="G54" s="15">
        <v>1.3739999999999999</v>
      </c>
      <c r="H54" s="15">
        <v>157.55000000000001</v>
      </c>
      <c r="I54" s="15">
        <v>7.3860000000000001</v>
      </c>
      <c r="J54" s="15">
        <v>786.96</v>
      </c>
    </row>
    <row r="55" spans="2:10" x14ac:dyDescent="0.2">
      <c r="B55" s="1" t="s">
        <v>23</v>
      </c>
      <c r="C55" s="16">
        <v>125.15600000000001</v>
      </c>
      <c r="D55" s="14">
        <v>26742.07</v>
      </c>
      <c r="E55" s="14">
        <v>723.51499999999999</v>
      </c>
      <c r="F55" s="14">
        <v>104770.5</v>
      </c>
      <c r="G55" s="14">
        <v>0.53800000000000003</v>
      </c>
      <c r="H55" s="14">
        <v>58.9</v>
      </c>
      <c r="I55" s="14">
        <v>0.95199999999999996</v>
      </c>
      <c r="J55" s="14">
        <v>100</v>
      </c>
    </row>
    <row r="56" spans="2:10" x14ac:dyDescent="0.2">
      <c r="B56" s="3" t="s">
        <v>59</v>
      </c>
      <c r="C56" s="17">
        <f>SUM(C58:C70)</f>
        <v>149.16900000000001</v>
      </c>
      <c r="D56" s="18">
        <f>SUM(D58:D70)</f>
        <v>29473.229999999996</v>
      </c>
      <c r="E56" s="18">
        <f t="shared" ref="E56:J56" si="7">SUM(E58:E70)</f>
        <v>672.43899999999996</v>
      </c>
      <c r="F56" s="18">
        <f t="shared" si="7"/>
        <v>89165.270000000019</v>
      </c>
      <c r="G56" s="18">
        <f t="shared" si="7"/>
        <v>0.44900000000000007</v>
      </c>
      <c r="H56" s="18">
        <f t="shared" si="7"/>
        <v>59.849999999999994</v>
      </c>
      <c r="I56" s="18">
        <f t="shared" si="7"/>
        <v>1.4990000000000001</v>
      </c>
      <c r="J56" s="18">
        <f t="shared" si="7"/>
        <v>249</v>
      </c>
    </row>
    <row r="57" spans="2:10" x14ac:dyDescent="0.2">
      <c r="C57" s="9"/>
    </row>
    <row r="58" spans="2:10" x14ac:dyDescent="0.2">
      <c r="B58" s="1" t="s">
        <v>25</v>
      </c>
      <c r="C58" s="13">
        <v>22.06</v>
      </c>
      <c r="D58" s="15">
        <v>4047.04</v>
      </c>
      <c r="E58" s="15">
        <v>48.811999999999998</v>
      </c>
      <c r="F58" s="15">
        <v>6658.87</v>
      </c>
      <c r="G58" s="15">
        <v>0.182</v>
      </c>
      <c r="H58" s="15">
        <v>25.03</v>
      </c>
      <c r="I58" s="19" t="s">
        <v>29</v>
      </c>
      <c r="J58" s="19" t="s">
        <v>29</v>
      </c>
    </row>
    <row r="59" spans="2:10" x14ac:dyDescent="0.2">
      <c r="B59" s="1" t="s">
        <v>26</v>
      </c>
      <c r="C59" s="13">
        <v>10.336</v>
      </c>
      <c r="D59" s="15">
        <v>2506.27</v>
      </c>
      <c r="E59" s="15">
        <v>67.724999999999994</v>
      </c>
      <c r="F59" s="15">
        <v>7333.84</v>
      </c>
      <c r="G59" s="15">
        <v>7.0999999999999994E-2</v>
      </c>
      <c r="H59" s="15">
        <v>16</v>
      </c>
      <c r="I59" s="19" t="s">
        <v>29</v>
      </c>
      <c r="J59" s="19" t="s">
        <v>29</v>
      </c>
    </row>
    <row r="60" spans="2:10" x14ac:dyDescent="0.2">
      <c r="B60" s="1" t="s">
        <v>27</v>
      </c>
      <c r="C60" s="13">
        <v>14.353</v>
      </c>
      <c r="D60" s="15">
        <v>3154.04</v>
      </c>
      <c r="E60" s="15">
        <v>37.283999999999999</v>
      </c>
      <c r="F60" s="15">
        <v>5294.27</v>
      </c>
      <c r="G60" s="19" t="s">
        <v>29</v>
      </c>
      <c r="H60" s="19" t="s">
        <v>29</v>
      </c>
      <c r="I60" s="19" t="s">
        <v>29</v>
      </c>
      <c r="J60" s="19" t="s">
        <v>29</v>
      </c>
    </row>
    <row r="61" spans="2:10" x14ac:dyDescent="0.2">
      <c r="B61" s="1" t="s">
        <v>28</v>
      </c>
      <c r="C61" s="13">
        <v>6.133</v>
      </c>
      <c r="D61" s="15">
        <v>1106.33</v>
      </c>
      <c r="E61" s="15">
        <v>40.926000000000002</v>
      </c>
      <c r="F61" s="15">
        <v>6413.02</v>
      </c>
      <c r="G61" s="19" t="s">
        <v>29</v>
      </c>
      <c r="H61" s="19" t="s">
        <v>29</v>
      </c>
      <c r="I61" s="19">
        <v>0.22800000000000001</v>
      </c>
      <c r="J61" s="19">
        <v>26</v>
      </c>
    </row>
    <row r="62" spans="2:10" x14ac:dyDescent="0.2">
      <c r="B62" s="1" t="s">
        <v>30</v>
      </c>
      <c r="C62" s="13">
        <v>19.347999999999999</v>
      </c>
      <c r="D62" s="15">
        <v>3050.5</v>
      </c>
      <c r="E62" s="15">
        <v>83.998999999999995</v>
      </c>
      <c r="F62" s="15">
        <v>8846.52</v>
      </c>
      <c r="G62" s="19">
        <v>3.1E-2</v>
      </c>
      <c r="H62" s="19">
        <v>3.4</v>
      </c>
      <c r="I62" s="19" t="s">
        <v>29</v>
      </c>
      <c r="J62" s="19" t="s">
        <v>29</v>
      </c>
    </row>
    <row r="63" spans="2:10" x14ac:dyDescent="0.2">
      <c r="B63" s="1" t="s">
        <v>31</v>
      </c>
      <c r="C63" s="13">
        <v>3.7050000000000001</v>
      </c>
      <c r="D63" s="15">
        <v>818.6</v>
      </c>
      <c r="E63" s="15">
        <v>67.805999999999997</v>
      </c>
      <c r="F63" s="15">
        <v>6760.64</v>
      </c>
      <c r="G63" s="15">
        <v>2.9000000000000001E-2</v>
      </c>
      <c r="H63" s="15">
        <v>2.0499999999999998</v>
      </c>
      <c r="I63" s="19">
        <v>0.53500000000000003</v>
      </c>
      <c r="J63" s="19">
        <v>114</v>
      </c>
    </row>
    <row r="64" spans="2:10" x14ac:dyDescent="0.2">
      <c r="C64" s="13"/>
      <c r="D64" s="15"/>
      <c r="E64" s="15"/>
      <c r="F64" s="15"/>
      <c r="G64" s="15"/>
      <c r="H64" s="15"/>
      <c r="I64" s="15"/>
    </row>
    <row r="65" spans="1:10" x14ac:dyDescent="0.2">
      <c r="B65" s="1" t="s">
        <v>32</v>
      </c>
      <c r="C65" s="13">
        <v>16.931999999999999</v>
      </c>
      <c r="D65" s="15">
        <v>2912.66</v>
      </c>
      <c r="E65" s="15">
        <v>82.453000000000003</v>
      </c>
      <c r="F65" s="15">
        <v>11343.73</v>
      </c>
      <c r="G65" s="19">
        <v>2.4E-2</v>
      </c>
      <c r="H65" s="19">
        <v>3.6</v>
      </c>
      <c r="I65" s="19">
        <v>0.187</v>
      </c>
      <c r="J65" s="19">
        <v>32.5</v>
      </c>
    </row>
    <row r="66" spans="1:10" x14ac:dyDescent="0.2">
      <c r="B66" s="1" t="s">
        <v>33</v>
      </c>
      <c r="C66" s="13">
        <v>4.9039999999999999</v>
      </c>
      <c r="D66" s="15">
        <v>1568.08</v>
      </c>
      <c r="E66" s="15">
        <v>53.207000000000001</v>
      </c>
      <c r="F66" s="15">
        <v>7745.12</v>
      </c>
      <c r="G66" s="15">
        <v>0.04</v>
      </c>
      <c r="H66" s="15">
        <v>4.5</v>
      </c>
      <c r="I66" s="19">
        <v>0.26300000000000001</v>
      </c>
      <c r="J66" s="19">
        <v>43</v>
      </c>
    </row>
    <row r="67" spans="1:10" x14ac:dyDescent="0.2">
      <c r="B67" s="1" t="s">
        <v>34</v>
      </c>
      <c r="C67" s="13">
        <v>8.7010000000000005</v>
      </c>
      <c r="D67" s="15">
        <v>2212.12</v>
      </c>
      <c r="E67" s="15">
        <v>61.91</v>
      </c>
      <c r="F67" s="15">
        <v>7770.4</v>
      </c>
      <c r="G67" s="15">
        <v>0.05</v>
      </c>
      <c r="H67" s="15">
        <v>4.2699999999999996</v>
      </c>
      <c r="I67" s="19">
        <v>0.191</v>
      </c>
      <c r="J67" s="19">
        <v>28</v>
      </c>
    </row>
    <row r="68" spans="1:10" x14ac:dyDescent="0.2">
      <c r="B68" s="1" t="s">
        <v>35</v>
      </c>
      <c r="C68" s="13">
        <v>11.138</v>
      </c>
      <c r="D68" s="15">
        <v>2182.65</v>
      </c>
      <c r="E68" s="15">
        <v>49.575000000000003</v>
      </c>
      <c r="F68" s="15">
        <v>8168.6</v>
      </c>
      <c r="G68" s="19" t="s">
        <v>29</v>
      </c>
      <c r="H68" s="19" t="s">
        <v>29</v>
      </c>
      <c r="I68" s="19">
        <v>1.0999999999999999E-2</v>
      </c>
      <c r="J68" s="19">
        <v>0.2</v>
      </c>
    </row>
    <row r="69" spans="1:10" x14ac:dyDescent="0.2">
      <c r="B69" s="1" t="s">
        <v>36</v>
      </c>
      <c r="C69" s="13">
        <v>12.465999999999999</v>
      </c>
      <c r="D69" s="15">
        <v>2505.9499999999998</v>
      </c>
      <c r="E69" s="15">
        <v>42.222000000000001</v>
      </c>
      <c r="F69" s="15">
        <v>7068.32</v>
      </c>
      <c r="G69" s="19" t="s">
        <v>29</v>
      </c>
      <c r="H69" s="19" t="s">
        <v>29</v>
      </c>
      <c r="I69" s="19" t="s">
        <v>29</v>
      </c>
      <c r="J69" s="19" t="s">
        <v>29</v>
      </c>
    </row>
    <row r="70" spans="1:10" x14ac:dyDescent="0.2">
      <c r="B70" s="1" t="s">
        <v>37</v>
      </c>
      <c r="C70" s="13">
        <v>19.093</v>
      </c>
      <c r="D70" s="15">
        <v>3408.99</v>
      </c>
      <c r="E70" s="15">
        <v>36.520000000000003</v>
      </c>
      <c r="F70" s="15">
        <v>5761.94</v>
      </c>
      <c r="G70" s="15">
        <v>2.1999999999999999E-2</v>
      </c>
      <c r="H70" s="15">
        <v>1</v>
      </c>
      <c r="I70" s="19">
        <v>8.4000000000000005E-2</v>
      </c>
      <c r="J70" s="19">
        <v>5.3</v>
      </c>
    </row>
    <row r="71" spans="1:10" ht="18" thickBot="1" x14ac:dyDescent="0.25">
      <c r="B71" s="4"/>
      <c r="C71" s="20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46</v>
      </c>
    </row>
    <row r="73" spans="1:10" x14ac:dyDescent="0.2">
      <c r="A73" s="1"/>
    </row>
  </sheetData>
  <phoneticPr fontId="2"/>
  <pageMargins left="0.63" right="0.75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B27" sqref="B2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93</v>
      </c>
    </row>
    <row r="7" spans="1:10" x14ac:dyDescent="0.2">
      <c r="C7" s="1" t="s">
        <v>94</v>
      </c>
    </row>
    <row r="8" spans="1:10" ht="18" thickBot="1" x14ac:dyDescent="0.25">
      <c r="B8" s="4"/>
      <c r="C8" s="27" t="s">
        <v>95</v>
      </c>
      <c r="D8" s="4"/>
      <c r="E8" s="4"/>
      <c r="F8" s="4"/>
      <c r="G8" s="4"/>
      <c r="H8" s="4"/>
      <c r="I8" s="4"/>
      <c r="J8" s="4"/>
    </row>
    <row r="9" spans="1:10" x14ac:dyDescent="0.2">
      <c r="C9" s="5"/>
      <c r="D9" s="6" t="s">
        <v>96</v>
      </c>
      <c r="E9" s="7"/>
      <c r="F9" s="7"/>
      <c r="G9" s="7"/>
      <c r="H9" s="5"/>
      <c r="I9" s="6" t="s">
        <v>97</v>
      </c>
      <c r="J9" s="7"/>
    </row>
    <row r="10" spans="1:10" x14ac:dyDescent="0.2">
      <c r="B10" s="1" t="s">
        <v>98</v>
      </c>
      <c r="C10" s="9"/>
      <c r="D10" s="7"/>
      <c r="E10" s="7"/>
      <c r="F10" s="7"/>
      <c r="G10" s="10" t="s">
        <v>99</v>
      </c>
      <c r="H10" s="9"/>
      <c r="I10" s="9"/>
      <c r="J10" s="9"/>
    </row>
    <row r="11" spans="1:10" x14ac:dyDescent="0.2">
      <c r="B11" s="7"/>
      <c r="C11" s="8" t="s">
        <v>100</v>
      </c>
      <c r="D11" s="25" t="s">
        <v>101</v>
      </c>
      <c r="E11" s="25" t="s">
        <v>102</v>
      </c>
      <c r="F11" s="25" t="s">
        <v>103</v>
      </c>
      <c r="G11" s="8" t="s">
        <v>104</v>
      </c>
      <c r="H11" s="8" t="s">
        <v>105</v>
      </c>
      <c r="I11" s="25" t="s">
        <v>106</v>
      </c>
      <c r="J11" s="25" t="s">
        <v>107</v>
      </c>
    </row>
    <row r="12" spans="1:10" x14ac:dyDescent="0.2">
      <c r="C12" s="11" t="s">
        <v>108</v>
      </c>
      <c r="D12" s="12" t="s">
        <v>108</v>
      </c>
      <c r="E12" s="12" t="s">
        <v>108</v>
      </c>
      <c r="F12" s="12" t="s">
        <v>108</v>
      </c>
      <c r="G12" s="12" t="s">
        <v>109</v>
      </c>
      <c r="H12" s="12" t="s">
        <v>110</v>
      </c>
      <c r="I12" s="12" t="s">
        <v>110</v>
      </c>
      <c r="J12" s="12" t="s">
        <v>110</v>
      </c>
    </row>
    <row r="13" spans="1:10" x14ac:dyDescent="0.2">
      <c r="B13" s="1" t="s">
        <v>111</v>
      </c>
      <c r="C13" s="16">
        <f t="shared" ref="C13:C25" si="0">D13+E13+F13</f>
        <v>10040</v>
      </c>
      <c r="D13" s="15">
        <v>9677</v>
      </c>
      <c r="E13" s="15">
        <v>363</v>
      </c>
      <c r="F13" s="19" t="s">
        <v>29</v>
      </c>
      <c r="G13" s="15">
        <v>966764</v>
      </c>
      <c r="H13" s="14">
        <f t="shared" ref="H13:H25" si="1">I13+J13</f>
        <v>937</v>
      </c>
      <c r="I13" s="15">
        <v>934</v>
      </c>
      <c r="J13" s="15">
        <v>3</v>
      </c>
    </row>
    <row r="14" spans="1:10" x14ac:dyDescent="0.2">
      <c r="B14" s="1" t="s">
        <v>112</v>
      </c>
      <c r="C14" s="16">
        <f t="shared" si="0"/>
        <v>10435</v>
      </c>
      <c r="D14" s="15">
        <v>10027</v>
      </c>
      <c r="E14" s="15">
        <v>405</v>
      </c>
      <c r="F14" s="15">
        <v>3</v>
      </c>
      <c r="G14" s="15">
        <v>988786</v>
      </c>
      <c r="H14" s="14">
        <f t="shared" si="1"/>
        <v>828</v>
      </c>
      <c r="I14" s="15">
        <v>825</v>
      </c>
      <c r="J14" s="15">
        <v>3</v>
      </c>
    </row>
    <row r="15" spans="1:10" x14ac:dyDescent="0.2">
      <c r="B15" s="1" t="s">
        <v>113</v>
      </c>
      <c r="C15" s="16">
        <f t="shared" si="0"/>
        <v>12339</v>
      </c>
      <c r="D15" s="15">
        <v>11766</v>
      </c>
      <c r="E15" s="15">
        <v>570</v>
      </c>
      <c r="F15" s="15">
        <v>3</v>
      </c>
      <c r="G15" s="15">
        <v>1189833</v>
      </c>
      <c r="H15" s="14">
        <f t="shared" si="1"/>
        <v>818</v>
      </c>
      <c r="I15" s="15">
        <v>818</v>
      </c>
      <c r="J15" s="19" t="s">
        <v>29</v>
      </c>
    </row>
    <row r="16" spans="1:10" x14ac:dyDescent="0.2">
      <c r="B16" s="1" t="s">
        <v>114</v>
      </c>
      <c r="C16" s="16">
        <f t="shared" si="0"/>
        <v>15165</v>
      </c>
      <c r="D16" s="15">
        <v>14226</v>
      </c>
      <c r="E16" s="15">
        <v>937</v>
      </c>
      <c r="F16" s="15">
        <v>2</v>
      </c>
      <c r="G16" s="15">
        <v>1379246</v>
      </c>
      <c r="H16" s="14">
        <f t="shared" si="1"/>
        <v>675</v>
      </c>
      <c r="I16" s="15">
        <v>671</v>
      </c>
      <c r="J16" s="15">
        <v>4</v>
      </c>
    </row>
    <row r="17" spans="1:10" x14ac:dyDescent="0.2">
      <c r="B17" s="1" t="s">
        <v>115</v>
      </c>
      <c r="C17" s="16">
        <f t="shared" si="0"/>
        <v>10837</v>
      </c>
      <c r="D17" s="15">
        <v>10375</v>
      </c>
      <c r="E17" s="15">
        <v>459</v>
      </c>
      <c r="F17" s="15">
        <v>3</v>
      </c>
      <c r="G17" s="15">
        <v>1034084</v>
      </c>
      <c r="H17" s="14">
        <f t="shared" si="1"/>
        <v>625</v>
      </c>
      <c r="I17" s="15">
        <v>624</v>
      </c>
      <c r="J17" s="15">
        <v>1</v>
      </c>
    </row>
    <row r="18" spans="1:10" x14ac:dyDescent="0.2">
      <c r="B18" s="1" t="s">
        <v>116</v>
      </c>
      <c r="C18" s="16">
        <f t="shared" si="0"/>
        <v>9522</v>
      </c>
      <c r="D18" s="15">
        <v>9082</v>
      </c>
      <c r="E18" s="15">
        <v>437</v>
      </c>
      <c r="F18" s="15">
        <v>3</v>
      </c>
      <c r="G18" s="15">
        <v>949122</v>
      </c>
      <c r="H18" s="14">
        <f t="shared" si="1"/>
        <v>789</v>
      </c>
      <c r="I18" s="15">
        <v>789</v>
      </c>
      <c r="J18" s="19" t="s">
        <v>29</v>
      </c>
    </row>
    <row r="19" spans="1:10" x14ac:dyDescent="0.2">
      <c r="B19" s="1" t="s">
        <v>117</v>
      </c>
      <c r="C19" s="16">
        <f t="shared" si="0"/>
        <v>9337</v>
      </c>
      <c r="D19" s="15">
        <v>8878</v>
      </c>
      <c r="E19" s="15">
        <v>457</v>
      </c>
      <c r="F19" s="15">
        <v>2</v>
      </c>
      <c r="G19" s="15">
        <v>968765</v>
      </c>
      <c r="H19" s="14">
        <f t="shared" si="1"/>
        <v>572</v>
      </c>
      <c r="I19" s="15">
        <v>572</v>
      </c>
      <c r="J19" s="19" t="s">
        <v>29</v>
      </c>
    </row>
    <row r="20" spans="1:10" x14ac:dyDescent="0.2">
      <c r="B20" s="1" t="s">
        <v>18</v>
      </c>
      <c r="C20" s="16">
        <f t="shared" si="0"/>
        <v>11606</v>
      </c>
      <c r="D20" s="15">
        <v>10780</v>
      </c>
      <c r="E20" s="15">
        <v>819</v>
      </c>
      <c r="F20" s="15">
        <v>7</v>
      </c>
      <c r="G20" s="15">
        <v>1169777</v>
      </c>
      <c r="H20" s="14">
        <f t="shared" si="1"/>
        <v>723</v>
      </c>
      <c r="I20" s="15">
        <v>721</v>
      </c>
      <c r="J20" s="15">
        <v>2</v>
      </c>
    </row>
    <row r="21" spans="1:10" x14ac:dyDescent="0.2">
      <c r="B21" s="1" t="s">
        <v>19</v>
      </c>
      <c r="C21" s="16">
        <f t="shared" si="0"/>
        <v>9442</v>
      </c>
      <c r="D21" s="15">
        <v>9251</v>
      </c>
      <c r="E21" s="15">
        <v>191</v>
      </c>
      <c r="F21" s="19" t="s">
        <v>29</v>
      </c>
      <c r="G21" s="15">
        <v>965977</v>
      </c>
      <c r="H21" s="14">
        <f t="shared" si="1"/>
        <v>648</v>
      </c>
      <c r="I21" s="15">
        <v>647</v>
      </c>
      <c r="J21" s="15">
        <v>1</v>
      </c>
    </row>
    <row r="22" spans="1:10" x14ac:dyDescent="0.2">
      <c r="B22" s="1" t="s">
        <v>20</v>
      </c>
      <c r="C22" s="16">
        <f t="shared" si="0"/>
        <v>10638</v>
      </c>
      <c r="D22" s="15">
        <v>10621</v>
      </c>
      <c r="E22" s="15">
        <v>16</v>
      </c>
      <c r="F22" s="15">
        <v>1</v>
      </c>
      <c r="G22" s="15">
        <v>1122954</v>
      </c>
      <c r="H22" s="14">
        <f t="shared" si="1"/>
        <v>905</v>
      </c>
      <c r="I22" s="15">
        <v>901</v>
      </c>
      <c r="J22" s="15">
        <v>4</v>
      </c>
    </row>
    <row r="23" spans="1:10" x14ac:dyDescent="0.2">
      <c r="B23" s="1" t="s">
        <v>21</v>
      </c>
      <c r="C23" s="16">
        <f t="shared" si="0"/>
        <v>8779</v>
      </c>
      <c r="D23" s="15">
        <v>8602</v>
      </c>
      <c r="E23" s="15">
        <v>175</v>
      </c>
      <c r="F23" s="15">
        <v>2</v>
      </c>
      <c r="G23" s="15">
        <v>933871</v>
      </c>
      <c r="H23" s="14">
        <f t="shared" si="1"/>
        <v>654</v>
      </c>
      <c r="I23" s="15">
        <v>651</v>
      </c>
      <c r="J23" s="15">
        <v>3</v>
      </c>
    </row>
    <row r="24" spans="1:10" x14ac:dyDescent="0.2">
      <c r="B24" s="1" t="s">
        <v>22</v>
      </c>
      <c r="C24" s="16">
        <f t="shared" si="0"/>
        <v>7813</v>
      </c>
      <c r="D24" s="15">
        <v>7583</v>
      </c>
      <c r="E24" s="15">
        <v>229</v>
      </c>
      <c r="F24" s="15">
        <v>1</v>
      </c>
      <c r="G24" s="15">
        <v>804838</v>
      </c>
      <c r="H24" s="14">
        <f t="shared" si="1"/>
        <v>583</v>
      </c>
      <c r="I24" s="15">
        <v>581</v>
      </c>
      <c r="J24" s="15">
        <v>2</v>
      </c>
    </row>
    <row r="25" spans="1:10" x14ac:dyDescent="0.2">
      <c r="B25" s="1" t="s">
        <v>23</v>
      </c>
      <c r="C25" s="16">
        <f t="shared" si="0"/>
        <v>7816</v>
      </c>
      <c r="D25" s="15">
        <v>7415</v>
      </c>
      <c r="E25" s="15">
        <v>399</v>
      </c>
      <c r="F25" s="15">
        <v>2</v>
      </c>
      <c r="G25" s="15">
        <v>850932</v>
      </c>
      <c r="H25" s="14">
        <f t="shared" si="1"/>
        <v>335</v>
      </c>
      <c r="I25" s="15">
        <v>335</v>
      </c>
      <c r="J25" s="19" t="s">
        <v>29</v>
      </c>
    </row>
    <row r="26" spans="1:10" x14ac:dyDescent="0.2">
      <c r="B26" s="3" t="s">
        <v>118</v>
      </c>
      <c r="C26" s="17">
        <f>D26+E26+F26</f>
        <v>7893</v>
      </c>
      <c r="D26" s="28">
        <v>7330</v>
      </c>
      <c r="E26" s="28">
        <v>562</v>
      </c>
      <c r="F26" s="28">
        <v>1</v>
      </c>
      <c r="G26" s="28">
        <v>837386</v>
      </c>
      <c r="H26" s="18">
        <f>I26+J26</f>
        <v>240</v>
      </c>
      <c r="I26" s="28">
        <v>240</v>
      </c>
      <c r="J26" s="19" t="s">
        <v>29</v>
      </c>
    </row>
    <row r="27" spans="1:10" ht="18" thickBot="1" x14ac:dyDescent="0.25">
      <c r="B27" s="4"/>
      <c r="C27" s="20"/>
      <c r="D27" s="4"/>
      <c r="E27" s="4"/>
      <c r="F27" s="4"/>
      <c r="G27" s="4"/>
      <c r="H27" s="4"/>
      <c r="I27" s="4"/>
      <c r="J27" s="4"/>
    </row>
    <row r="28" spans="1:10" x14ac:dyDescent="0.2">
      <c r="C28" s="1" t="s">
        <v>46</v>
      </c>
    </row>
    <row r="31" spans="1:10" x14ac:dyDescent="0.2">
      <c r="A31" s="18"/>
    </row>
    <row r="73" spans="1:1" x14ac:dyDescent="0.2">
      <c r="A73" s="1"/>
    </row>
  </sheetData>
  <phoneticPr fontId="2"/>
  <pageMargins left="0.37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J48" sqref="J48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 customWidth="1"/>
    <col min="7" max="7" width="15.875" style="2" customWidth="1"/>
    <col min="8" max="9" width="14.625" style="2" customWidth="1"/>
    <col min="10" max="11" width="12.125" style="2" customWidth="1"/>
    <col min="12" max="12" width="13.375" style="2" customWidth="1"/>
    <col min="13" max="256" width="10.8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 customWidth="1"/>
    <col min="263" max="263" width="15.875" style="2" customWidth="1"/>
    <col min="264" max="265" width="14.625" style="2" customWidth="1"/>
    <col min="266" max="267" width="12.125" style="2" customWidth="1"/>
    <col min="268" max="268" width="13.375" style="2" customWidth="1"/>
    <col min="269" max="512" width="10.8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 customWidth="1"/>
    <col min="519" max="519" width="15.875" style="2" customWidth="1"/>
    <col min="520" max="521" width="14.625" style="2" customWidth="1"/>
    <col min="522" max="523" width="12.125" style="2" customWidth="1"/>
    <col min="524" max="524" width="13.375" style="2" customWidth="1"/>
    <col min="525" max="768" width="10.8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 customWidth="1"/>
    <col min="775" max="775" width="15.875" style="2" customWidth="1"/>
    <col min="776" max="777" width="14.625" style="2" customWidth="1"/>
    <col min="778" max="779" width="12.125" style="2" customWidth="1"/>
    <col min="780" max="780" width="13.375" style="2" customWidth="1"/>
    <col min="781" max="1024" width="10.8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 customWidth="1"/>
    <col min="1031" max="1031" width="15.875" style="2" customWidth="1"/>
    <col min="1032" max="1033" width="14.625" style="2" customWidth="1"/>
    <col min="1034" max="1035" width="12.125" style="2" customWidth="1"/>
    <col min="1036" max="1036" width="13.375" style="2" customWidth="1"/>
    <col min="1037" max="1280" width="10.8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 customWidth="1"/>
    <col min="1287" max="1287" width="15.875" style="2" customWidth="1"/>
    <col min="1288" max="1289" width="14.625" style="2" customWidth="1"/>
    <col min="1290" max="1291" width="12.125" style="2" customWidth="1"/>
    <col min="1292" max="1292" width="13.375" style="2" customWidth="1"/>
    <col min="1293" max="1536" width="10.8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 customWidth="1"/>
    <col min="1543" max="1543" width="15.875" style="2" customWidth="1"/>
    <col min="1544" max="1545" width="14.625" style="2" customWidth="1"/>
    <col min="1546" max="1547" width="12.125" style="2" customWidth="1"/>
    <col min="1548" max="1548" width="13.375" style="2" customWidth="1"/>
    <col min="1549" max="1792" width="10.8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 customWidth="1"/>
    <col min="1799" max="1799" width="15.875" style="2" customWidth="1"/>
    <col min="1800" max="1801" width="14.625" style="2" customWidth="1"/>
    <col min="1802" max="1803" width="12.125" style="2" customWidth="1"/>
    <col min="1804" max="1804" width="13.375" style="2" customWidth="1"/>
    <col min="1805" max="2048" width="10.8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 customWidth="1"/>
    <col min="2055" max="2055" width="15.875" style="2" customWidth="1"/>
    <col min="2056" max="2057" width="14.625" style="2" customWidth="1"/>
    <col min="2058" max="2059" width="12.125" style="2" customWidth="1"/>
    <col min="2060" max="2060" width="13.375" style="2" customWidth="1"/>
    <col min="2061" max="2304" width="10.8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 customWidth="1"/>
    <col min="2311" max="2311" width="15.875" style="2" customWidth="1"/>
    <col min="2312" max="2313" width="14.625" style="2" customWidth="1"/>
    <col min="2314" max="2315" width="12.125" style="2" customWidth="1"/>
    <col min="2316" max="2316" width="13.375" style="2" customWidth="1"/>
    <col min="2317" max="2560" width="10.8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 customWidth="1"/>
    <col min="2567" max="2567" width="15.875" style="2" customWidth="1"/>
    <col min="2568" max="2569" width="14.625" style="2" customWidth="1"/>
    <col min="2570" max="2571" width="12.125" style="2" customWidth="1"/>
    <col min="2572" max="2572" width="13.375" style="2" customWidth="1"/>
    <col min="2573" max="2816" width="10.8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 customWidth="1"/>
    <col min="2823" max="2823" width="15.875" style="2" customWidth="1"/>
    <col min="2824" max="2825" width="14.625" style="2" customWidth="1"/>
    <col min="2826" max="2827" width="12.125" style="2" customWidth="1"/>
    <col min="2828" max="2828" width="13.375" style="2" customWidth="1"/>
    <col min="2829" max="3072" width="10.8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 customWidth="1"/>
    <col min="3079" max="3079" width="15.875" style="2" customWidth="1"/>
    <col min="3080" max="3081" width="14.625" style="2" customWidth="1"/>
    <col min="3082" max="3083" width="12.125" style="2" customWidth="1"/>
    <col min="3084" max="3084" width="13.375" style="2" customWidth="1"/>
    <col min="3085" max="3328" width="10.8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 customWidth="1"/>
    <col min="3335" max="3335" width="15.875" style="2" customWidth="1"/>
    <col min="3336" max="3337" width="14.625" style="2" customWidth="1"/>
    <col min="3338" max="3339" width="12.125" style="2" customWidth="1"/>
    <col min="3340" max="3340" width="13.375" style="2" customWidth="1"/>
    <col min="3341" max="3584" width="10.8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 customWidth="1"/>
    <col min="3591" max="3591" width="15.875" style="2" customWidth="1"/>
    <col min="3592" max="3593" width="14.625" style="2" customWidth="1"/>
    <col min="3594" max="3595" width="12.125" style="2" customWidth="1"/>
    <col min="3596" max="3596" width="13.375" style="2" customWidth="1"/>
    <col min="3597" max="3840" width="10.8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 customWidth="1"/>
    <col min="3847" max="3847" width="15.875" style="2" customWidth="1"/>
    <col min="3848" max="3849" width="14.625" style="2" customWidth="1"/>
    <col min="3850" max="3851" width="12.125" style="2" customWidth="1"/>
    <col min="3852" max="3852" width="13.375" style="2" customWidth="1"/>
    <col min="3853" max="4096" width="10.8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 customWidth="1"/>
    <col min="4103" max="4103" width="15.875" style="2" customWidth="1"/>
    <col min="4104" max="4105" width="14.625" style="2" customWidth="1"/>
    <col min="4106" max="4107" width="12.125" style="2" customWidth="1"/>
    <col min="4108" max="4108" width="13.375" style="2" customWidth="1"/>
    <col min="4109" max="4352" width="10.8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 customWidth="1"/>
    <col min="4359" max="4359" width="15.875" style="2" customWidth="1"/>
    <col min="4360" max="4361" width="14.625" style="2" customWidth="1"/>
    <col min="4362" max="4363" width="12.125" style="2" customWidth="1"/>
    <col min="4364" max="4364" width="13.375" style="2" customWidth="1"/>
    <col min="4365" max="4608" width="10.8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 customWidth="1"/>
    <col min="4615" max="4615" width="15.875" style="2" customWidth="1"/>
    <col min="4616" max="4617" width="14.625" style="2" customWidth="1"/>
    <col min="4618" max="4619" width="12.125" style="2" customWidth="1"/>
    <col min="4620" max="4620" width="13.375" style="2" customWidth="1"/>
    <col min="4621" max="4864" width="10.8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 customWidth="1"/>
    <col min="4871" max="4871" width="15.875" style="2" customWidth="1"/>
    <col min="4872" max="4873" width="14.625" style="2" customWidth="1"/>
    <col min="4874" max="4875" width="12.125" style="2" customWidth="1"/>
    <col min="4876" max="4876" width="13.375" style="2" customWidth="1"/>
    <col min="4877" max="5120" width="10.8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 customWidth="1"/>
    <col min="5127" max="5127" width="15.875" style="2" customWidth="1"/>
    <col min="5128" max="5129" width="14.625" style="2" customWidth="1"/>
    <col min="5130" max="5131" width="12.125" style="2" customWidth="1"/>
    <col min="5132" max="5132" width="13.375" style="2" customWidth="1"/>
    <col min="5133" max="5376" width="10.8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 customWidth="1"/>
    <col min="5383" max="5383" width="15.875" style="2" customWidth="1"/>
    <col min="5384" max="5385" width="14.625" style="2" customWidth="1"/>
    <col min="5386" max="5387" width="12.125" style="2" customWidth="1"/>
    <col min="5388" max="5388" width="13.375" style="2" customWidth="1"/>
    <col min="5389" max="5632" width="10.8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 customWidth="1"/>
    <col min="5639" max="5639" width="15.875" style="2" customWidth="1"/>
    <col min="5640" max="5641" width="14.625" style="2" customWidth="1"/>
    <col min="5642" max="5643" width="12.125" style="2" customWidth="1"/>
    <col min="5644" max="5644" width="13.375" style="2" customWidth="1"/>
    <col min="5645" max="5888" width="10.8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 customWidth="1"/>
    <col min="5895" max="5895" width="15.875" style="2" customWidth="1"/>
    <col min="5896" max="5897" width="14.625" style="2" customWidth="1"/>
    <col min="5898" max="5899" width="12.125" style="2" customWidth="1"/>
    <col min="5900" max="5900" width="13.375" style="2" customWidth="1"/>
    <col min="5901" max="6144" width="10.8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 customWidth="1"/>
    <col min="6151" max="6151" width="15.875" style="2" customWidth="1"/>
    <col min="6152" max="6153" width="14.625" style="2" customWidth="1"/>
    <col min="6154" max="6155" width="12.125" style="2" customWidth="1"/>
    <col min="6156" max="6156" width="13.375" style="2" customWidth="1"/>
    <col min="6157" max="6400" width="10.8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 customWidth="1"/>
    <col min="6407" max="6407" width="15.875" style="2" customWidth="1"/>
    <col min="6408" max="6409" width="14.625" style="2" customWidth="1"/>
    <col min="6410" max="6411" width="12.125" style="2" customWidth="1"/>
    <col min="6412" max="6412" width="13.375" style="2" customWidth="1"/>
    <col min="6413" max="6656" width="10.8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 customWidth="1"/>
    <col min="6663" max="6663" width="15.875" style="2" customWidth="1"/>
    <col min="6664" max="6665" width="14.625" style="2" customWidth="1"/>
    <col min="6666" max="6667" width="12.125" style="2" customWidth="1"/>
    <col min="6668" max="6668" width="13.375" style="2" customWidth="1"/>
    <col min="6669" max="6912" width="10.8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 customWidth="1"/>
    <col min="6919" max="6919" width="15.875" style="2" customWidth="1"/>
    <col min="6920" max="6921" width="14.625" style="2" customWidth="1"/>
    <col min="6922" max="6923" width="12.125" style="2" customWidth="1"/>
    <col min="6924" max="6924" width="13.375" style="2" customWidth="1"/>
    <col min="6925" max="7168" width="10.8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 customWidth="1"/>
    <col min="7175" max="7175" width="15.875" style="2" customWidth="1"/>
    <col min="7176" max="7177" width="14.625" style="2" customWidth="1"/>
    <col min="7178" max="7179" width="12.125" style="2" customWidth="1"/>
    <col min="7180" max="7180" width="13.375" style="2" customWidth="1"/>
    <col min="7181" max="7424" width="10.8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 customWidth="1"/>
    <col min="7431" max="7431" width="15.875" style="2" customWidth="1"/>
    <col min="7432" max="7433" width="14.625" style="2" customWidth="1"/>
    <col min="7434" max="7435" width="12.125" style="2" customWidth="1"/>
    <col min="7436" max="7436" width="13.375" style="2" customWidth="1"/>
    <col min="7437" max="7680" width="10.8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 customWidth="1"/>
    <col min="7687" max="7687" width="15.875" style="2" customWidth="1"/>
    <col min="7688" max="7689" width="14.625" style="2" customWidth="1"/>
    <col min="7690" max="7691" width="12.125" style="2" customWidth="1"/>
    <col min="7692" max="7692" width="13.375" style="2" customWidth="1"/>
    <col min="7693" max="7936" width="10.8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 customWidth="1"/>
    <col min="7943" max="7943" width="15.875" style="2" customWidth="1"/>
    <col min="7944" max="7945" width="14.625" style="2" customWidth="1"/>
    <col min="7946" max="7947" width="12.125" style="2" customWidth="1"/>
    <col min="7948" max="7948" width="13.375" style="2" customWidth="1"/>
    <col min="7949" max="8192" width="10.8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 customWidth="1"/>
    <col min="8199" max="8199" width="15.875" style="2" customWidth="1"/>
    <col min="8200" max="8201" width="14.625" style="2" customWidth="1"/>
    <col min="8202" max="8203" width="12.125" style="2" customWidth="1"/>
    <col min="8204" max="8204" width="13.375" style="2" customWidth="1"/>
    <col min="8205" max="8448" width="10.8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 customWidth="1"/>
    <col min="8455" max="8455" width="15.875" style="2" customWidth="1"/>
    <col min="8456" max="8457" width="14.625" style="2" customWidth="1"/>
    <col min="8458" max="8459" width="12.125" style="2" customWidth="1"/>
    <col min="8460" max="8460" width="13.375" style="2" customWidth="1"/>
    <col min="8461" max="8704" width="10.8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 customWidth="1"/>
    <col min="8711" max="8711" width="15.875" style="2" customWidth="1"/>
    <col min="8712" max="8713" width="14.625" style="2" customWidth="1"/>
    <col min="8714" max="8715" width="12.125" style="2" customWidth="1"/>
    <col min="8716" max="8716" width="13.375" style="2" customWidth="1"/>
    <col min="8717" max="8960" width="10.8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 customWidth="1"/>
    <col min="8967" max="8967" width="15.875" style="2" customWidth="1"/>
    <col min="8968" max="8969" width="14.625" style="2" customWidth="1"/>
    <col min="8970" max="8971" width="12.125" style="2" customWidth="1"/>
    <col min="8972" max="8972" width="13.375" style="2" customWidth="1"/>
    <col min="8973" max="9216" width="10.8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 customWidth="1"/>
    <col min="9223" max="9223" width="15.875" style="2" customWidth="1"/>
    <col min="9224" max="9225" width="14.625" style="2" customWidth="1"/>
    <col min="9226" max="9227" width="12.125" style="2" customWidth="1"/>
    <col min="9228" max="9228" width="13.375" style="2" customWidth="1"/>
    <col min="9229" max="9472" width="10.8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 customWidth="1"/>
    <col min="9479" max="9479" width="15.875" style="2" customWidth="1"/>
    <col min="9480" max="9481" width="14.625" style="2" customWidth="1"/>
    <col min="9482" max="9483" width="12.125" style="2" customWidth="1"/>
    <col min="9484" max="9484" width="13.375" style="2" customWidth="1"/>
    <col min="9485" max="9728" width="10.8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 customWidth="1"/>
    <col min="9735" max="9735" width="15.875" style="2" customWidth="1"/>
    <col min="9736" max="9737" width="14.625" style="2" customWidth="1"/>
    <col min="9738" max="9739" width="12.125" style="2" customWidth="1"/>
    <col min="9740" max="9740" width="13.375" style="2" customWidth="1"/>
    <col min="9741" max="9984" width="10.8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 customWidth="1"/>
    <col min="9991" max="9991" width="15.875" style="2" customWidth="1"/>
    <col min="9992" max="9993" width="14.625" style="2" customWidth="1"/>
    <col min="9994" max="9995" width="12.125" style="2" customWidth="1"/>
    <col min="9996" max="9996" width="13.375" style="2" customWidth="1"/>
    <col min="9997" max="10240" width="10.8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 customWidth="1"/>
    <col min="10247" max="10247" width="15.875" style="2" customWidth="1"/>
    <col min="10248" max="10249" width="14.625" style="2" customWidth="1"/>
    <col min="10250" max="10251" width="12.125" style="2" customWidth="1"/>
    <col min="10252" max="10252" width="13.375" style="2" customWidth="1"/>
    <col min="10253" max="10496" width="10.8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 customWidth="1"/>
    <col min="10503" max="10503" width="15.875" style="2" customWidth="1"/>
    <col min="10504" max="10505" width="14.625" style="2" customWidth="1"/>
    <col min="10506" max="10507" width="12.125" style="2" customWidth="1"/>
    <col min="10508" max="10508" width="13.375" style="2" customWidth="1"/>
    <col min="10509" max="10752" width="10.8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 customWidth="1"/>
    <col min="10759" max="10759" width="15.875" style="2" customWidth="1"/>
    <col min="10760" max="10761" width="14.625" style="2" customWidth="1"/>
    <col min="10762" max="10763" width="12.125" style="2" customWidth="1"/>
    <col min="10764" max="10764" width="13.375" style="2" customWidth="1"/>
    <col min="10765" max="11008" width="10.8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 customWidth="1"/>
    <col min="11015" max="11015" width="15.875" style="2" customWidth="1"/>
    <col min="11016" max="11017" width="14.625" style="2" customWidth="1"/>
    <col min="11018" max="11019" width="12.125" style="2" customWidth="1"/>
    <col min="11020" max="11020" width="13.375" style="2" customWidth="1"/>
    <col min="11021" max="11264" width="10.8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 customWidth="1"/>
    <col min="11271" max="11271" width="15.875" style="2" customWidth="1"/>
    <col min="11272" max="11273" width="14.625" style="2" customWidth="1"/>
    <col min="11274" max="11275" width="12.125" style="2" customWidth="1"/>
    <col min="11276" max="11276" width="13.375" style="2" customWidth="1"/>
    <col min="11277" max="11520" width="10.8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 customWidth="1"/>
    <col min="11527" max="11527" width="15.875" style="2" customWidth="1"/>
    <col min="11528" max="11529" width="14.625" style="2" customWidth="1"/>
    <col min="11530" max="11531" width="12.125" style="2" customWidth="1"/>
    <col min="11532" max="11532" width="13.375" style="2" customWidth="1"/>
    <col min="11533" max="11776" width="10.8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 customWidth="1"/>
    <col min="11783" max="11783" width="15.875" style="2" customWidth="1"/>
    <col min="11784" max="11785" width="14.625" style="2" customWidth="1"/>
    <col min="11786" max="11787" width="12.125" style="2" customWidth="1"/>
    <col min="11788" max="11788" width="13.375" style="2" customWidth="1"/>
    <col min="11789" max="12032" width="10.8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 customWidth="1"/>
    <col min="12039" max="12039" width="15.875" style="2" customWidth="1"/>
    <col min="12040" max="12041" width="14.625" style="2" customWidth="1"/>
    <col min="12042" max="12043" width="12.125" style="2" customWidth="1"/>
    <col min="12044" max="12044" width="13.375" style="2" customWidth="1"/>
    <col min="12045" max="12288" width="10.8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 customWidth="1"/>
    <col min="12295" max="12295" width="15.875" style="2" customWidth="1"/>
    <col min="12296" max="12297" width="14.625" style="2" customWidth="1"/>
    <col min="12298" max="12299" width="12.125" style="2" customWidth="1"/>
    <col min="12300" max="12300" width="13.375" style="2" customWidth="1"/>
    <col min="12301" max="12544" width="10.8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 customWidth="1"/>
    <col min="12551" max="12551" width="15.875" style="2" customWidth="1"/>
    <col min="12552" max="12553" width="14.625" style="2" customWidth="1"/>
    <col min="12554" max="12555" width="12.125" style="2" customWidth="1"/>
    <col min="12556" max="12556" width="13.375" style="2" customWidth="1"/>
    <col min="12557" max="12800" width="10.8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 customWidth="1"/>
    <col min="12807" max="12807" width="15.875" style="2" customWidth="1"/>
    <col min="12808" max="12809" width="14.625" style="2" customWidth="1"/>
    <col min="12810" max="12811" width="12.125" style="2" customWidth="1"/>
    <col min="12812" max="12812" width="13.375" style="2" customWidth="1"/>
    <col min="12813" max="13056" width="10.8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 customWidth="1"/>
    <col min="13063" max="13063" width="15.875" style="2" customWidth="1"/>
    <col min="13064" max="13065" width="14.625" style="2" customWidth="1"/>
    <col min="13066" max="13067" width="12.125" style="2" customWidth="1"/>
    <col min="13068" max="13068" width="13.375" style="2" customWidth="1"/>
    <col min="13069" max="13312" width="10.8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 customWidth="1"/>
    <col min="13319" max="13319" width="15.875" style="2" customWidth="1"/>
    <col min="13320" max="13321" width="14.625" style="2" customWidth="1"/>
    <col min="13322" max="13323" width="12.125" style="2" customWidth="1"/>
    <col min="13324" max="13324" width="13.375" style="2" customWidth="1"/>
    <col min="13325" max="13568" width="10.8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 customWidth="1"/>
    <col min="13575" max="13575" width="15.875" style="2" customWidth="1"/>
    <col min="13576" max="13577" width="14.625" style="2" customWidth="1"/>
    <col min="13578" max="13579" width="12.125" style="2" customWidth="1"/>
    <col min="13580" max="13580" width="13.375" style="2" customWidth="1"/>
    <col min="13581" max="13824" width="10.8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 customWidth="1"/>
    <col min="13831" max="13831" width="15.875" style="2" customWidth="1"/>
    <col min="13832" max="13833" width="14.625" style="2" customWidth="1"/>
    <col min="13834" max="13835" width="12.125" style="2" customWidth="1"/>
    <col min="13836" max="13836" width="13.375" style="2" customWidth="1"/>
    <col min="13837" max="14080" width="10.8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 customWidth="1"/>
    <col min="14087" max="14087" width="15.875" style="2" customWidth="1"/>
    <col min="14088" max="14089" width="14.625" style="2" customWidth="1"/>
    <col min="14090" max="14091" width="12.125" style="2" customWidth="1"/>
    <col min="14092" max="14092" width="13.375" style="2" customWidth="1"/>
    <col min="14093" max="14336" width="10.8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 customWidth="1"/>
    <col min="14343" max="14343" width="15.875" style="2" customWidth="1"/>
    <col min="14344" max="14345" width="14.625" style="2" customWidth="1"/>
    <col min="14346" max="14347" width="12.125" style="2" customWidth="1"/>
    <col min="14348" max="14348" width="13.375" style="2" customWidth="1"/>
    <col min="14349" max="14592" width="10.8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 customWidth="1"/>
    <col min="14599" max="14599" width="15.875" style="2" customWidth="1"/>
    <col min="14600" max="14601" width="14.625" style="2" customWidth="1"/>
    <col min="14602" max="14603" width="12.125" style="2" customWidth="1"/>
    <col min="14604" max="14604" width="13.375" style="2" customWidth="1"/>
    <col min="14605" max="14848" width="10.8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 customWidth="1"/>
    <col min="14855" max="14855" width="15.875" style="2" customWidth="1"/>
    <col min="14856" max="14857" width="14.625" style="2" customWidth="1"/>
    <col min="14858" max="14859" width="12.125" style="2" customWidth="1"/>
    <col min="14860" max="14860" width="13.375" style="2" customWidth="1"/>
    <col min="14861" max="15104" width="10.8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 customWidth="1"/>
    <col min="15111" max="15111" width="15.875" style="2" customWidth="1"/>
    <col min="15112" max="15113" width="14.625" style="2" customWidth="1"/>
    <col min="15114" max="15115" width="12.125" style="2" customWidth="1"/>
    <col min="15116" max="15116" width="13.375" style="2" customWidth="1"/>
    <col min="15117" max="15360" width="10.8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 customWidth="1"/>
    <col min="15367" max="15367" width="15.875" style="2" customWidth="1"/>
    <col min="15368" max="15369" width="14.625" style="2" customWidth="1"/>
    <col min="15370" max="15371" width="12.125" style="2" customWidth="1"/>
    <col min="15372" max="15372" width="13.375" style="2" customWidth="1"/>
    <col min="15373" max="15616" width="10.8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 customWidth="1"/>
    <col min="15623" max="15623" width="15.875" style="2" customWidth="1"/>
    <col min="15624" max="15625" width="14.625" style="2" customWidth="1"/>
    <col min="15626" max="15627" width="12.125" style="2" customWidth="1"/>
    <col min="15628" max="15628" width="13.375" style="2" customWidth="1"/>
    <col min="15629" max="15872" width="10.8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 customWidth="1"/>
    <col min="15879" max="15879" width="15.875" style="2" customWidth="1"/>
    <col min="15880" max="15881" width="14.625" style="2" customWidth="1"/>
    <col min="15882" max="15883" width="12.125" style="2" customWidth="1"/>
    <col min="15884" max="15884" width="13.375" style="2" customWidth="1"/>
    <col min="15885" max="16128" width="10.8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 customWidth="1"/>
    <col min="16135" max="16135" width="15.875" style="2" customWidth="1"/>
    <col min="16136" max="16137" width="14.625" style="2" customWidth="1"/>
    <col min="16138" max="16139" width="12.125" style="2" customWidth="1"/>
    <col min="16140" max="16140" width="13.375" style="2" customWidth="1"/>
    <col min="16141" max="16384" width="10.875" style="2"/>
  </cols>
  <sheetData>
    <row r="1" spans="1:10" x14ac:dyDescent="0.2">
      <c r="A1" s="18"/>
      <c r="D1" s="3" t="s">
        <v>119</v>
      </c>
    </row>
    <row r="2" spans="1:10" x14ac:dyDescent="0.2">
      <c r="C2" s="3" t="s">
        <v>120</v>
      </c>
    </row>
    <row r="3" spans="1:10" ht="18" thickBot="1" x14ac:dyDescent="0.25">
      <c r="B3" s="4"/>
      <c r="C3" s="4"/>
      <c r="D3" s="4"/>
      <c r="E3" s="4"/>
      <c r="F3" s="4"/>
      <c r="G3" s="4"/>
      <c r="H3" s="4"/>
      <c r="I3" s="4"/>
      <c r="J3" s="29" t="s">
        <v>121</v>
      </c>
    </row>
    <row r="4" spans="1:10" x14ac:dyDescent="0.2">
      <c r="C4" s="9"/>
      <c r="D4" s="5"/>
      <c r="E4" s="6" t="s">
        <v>122</v>
      </c>
      <c r="F4" s="7"/>
      <c r="G4" s="5"/>
      <c r="H4" s="6" t="s">
        <v>123</v>
      </c>
      <c r="I4" s="7"/>
      <c r="J4" s="7"/>
    </row>
    <row r="5" spans="1:10" x14ac:dyDescent="0.2">
      <c r="B5" s="1" t="s">
        <v>98</v>
      </c>
      <c r="C5" s="10" t="s">
        <v>105</v>
      </c>
      <c r="D5" s="9"/>
      <c r="E5" s="10" t="s">
        <v>124</v>
      </c>
      <c r="F5" s="9"/>
      <c r="G5" s="9"/>
      <c r="H5" s="9"/>
      <c r="I5" s="10" t="s">
        <v>125</v>
      </c>
      <c r="J5" s="10" t="s">
        <v>126</v>
      </c>
    </row>
    <row r="6" spans="1:10" x14ac:dyDescent="0.2">
      <c r="B6" s="7"/>
      <c r="C6" s="5"/>
      <c r="D6" s="8" t="s">
        <v>127</v>
      </c>
      <c r="E6" s="8" t="s">
        <v>128</v>
      </c>
      <c r="F6" s="8" t="s">
        <v>129</v>
      </c>
      <c r="G6" s="8" t="s">
        <v>127</v>
      </c>
      <c r="H6" s="8" t="s">
        <v>130</v>
      </c>
      <c r="I6" s="8" t="s">
        <v>131</v>
      </c>
      <c r="J6" s="8" t="s">
        <v>132</v>
      </c>
    </row>
    <row r="7" spans="1:10" x14ac:dyDescent="0.2">
      <c r="C7" s="9"/>
    </row>
    <row r="8" spans="1:10" x14ac:dyDescent="0.2">
      <c r="B8" s="1" t="s">
        <v>111</v>
      </c>
      <c r="C8" s="16">
        <f t="shared" ref="C8:C21" si="0">SUM(D8:J8,C27:J27)</f>
        <v>10040</v>
      </c>
      <c r="D8" s="15">
        <v>2176</v>
      </c>
      <c r="E8" s="15">
        <v>2704</v>
      </c>
      <c r="F8" s="15">
        <v>266</v>
      </c>
      <c r="G8" s="15">
        <v>2594</v>
      </c>
      <c r="H8" s="15">
        <v>400</v>
      </c>
      <c r="I8" s="15">
        <v>192</v>
      </c>
      <c r="J8" s="19" t="s">
        <v>29</v>
      </c>
    </row>
    <row r="9" spans="1:10" x14ac:dyDescent="0.2">
      <c r="B9" s="1" t="s">
        <v>112</v>
      </c>
      <c r="C9" s="16">
        <f t="shared" si="0"/>
        <v>10435</v>
      </c>
      <c r="D9" s="15">
        <v>2080</v>
      </c>
      <c r="E9" s="15">
        <v>2547</v>
      </c>
      <c r="F9" s="15">
        <v>258</v>
      </c>
      <c r="G9" s="15">
        <v>2578</v>
      </c>
      <c r="H9" s="15">
        <v>229</v>
      </c>
      <c r="I9" s="15">
        <v>339</v>
      </c>
      <c r="J9" s="19" t="s">
        <v>29</v>
      </c>
    </row>
    <row r="10" spans="1:10" x14ac:dyDescent="0.2">
      <c r="B10" s="1" t="s">
        <v>113</v>
      </c>
      <c r="C10" s="16">
        <f t="shared" si="0"/>
        <v>12339</v>
      </c>
      <c r="D10" s="15">
        <v>2466</v>
      </c>
      <c r="E10" s="15">
        <v>2548</v>
      </c>
      <c r="F10" s="15">
        <v>292</v>
      </c>
      <c r="G10" s="15">
        <v>2848</v>
      </c>
      <c r="H10" s="15">
        <v>263</v>
      </c>
      <c r="I10" s="15">
        <v>19</v>
      </c>
      <c r="J10" s="19" t="s">
        <v>29</v>
      </c>
    </row>
    <row r="11" spans="1:10" x14ac:dyDescent="0.2">
      <c r="B11" s="1" t="s">
        <v>114</v>
      </c>
      <c r="C11" s="16">
        <f t="shared" si="0"/>
        <v>15165</v>
      </c>
      <c r="D11" s="15">
        <v>2505</v>
      </c>
      <c r="E11" s="15">
        <v>2067</v>
      </c>
      <c r="F11" s="15">
        <v>285</v>
      </c>
      <c r="G11" s="15">
        <v>3769</v>
      </c>
      <c r="H11" s="15">
        <v>304</v>
      </c>
      <c r="I11" s="15">
        <v>106</v>
      </c>
      <c r="J11" s="19" t="s">
        <v>29</v>
      </c>
    </row>
    <row r="12" spans="1:10" x14ac:dyDescent="0.2">
      <c r="B12" s="1" t="s">
        <v>115</v>
      </c>
      <c r="C12" s="16">
        <f t="shared" si="0"/>
        <v>10837</v>
      </c>
      <c r="D12" s="15">
        <v>2194</v>
      </c>
      <c r="E12" s="15">
        <v>1618</v>
      </c>
      <c r="F12" s="15">
        <v>252</v>
      </c>
      <c r="G12" s="15">
        <v>1938</v>
      </c>
      <c r="H12" s="15">
        <v>124</v>
      </c>
      <c r="I12" s="15">
        <v>333</v>
      </c>
      <c r="J12" s="19" t="s">
        <v>29</v>
      </c>
    </row>
    <row r="13" spans="1:10" x14ac:dyDescent="0.2">
      <c r="B13" s="1" t="s">
        <v>116</v>
      </c>
      <c r="C13" s="16">
        <f t="shared" si="0"/>
        <v>9522</v>
      </c>
      <c r="D13" s="15">
        <v>2019</v>
      </c>
      <c r="E13" s="15">
        <v>1927</v>
      </c>
      <c r="F13" s="15">
        <v>209</v>
      </c>
      <c r="G13" s="15">
        <v>1954</v>
      </c>
      <c r="H13" s="15">
        <v>268</v>
      </c>
      <c r="I13" s="15">
        <v>406</v>
      </c>
      <c r="J13" s="19" t="s">
        <v>29</v>
      </c>
    </row>
    <row r="14" spans="1:10" x14ac:dyDescent="0.2">
      <c r="B14" s="1" t="s">
        <v>117</v>
      </c>
      <c r="C14" s="16">
        <f t="shared" si="0"/>
        <v>9337</v>
      </c>
      <c r="D14" s="15">
        <v>1965</v>
      </c>
      <c r="E14" s="15">
        <v>2721</v>
      </c>
      <c r="F14" s="15">
        <v>29</v>
      </c>
      <c r="G14" s="15">
        <v>1596</v>
      </c>
      <c r="H14" s="15">
        <v>272</v>
      </c>
      <c r="I14" s="15">
        <v>385</v>
      </c>
      <c r="J14" s="19" t="s">
        <v>29</v>
      </c>
    </row>
    <row r="15" spans="1:10" x14ac:dyDescent="0.2">
      <c r="B15" s="1" t="s">
        <v>18</v>
      </c>
      <c r="C15" s="16">
        <f t="shared" si="0"/>
        <v>11606</v>
      </c>
      <c r="D15" s="15">
        <v>1947</v>
      </c>
      <c r="E15" s="15">
        <v>3340</v>
      </c>
      <c r="F15" s="15">
        <v>261</v>
      </c>
      <c r="G15" s="15">
        <v>2045</v>
      </c>
      <c r="H15" s="15">
        <v>424</v>
      </c>
      <c r="I15" s="15">
        <v>474</v>
      </c>
      <c r="J15" s="19" t="s">
        <v>29</v>
      </c>
    </row>
    <row r="16" spans="1:10" x14ac:dyDescent="0.2">
      <c r="B16" s="1" t="s">
        <v>19</v>
      </c>
      <c r="C16" s="16">
        <f t="shared" si="0"/>
        <v>9442</v>
      </c>
      <c r="D16" s="15">
        <v>1929</v>
      </c>
      <c r="E16" s="15">
        <v>2534</v>
      </c>
      <c r="F16" s="15">
        <v>142</v>
      </c>
      <c r="G16" s="15">
        <v>2109</v>
      </c>
      <c r="H16" s="15">
        <v>125</v>
      </c>
      <c r="I16" s="15">
        <v>388</v>
      </c>
      <c r="J16" s="19" t="s">
        <v>29</v>
      </c>
    </row>
    <row r="17" spans="2:10" x14ac:dyDescent="0.2">
      <c r="B17" s="1" t="s">
        <v>20</v>
      </c>
      <c r="C17" s="16">
        <f t="shared" si="0"/>
        <v>10638</v>
      </c>
      <c r="D17" s="15">
        <v>1970</v>
      </c>
      <c r="E17" s="15">
        <v>3410</v>
      </c>
      <c r="F17" s="15">
        <v>123</v>
      </c>
      <c r="G17" s="15">
        <v>2522</v>
      </c>
      <c r="H17" s="15">
        <v>302</v>
      </c>
      <c r="I17" s="15">
        <v>190</v>
      </c>
      <c r="J17" s="19" t="s">
        <v>29</v>
      </c>
    </row>
    <row r="18" spans="2:10" x14ac:dyDescent="0.2">
      <c r="B18" s="1" t="s">
        <v>21</v>
      </c>
      <c r="C18" s="16">
        <f t="shared" si="0"/>
        <v>8779</v>
      </c>
      <c r="D18" s="15">
        <v>2086</v>
      </c>
      <c r="E18" s="15">
        <v>2407</v>
      </c>
      <c r="F18" s="15">
        <v>146</v>
      </c>
      <c r="G18" s="15">
        <v>2015</v>
      </c>
      <c r="H18" s="15">
        <v>288</v>
      </c>
      <c r="I18" s="15">
        <v>47</v>
      </c>
      <c r="J18" s="19" t="s">
        <v>29</v>
      </c>
    </row>
    <row r="19" spans="2:10" x14ac:dyDescent="0.2">
      <c r="B19" s="1" t="s">
        <v>22</v>
      </c>
      <c r="C19" s="16">
        <f t="shared" si="0"/>
        <v>7813</v>
      </c>
      <c r="D19" s="15">
        <v>2240</v>
      </c>
      <c r="E19" s="15">
        <v>1929</v>
      </c>
      <c r="F19" s="15">
        <v>145</v>
      </c>
      <c r="G19" s="15">
        <v>2118</v>
      </c>
      <c r="H19" s="15">
        <v>113</v>
      </c>
      <c r="I19" s="15">
        <v>45</v>
      </c>
      <c r="J19" s="19" t="s">
        <v>29</v>
      </c>
    </row>
    <row r="20" spans="2:10" x14ac:dyDescent="0.2">
      <c r="B20" s="1" t="s">
        <v>23</v>
      </c>
      <c r="C20" s="16">
        <f t="shared" si="0"/>
        <v>7816</v>
      </c>
      <c r="D20" s="15">
        <v>2057</v>
      </c>
      <c r="E20" s="15">
        <v>2440</v>
      </c>
      <c r="F20" s="15">
        <v>145</v>
      </c>
      <c r="G20" s="15">
        <v>1548</v>
      </c>
      <c r="H20" s="15">
        <v>103</v>
      </c>
      <c r="I20" s="15">
        <v>57</v>
      </c>
      <c r="J20" s="19" t="s">
        <v>29</v>
      </c>
    </row>
    <row r="21" spans="2:10" x14ac:dyDescent="0.2">
      <c r="B21" s="3" t="s">
        <v>24</v>
      </c>
      <c r="C21" s="17">
        <f t="shared" si="0"/>
        <v>7893</v>
      </c>
      <c r="D21" s="28">
        <v>2362</v>
      </c>
      <c r="E21" s="28">
        <v>1744</v>
      </c>
      <c r="F21" s="28">
        <v>271</v>
      </c>
      <c r="G21" s="28">
        <v>1523</v>
      </c>
      <c r="H21" s="28">
        <v>270</v>
      </c>
      <c r="I21" s="28">
        <v>28</v>
      </c>
      <c r="J21" s="30">
        <v>24</v>
      </c>
    </row>
    <row r="22" spans="2:10" ht="18" thickBot="1" x14ac:dyDescent="0.25">
      <c r="B22" s="4"/>
      <c r="C22" s="20"/>
      <c r="D22" s="4"/>
      <c r="E22" s="4"/>
      <c r="F22" s="4"/>
      <c r="G22" s="4"/>
      <c r="H22" s="4"/>
      <c r="I22" s="4"/>
      <c r="J22" s="4"/>
    </row>
    <row r="23" spans="2:10" x14ac:dyDescent="0.2">
      <c r="C23" s="8" t="s">
        <v>133</v>
      </c>
      <c r="D23" s="5"/>
      <c r="E23" s="6" t="s">
        <v>134</v>
      </c>
      <c r="F23" s="7"/>
      <c r="G23" s="5"/>
      <c r="H23" s="6" t="s">
        <v>135</v>
      </c>
      <c r="I23" s="7"/>
      <c r="J23" s="7"/>
    </row>
    <row r="24" spans="2:10" x14ac:dyDescent="0.2">
      <c r="C24" s="9"/>
      <c r="D24" s="9"/>
      <c r="E24" s="10" t="s">
        <v>124</v>
      </c>
      <c r="F24" s="9"/>
      <c r="G24" s="9"/>
      <c r="H24" s="10" t="s">
        <v>125</v>
      </c>
      <c r="I24" s="10" t="s">
        <v>136</v>
      </c>
      <c r="J24" s="9"/>
    </row>
    <row r="25" spans="2:10" x14ac:dyDescent="0.2">
      <c r="B25" s="7"/>
      <c r="C25" s="8" t="s">
        <v>137</v>
      </c>
      <c r="D25" s="8" t="s">
        <v>127</v>
      </c>
      <c r="E25" s="8" t="s">
        <v>128</v>
      </c>
      <c r="F25" s="8" t="s">
        <v>129</v>
      </c>
      <c r="G25" s="8" t="s">
        <v>127</v>
      </c>
      <c r="H25" s="8" t="s">
        <v>131</v>
      </c>
      <c r="I25" s="8" t="s">
        <v>132</v>
      </c>
      <c r="J25" s="8" t="s">
        <v>129</v>
      </c>
    </row>
    <row r="26" spans="2:10" x14ac:dyDescent="0.2">
      <c r="C26" s="9"/>
    </row>
    <row r="27" spans="2:10" x14ac:dyDescent="0.2">
      <c r="B27" s="1" t="s">
        <v>111</v>
      </c>
      <c r="C27" s="13">
        <v>174</v>
      </c>
      <c r="D27" s="15">
        <v>6</v>
      </c>
      <c r="E27" s="15">
        <v>1</v>
      </c>
      <c r="F27" s="15">
        <v>38</v>
      </c>
      <c r="G27" s="15">
        <v>325</v>
      </c>
      <c r="H27" s="15">
        <v>1164</v>
      </c>
      <c r="I27" s="19" t="s">
        <v>29</v>
      </c>
      <c r="J27" s="19" t="s">
        <v>29</v>
      </c>
    </row>
    <row r="28" spans="2:10" x14ac:dyDescent="0.2">
      <c r="B28" s="1" t="s">
        <v>112</v>
      </c>
      <c r="C28" s="13">
        <v>113</v>
      </c>
      <c r="D28" s="15">
        <v>23</v>
      </c>
      <c r="E28" s="19" t="s">
        <v>29</v>
      </c>
      <c r="F28" s="15">
        <v>26</v>
      </c>
      <c r="G28" s="15">
        <v>718</v>
      </c>
      <c r="H28" s="15">
        <v>1514</v>
      </c>
      <c r="I28" s="19" t="s">
        <v>29</v>
      </c>
      <c r="J28" s="15">
        <v>10</v>
      </c>
    </row>
    <row r="29" spans="2:10" x14ac:dyDescent="0.2">
      <c r="B29" s="1" t="s">
        <v>113</v>
      </c>
      <c r="C29" s="13">
        <v>120</v>
      </c>
      <c r="D29" s="15">
        <v>64</v>
      </c>
      <c r="E29" s="19" t="s">
        <v>29</v>
      </c>
      <c r="F29" s="15">
        <v>25</v>
      </c>
      <c r="G29" s="15">
        <v>1109</v>
      </c>
      <c r="H29" s="15">
        <v>2571</v>
      </c>
      <c r="I29" s="19" t="s">
        <v>29</v>
      </c>
      <c r="J29" s="15">
        <v>14</v>
      </c>
    </row>
    <row r="30" spans="2:10" x14ac:dyDescent="0.2">
      <c r="B30" s="1" t="s">
        <v>114</v>
      </c>
      <c r="C30" s="13">
        <v>272</v>
      </c>
      <c r="D30" s="15">
        <v>29</v>
      </c>
      <c r="E30" s="19" t="s">
        <v>29</v>
      </c>
      <c r="F30" s="15">
        <v>43</v>
      </c>
      <c r="G30" s="15">
        <v>3173</v>
      </c>
      <c r="H30" s="15">
        <v>2554</v>
      </c>
      <c r="I30" s="15">
        <v>1</v>
      </c>
      <c r="J30" s="15">
        <v>57</v>
      </c>
    </row>
    <row r="31" spans="2:10" x14ac:dyDescent="0.2">
      <c r="B31" s="1" t="s">
        <v>115</v>
      </c>
      <c r="C31" s="13">
        <v>77</v>
      </c>
      <c r="D31" s="15">
        <v>72</v>
      </c>
      <c r="E31" s="19" t="s">
        <v>29</v>
      </c>
      <c r="F31" s="15">
        <v>141</v>
      </c>
      <c r="G31" s="15">
        <v>2074</v>
      </c>
      <c r="H31" s="15">
        <v>1919</v>
      </c>
      <c r="I31" s="19" t="s">
        <v>29</v>
      </c>
      <c r="J31" s="15">
        <v>95</v>
      </c>
    </row>
    <row r="32" spans="2:10" x14ac:dyDescent="0.2">
      <c r="B32" s="1" t="s">
        <v>116</v>
      </c>
      <c r="C32" s="13">
        <v>168</v>
      </c>
      <c r="D32" s="15">
        <v>181</v>
      </c>
      <c r="E32" s="15">
        <v>1</v>
      </c>
      <c r="F32" s="15">
        <v>37</v>
      </c>
      <c r="G32" s="15">
        <v>706</v>
      </c>
      <c r="H32" s="15">
        <v>1622</v>
      </c>
      <c r="I32" s="19" t="s">
        <v>29</v>
      </c>
      <c r="J32" s="15">
        <v>24</v>
      </c>
    </row>
    <row r="33" spans="1:10" x14ac:dyDescent="0.2">
      <c r="B33" s="1" t="s">
        <v>117</v>
      </c>
      <c r="C33" s="13">
        <v>20</v>
      </c>
      <c r="D33" s="15">
        <v>148</v>
      </c>
      <c r="E33" s="19" t="s">
        <v>29</v>
      </c>
      <c r="F33" s="15">
        <v>76</v>
      </c>
      <c r="G33" s="15">
        <v>587</v>
      </c>
      <c r="H33" s="15">
        <v>1537</v>
      </c>
      <c r="I33" s="19" t="s">
        <v>29</v>
      </c>
      <c r="J33" s="15">
        <v>1</v>
      </c>
    </row>
    <row r="34" spans="1:10" x14ac:dyDescent="0.2">
      <c r="B34" s="1" t="s">
        <v>18</v>
      </c>
      <c r="C34" s="13">
        <v>109</v>
      </c>
      <c r="D34" s="15">
        <v>76</v>
      </c>
      <c r="E34" s="15">
        <v>3</v>
      </c>
      <c r="F34" s="15">
        <v>40</v>
      </c>
      <c r="G34" s="15">
        <v>751</v>
      </c>
      <c r="H34" s="15">
        <v>2120</v>
      </c>
      <c r="I34" s="19" t="s">
        <v>29</v>
      </c>
      <c r="J34" s="15">
        <v>16</v>
      </c>
    </row>
    <row r="35" spans="1:10" x14ac:dyDescent="0.2">
      <c r="B35" s="1" t="s">
        <v>19</v>
      </c>
      <c r="C35" s="13">
        <v>160</v>
      </c>
      <c r="D35" s="15">
        <v>103</v>
      </c>
      <c r="E35" s="15">
        <v>4</v>
      </c>
      <c r="F35" s="15">
        <v>63</v>
      </c>
      <c r="G35" s="15">
        <v>265</v>
      </c>
      <c r="H35" s="15">
        <v>1537</v>
      </c>
      <c r="I35" s="19" t="s">
        <v>29</v>
      </c>
      <c r="J35" s="15">
        <v>83</v>
      </c>
    </row>
    <row r="36" spans="1:10" x14ac:dyDescent="0.2">
      <c r="B36" s="1" t="s">
        <v>20</v>
      </c>
      <c r="C36" s="13">
        <v>71</v>
      </c>
      <c r="D36" s="15">
        <v>33</v>
      </c>
      <c r="E36" s="19" t="s">
        <v>29</v>
      </c>
      <c r="F36" s="15">
        <v>59</v>
      </c>
      <c r="G36" s="15">
        <v>622</v>
      </c>
      <c r="H36" s="15">
        <v>1335</v>
      </c>
      <c r="I36" s="19" t="s">
        <v>29</v>
      </c>
      <c r="J36" s="15">
        <v>1</v>
      </c>
    </row>
    <row r="37" spans="1:10" x14ac:dyDescent="0.2">
      <c r="B37" s="1" t="s">
        <v>21</v>
      </c>
      <c r="C37" s="13">
        <v>84</v>
      </c>
      <c r="D37" s="15">
        <v>51</v>
      </c>
      <c r="E37" s="19" t="s">
        <v>29</v>
      </c>
      <c r="F37" s="15">
        <v>37</v>
      </c>
      <c r="G37" s="15">
        <v>630</v>
      </c>
      <c r="H37" s="15">
        <v>973</v>
      </c>
      <c r="I37" s="19" t="s">
        <v>29</v>
      </c>
      <c r="J37" s="15">
        <v>15</v>
      </c>
    </row>
    <row r="38" spans="1:10" x14ac:dyDescent="0.2">
      <c r="B38" s="1" t="s">
        <v>22</v>
      </c>
      <c r="C38" s="13">
        <v>193</v>
      </c>
      <c r="D38" s="15">
        <v>19</v>
      </c>
      <c r="E38" s="19" t="s">
        <v>29</v>
      </c>
      <c r="F38" s="15">
        <v>15</v>
      </c>
      <c r="G38" s="15">
        <v>381</v>
      </c>
      <c r="H38" s="15">
        <v>608</v>
      </c>
      <c r="I38" s="15">
        <v>1</v>
      </c>
      <c r="J38" s="15">
        <v>6</v>
      </c>
    </row>
    <row r="39" spans="1:10" x14ac:dyDescent="0.2">
      <c r="B39" s="1" t="s">
        <v>23</v>
      </c>
      <c r="C39" s="13">
        <v>65</v>
      </c>
      <c r="D39" s="15">
        <v>14</v>
      </c>
      <c r="E39" s="19" t="s">
        <v>29</v>
      </c>
      <c r="F39" s="15">
        <v>40</v>
      </c>
      <c r="G39" s="15">
        <v>386</v>
      </c>
      <c r="H39" s="15">
        <v>955</v>
      </c>
      <c r="I39" s="19" t="s">
        <v>29</v>
      </c>
      <c r="J39" s="15">
        <v>6</v>
      </c>
    </row>
    <row r="40" spans="1:10" x14ac:dyDescent="0.2">
      <c r="B40" s="3" t="s">
        <v>59</v>
      </c>
      <c r="C40" s="31">
        <v>107</v>
      </c>
      <c r="D40" s="28">
        <v>63</v>
      </c>
      <c r="E40" s="30" t="s">
        <v>29</v>
      </c>
      <c r="F40" s="28">
        <v>23</v>
      </c>
      <c r="G40" s="28">
        <v>493</v>
      </c>
      <c r="H40" s="28">
        <v>881</v>
      </c>
      <c r="I40" s="19" t="s">
        <v>29</v>
      </c>
      <c r="J40" s="28">
        <v>104</v>
      </c>
    </row>
    <row r="41" spans="1:10" ht="18" thickBot="1" x14ac:dyDescent="0.25">
      <c r="B41" s="4"/>
      <c r="C41" s="20"/>
      <c r="D41" s="4"/>
      <c r="E41" s="4"/>
      <c r="F41" s="4"/>
      <c r="G41" s="4"/>
      <c r="H41" s="4"/>
      <c r="I41" s="4"/>
      <c r="J41" s="4"/>
    </row>
    <row r="42" spans="1:10" x14ac:dyDescent="0.2">
      <c r="C42" s="32" t="s">
        <v>46</v>
      </c>
    </row>
    <row r="43" spans="1:10" x14ac:dyDescent="0.2">
      <c r="A43" s="1"/>
      <c r="C43" s="18"/>
      <c r="J43" s="33"/>
    </row>
    <row r="73" spans="1:1" x14ac:dyDescent="0.2">
      <c r="A73" s="1"/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B54" sqref="B54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0.875" style="2"/>
    <col min="4" max="4" width="15.875" style="2" customWidth="1"/>
    <col min="5" max="5" width="9.625" style="2" customWidth="1"/>
    <col min="6" max="6" width="13.375" style="2" customWidth="1"/>
    <col min="7" max="7" width="9.625" style="2" customWidth="1"/>
    <col min="8" max="8" width="12.125" style="2" customWidth="1"/>
    <col min="9" max="9" width="9.625" style="2" customWidth="1"/>
    <col min="10" max="10" width="12.125" style="2" customWidth="1"/>
    <col min="11" max="11" width="9.625" style="2" customWidth="1"/>
    <col min="12" max="12" width="13.375" style="2" customWidth="1"/>
    <col min="13" max="256" width="10.875" style="2"/>
    <col min="257" max="257" width="13.375" style="2" customWidth="1"/>
    <col min="258" max="258" width="17.125" style="2" customWidth="1"/>
    <col min="259" max="259" width="10.875" style="2"/>
    <col min="260" max="260" width="15.875" style="2" customWidth="1"/>
    <col min="261" max="261" width="9.625" style="2" customWidth="1"/>
    <col min="262" max="262" width="13.375" style="2" customWidth="1"/>
    <col min="263" max="263" width="9.625" style="2" customWidth="1"/>
    <col min="264" max="264" width="12.125" style="2" customWidth="1"/>
    <col min="265" max="265" width="9.625" style="2" customWidth="1"/>
    <col min="266" max="266" width="12.125" style="2" customWidth="1"/>
    <col min="267" max="267" width="9.625" style="2" customWidth="1"/>
    <col min="268" max="268" width="13.375" style="2" customWidth="1"/>
    <col min="269" max="512" width="10.875" style="2"/>
    <col min="513" max="513" width="13.375" style="2" customWidth="1"/>
    <col min="514" max="514" width="17.125" style="2" customWidth="1"/>
    <col min="515" max="515" width="10.875" style="2"/>
    <col min="516" max="516" width="15.875" style="2" customWidth="1"/>
    <col min="517" max="517" width="9.625" style="2" customWidth="1"/>
    <col min="518" max="518" width="13.375" style="2" customWidth="1"/>
    <col min="519" max="519" width="9.625" style="2" customWidth="1"/>
    <col min="520" max="520" width="12.125" style="2" customWidth="1"/>
    <col min="521" max="521" width="9.625" style="2" customWidth="1"/>
    <col min="522" max="522" width="12.125" style="2" customWidth="1"/>
    <col min="523" max="523" width="9.625" style="2" customWidth="1"/>
    <col min="524" max="524" width="13.375" style="2" customWidth="1"/>
    <col min="525" max="768" width="10.875" style="2"/>
    <col min="769" max="769" width="13.375" style="2" customWidth="1"/>
    <col min="770" max="770" width="17.125" style="2" customWidth="1"/>
    <col min="771" max="771" width="10.875" style="2"/>
    <col min="772" max="772" width="15.875" style="2" customWidth="1"/>
    <col min="773" max="773" width="9.625" style="2" customWidth="1"/>
    <col min="774" max="774" width="13.375" style="2" customWidth="1"/>
    <col min="775" max="775" width="9.625" style="2" customWidth="1"/>
    <col min="776" max="776" width="12.125" style="2" customWidth="1"/>
    <col min="777" max="777" width="9.625" style="2" customWidth="1"/>
    <col min="778" max="778" width="12.125" style="2" customWidth="1"/>
    <col min="779" max="779" width="9.625" style="2" customWidth="1"/>
    <col min="780" max="780" width="13.375" style="2" customWidth="1"/>
    <col min="781" max="1024" width="10.875" style="2"/>
    <col min="1025" max="1025" width="13.375" style="2" customWidth="1"/>
    <col min="1026" max="1026" width="17.125" style="2" customWidth="1"/>
    <col min="1027" max="1027" width="10.875" style="2"/>
    <col min="1028" max="1028" width="15.875" style="2" customWidth="1"/>
    <col min="1029" max="1029" width="9.625" style="2" customWidth="1"/>
    <col min="1030" max="1030" width="13.375" style="2" customWidth="1"/>
    <col min="1031" max="1031" width="9.625" style="2" customWidth="1"/>
    <col min="1032" max="1032" width="12.125" style="2" customWidth="1"/>
    <col min="1033" max="1033" width="9.625" style="2" customWidth="1"/>
    <col min="1034" max="1034" width="12.125" style="2" customWidth="1"/>
    <col min="1035" max="1035" width="9.625" style="2" customWidth="1"/>
    <col min="1036" max="1036" width="13.375" style="2" customWidth="1"/>
    <col min="1037" max="1280" width="10.875" style="2"/>
    <col min="1281" max="1281" width="13.375" style="2" customWidth="1"/>
    <col min="1282" max="1282" width="17.125" style="2" customWidth="1"/>
    <col min="1283" max="1283" width="10.875" style="2"/>
    <col min="1284" max="1284" width="15.875" style="2" customWidth="1"/>
    <col min="1285" max="1285" width="9.625" style="2" customWidth="1"/>
    <col min="1286" max="1286" width="13.375" style="2" customWidth="1"/>
    <col min="1287" max="1287" width="9.625" style="2" customWidth="1"/>
    <col min="1288" max="1288" width="12.125" style="2" customWidth="1"/>
    <col min="1289" max="1289" width="9.625" style="2" customWidth="1"/>
    <col min="1290" max="1290" width="12.125" style="2" customWidth="1"/>
    <col min="1291" max="1291" width="9.625" style="2" customWidth="1"/>
    <col min="1292" max="1292" width="13.375" style="2" customWidth="1"/>
    <col min="1293" max="1536" width="10.875" style="2"/>
    <col min="1537" max="1537" width="13.375" style="2" customWidth="1"/>
    <col min="1538" max="1538" width="17.125" style="2" customWidth="1"/>
    <col min="1539" max="1539" width="10.875" style="2"/>
    <col min="1540" max="1540" width="15.875" style="2" customWidth="1"/>
    <col min="1541" max="1541" width="9.625" style="2" customWidth="1"/>
    <col min="1542" max="1542" width="13.375" style="2" customWidth="1"/>
    <col min="1543" max="1543" width="9.625" style="2" customWidth="1"/>
    <col min="1544" max="1544" width="12.125" style="2" customWidth="1"/>
    <col min="1545" max="1545" width="9.625" style="2" customWidth="1"/>
    <col min="1546" max="1546" width="12.125" style="2" customWidth="1"/>
    <col min="1547" max="1547" width="9.625" style="2" customWidth="1"/>
    <col min="1548" max="1548" width="13.375" style="2" customWidth="1"/>
    <col min="1549" max="1792" width="10.875" style="2"/>
    <col min="1793" max="1793" width="13.375" style="2" customWidth="1"/>
    <col min="1794" max="1794" width="17.125" style="2" customWidth="1"/>
    <col min="1795" max="1795" width="10.875" style="2"/>
    <col min="1796" max="1796" width="15.875" style="2" customWidth="1"/>
    <col min="1797" max="1797" width="9.625" style="2" customWidth="1"/>
    <col min="1798" max="1798" width="13.375" style="2" customWidth="1"/>
    <col min="1799" max="1799" width="9.625" style="2" customWidth="1"/>
    <col min="1800" max="1800" width="12.125" style="2" customWidth="1"/>
    <col min="1801" max="1801" width="9.625" style="2" customWidth="1"/>
    <col min="1802" max="1802" width="12.125" style="2" customWidth="1"/>
    <col min="1803" max="1803" width="9.625" style="2" customWidth="1"/>
    <col min="1804" max="1804" width="13.375" style="2" customWidth="1"/>
    <col min="1805" max="2048" width="10.875" style="2"/>
    <col min="2049" max="2049" width="13.375" style="2" customWidth="1"/>
    <col min="2050" max="2050" width="17.125" style="2" customWidth="1"/>
    <col min="2051" max="2051" width="10.875" style="2"/>
    <col min="2052" max="2052" width="15.875" style="2" customWidth="1"/>
    <col min="2053" max="2053" width="9.625" style="2" customWidth="1"/>
    <col min="2054" max="2054" width="13.375" style="2" customWidth="1"/>
    <col min="2055" max="2055" width="9.625" style="2" customWidth="1"/>
    <col min="2056" max="2056" width="12.125" style="2" customWidth="1"/>
    <col min="2057" max="2057" width="9.625" style="2" customWidth="1"/>
    <col min="2058" max="2058" width="12.125" style="2" customWidth="1"/>
    <col min="2059" max="2059" width="9.625" style="2" customWidth="1"/>
    <col min="2060" max="2060" width="13.375" style="2" customWidth="1"/>
    <col min="2061" max="2304" width="10.875" style="2"/>
    <col min="2305" max="2305" width="13.375" style="2" customWidth="1"/>
    <col min="2306" max="2306" width="17.125" style="2" customWidth="1"/>
    <col min="2307" max="2307" width="10.875" style="2"/>
    <col min="2308" max="2308" width="15.875" style="2" customWidth="1"/>
    <col min="2309" max="2309" width="9.625" style="2" customWidth="1"/>
    <col min="2310" max="2310" width="13.375" style="2" customWidth="1"/>
    <col min="2311" max="2311" width="9.625" style="2" customWidth="1"/>
    <col min="2312" max="2312" width="12.125" style="2" customWidth="1"/>
    <col min="2313" max="2313" width="9.625" style="2" customWidth="1"/>
    <col min="2314" max="2314" width="12.125" style="2" customWidth="1"/>
    <col min="2315" max="2315" width="9.625" style="2" customWidth="1"/>
    <col min="2316" max="2316" width="13.375" style="2" customWidth="1"/>
    <col min="2317" max="2560" width="10.875" style="2"/>
    <col min="2561" max="2561" width="13.375" style="2" customWidth="1"/>
    <col min="2562" max="2562" width="17.125" style="2" customWidth="1"/>
    <col min="2563" max="2563" width="10.875" style="2"/>
    <col min="2564" max="2564" width="15.875" style="2" customWidth="1"/>
    <col min="2565" max="2565" width="9.625" style="2" customWidth="1"/>
    <col min="2566" max="2566" width="13.375" style="2" customWidth="1"/>
    <col min="2567" max="2567" width="9.625" style="2" customWidth="1"/>
    <col min="2568" max="2568" width="12.125" style="2" customWidth="1"/>
    <col min="2569" max="2569" width="9.625" style="2" customWidth="1"/>
    <col min="2570" max="2570" width="12.125" style="2" customWidth="1"/>
    <col min="2571" max="2571" width="9.625" style="2" customWidth="1"/>
    <col min="2572" max="2572" width="13.375" style="2" customWidth="1"/>
    <col min="2573" max="2816" width="10.875" style="2"/>
    <col min="2817" max="2817" width="13.375" style="2" customWidth="1"/>
    <col min="2818" max="2818" width="17.125" style="2" customWidth="1"/>
    <col min="2819" max="2819" width="10.875" style="2"/>
    <col min="2820" max="2820" width="15.875" style="2" customWidth="1"/>
    <col min="2821" max="2821" width="9.625" style="2" customWidth="1"/>
    <col min="2822" max="2822" width="13.375" style="2" customWidth="1"/>
    <col min="2823" max="2823" width="9.625" style="2" customWidth="1"/>
    <col min="2824" max="2824" width="12.125" style="2" customWidth="1"/>
    <col min="2825" max="2825" width="9.625" style="2" customWidth="1"/>
    <col min="2826" max="2826" width="12.125" style="2" customWidth="1"/>
    <col min="2827" max="2827" width="9.625" style="2" customWidth="1"/>
    <col min="2828" max="2828" width="13.375" style="2" customWidth="1"/>
    <col min="2829" max="3072" width="10.875" style="2"/>
    <col min="3073" max="3073" width="13.375" style="2" customWidth="1"/>
    <col min="3074" max="3074" width="17.125" style="2" customWidth="1"/>
    <col min="3075" max="3075" width="10.875" style="2"/>
    <col min="3076" max="3076" width="15.875" style="2" customWidth="1"/>
    <col min="3077" max="3077" width="9.625" style="2" customWidth="1"/>
    <col min="3078" max="3078" width="13.375" style="2" customWidth="1"/>
    <col min="3079" max="3079" width="9.625" style="2" customWidth="1"/>
    <col min="3080" max="3080" width="12.125" style="2" customWidth="1"/>
    <col min="3081" max="3081" width="9.625" style="2" customWidth="1"/>
    <col min="3082" max="3082" width="12.125" style="2" customWidth="1"/>
    <col min="3083" max="3083" width="9.625" style="2" customWidth="1"/>
    <col min="3084" max="3084" width="13.375" style="2" customWidth="1"/>
    <col min="3085" max="3328" width="10.875" style="2"/>
    <col min="3329" max="3329" width="13.375" style="2" customWidth="1"/>
    <col min="3330" max="3330" width="17.125" style="2" customWidth="1"/>
    <col min="3331" max="3331" width="10.875" style="2"/>
    <col min="3332" max="3332" width="15.875" style="2" customWidth="1"/>
    <col min="3333" max="3333" width="9.625" style="2" customWidth="1"/>
    <col min="3334" max="3334" width="13.375" style="2" customWidth="1"/>
    <col min="3335" max="3335" width="9.625" style="2" customWidth="1"/>
    <col min="3336" max="3336" width="12.125" style="2" customWidth="1"/>
    <col min="3337" max="3337" width="9.625" style="2" customWidth="1"/>
    <col min="3338" max="3338" width="12.125" style="2" customWidth="1"/>
    <col min="3339" max="3339" width="9.625" style="2" customWidth="1"/>
    <col min="3340" max="3340" width="13.375" style="2" customWidth="1"/>
    <col min="3341" max="3584" width="10.875" style="2"/>
    <col min="3585" max="3585" width="13.375" style="2" customWidth="1"/>
    <col min="3586" max="3586" width="17.125" style="2" customWidth="1"/>
    <col min="3587" max="3587" width="10.875" style="2"/>
    <col min="3588" max="3588" width="15.875" style="2" customWidth="1"/>
    <col min="3589" max="3589" width="9.625" style="2" customWidth="1"/>
    <col min="3590" max="3590" width="13.375" style="2" customWidth="1"/>
    <col min="3591" max="3591" width="9.625" style="2" customWidth="1"/>
    <col min="3592" max="3592" width="12.125" style="2" customWidth="1"/>
    <col min="3593" max="3593" width="9.625" style="2" customWidth="1"/>
    <col min="3594" max="3594" width="12.125" style="2" customWidth="1"/>
    <col min="3595" max="3595" width="9.625" style="2" customWidth="1"/>
    <col min="3596" max="3596" width="13.375" style="2" customWidth="1"/>
    <col min="3597" max="3840" width="10.875" style="2"/>
    <col min="3841" max="3841" width="13.375" style="2" customWidth="1"/>
    <col min="3842" max="3842" width="17.125" style="2" customWidth="1"/>
    <col min="3843" max="3843" width="10.875" style="2"/>
    <col min="3844" max="3844" width="15.875" style="2" customWidth="1"/>
    <col min="3845" max="3845" width="9.625" style="2" customWidth="1"/>
    <col min="3846" max="3846" width="13.375" style="2" customWidth="1"/>
    <col min="3847" max="3847" width="9.625" style="2" customWidth="1"/>
    <col min="3848" max="3848" width="12.125" style="2" customWidth="1"/>
    <col min="3849" max="3849" width="9.625" style="2" customWidth="1"/>
    <col min="3850" max="3850" width="12.125" style="2" customWidth="1"/>
    <col min="3851" max="3851" width="9.625" style="2" customWidth="1"/>
    <col min="3852" max="3852" width="13.375" style="2" customWidth="1"/>
    <col min="3853" max="4096" width="10.875" style="2"/>
    <col min="4097" max="4097" width="13.375" style="2" customWidth="1"/>
    <col min="4098" max="4098" width="17.125" style="2" customWidth="1"/>
    <col min="4099" max="4099" width="10.875" style="2"/>
    <col min="4100" max="4100" width="15.875" style="2" customWidth="1"/>
    <col min="4101" max="4101" width="9.625" style="2" customWidth="1"/>
    <col min="4102" max="4102" width="13.375" style="2" customWidth="1"/>
    <col min="4103" max="4103" width="9.625" style="2" customWidth="1"/>
    <col min="4104" max="4104" width="12.125" style="2" customWidth="1"/>
    <col min="4105" max="4105" width="9.625" style="2" customWidth="1"/>
    <col min="4106" max="4106" width="12.125" style="2" customWidth="1"/>
    <col min="4107" max="4107" width="9.625" style="2" customWidth="1"/>
    <col min="4108" max="4108" width="13.375" style="2" customWidth="1"/>
    <col min="4109" max="4352" width="10.875" style="2"/>
    <col min="4353" max="4353" width="13.375" style="2" customWidth="1"/>
    <col min="4354" max="4354" width="17.125" style="2" customWidth="1"/>
    <col min="4355" max="4355" width="10.875" style="2"/>
    <col min="4356" max="4356" width="15.875" style="2" customWidth="1"/>
    <col min="4357" max="4357" width="9.625" style="2" customWidth="1"/>
    <col min="4358" max="4358" width="13.375" style="2" customWidth="1"/>
    <col min="4359" max="4359" width="9.625" style="2" customWidth="1"/>
    <col min="4360" max="4360" width="12.125" style="2" customWidth="1"/>
    <col min="4361" max="4361" width="9.625" style="2" customWidth="1"/>
    <col min="4362" max="4362" width="12.125" style="2" customWidth="1"/>
    <col min="4363" max="4363" width="9.625" style="2" customWidth="1"/>
    <col min="4364" max="4364" width="13.375" style="2" customWidth="1"/>
    <col min="4365" max="4608" width="10.875" style="2"/>
    <col min="4609" max="4609" width="13.375" style="2" customWidth="1"/>
    <col min="4610" max="4610" width="17.125" style="2" customWidth="1"/>
    <col min="4611" max="4611" width="10.875" style="2"/>
    <col min="4612" max="4612" width="15.875" style="2" customWidth="1"/>
    <col min="4613" max="4613" width="9.625" style="2" customWidth="1"/>
    <col min="4614" max="4614" width="13.375" style="2" customWidth="1"/>
    <col min="4615" max="4615" width="9.625" style="2" customWidth="1"/>
    <col min="4616" max="4616" width="12.125" style="2" customWidth="1"/>
    <col min="4617" max="4617" width="9.625" style="2" customWidth="1"/>
    <col min="4618" max="4618" width="12.125" style="2" customWidth="1"/>
    <col min="4619" max="4619" width="9.625" style="2" customWidth="1"/>
    <col min="4620" max="4620" width="13.375" style="2" customWidth="1"/>
    <col min="4621" max="4864" width="10.875" style="2"/>
    <col min="4865" max="4865" width="13.375" style="2" customWidth="1"/>
    <col min="4866" max="4866" width="17.125" style="2" customWidth="1"/>
    <col min="4867" max="4867" width="10.875" style="2"/>
    <col min="4868" max="4868" width="15.875" style="2" customWidth="1"/>
    <col min="4869" max="4869" width="9.625" style="2" customWidth="1"/>
    <col min="4870" max="4870" width="13.375" style="2" customWidth="1"/>
    <col min="4871" max="4871" width="9.625" style="2" customWidth="1"/>
    <col min="4872" max="4872" width="12.125" style="2" customWidth="1"/>
    <col min="4873" max="4873" width="9.625" style="2" customWidth="1"/>
    <col min="4874" max="4874" width="12.125" style="2" customWidth="1"/>
    <col min="4875" max="4875" width="9.625" style="2" customWidth="1"/>
    <col min="4876" max="4876" width="13.375" style="2" customWidth="1"/>
    <col min="4877" max="5120" width="10.875" style="2"/>
    <col min="5121" max="5121" width="13.375" style="2" customWidth="1"/>
    <col min="5122" max="5122" width="17.125" style="2" customWidth="1"/>
    <col min="5123" max="5123" width="10.875" style="2"/>
    <col min="5124" max="5124" width="15.875" style="2" customWidth="1"/>
    <col min="5125" max="5125" width="9.625" style="2" customWidth="1"/>
    <col min="5126" max="5126" width="13.375" style="2" customWidth="1"/>
    <col min="5127" max="5127" width="9.625" style="2" customWidth="1"/>
    <col min="5128" max="5128" width="12.125" style="2" customWidth="1"/>
    <col min="5129" max="5129" width="9.625" style="2" customWidth="1"/>
    <col min="5130" max="5130" width="12.125" style="2" customWidth="1"/>
    <col min="5131" max="5131" width="9.625" style="2" customWidth="1"/>
    <col min="5132" max="5132" width="13.375" style="2" customWidth="1"/>
    <col min="5133" max="5376" width="10.875" style="2"/>
    <col min="5377" max="5377" width="13.375" style="2" customWidth="1"/>
    <col min="5378" max="5378" width="17.125" style="2" customWidth="1"/>
    <col min="5379" max="5379" width="10.875" style="2"/>
    <col min="5380" max="5380" width="15.875" style="2" customWidth="1"/>
    <col min="5381" max="5381" width="9.625" style="2" customWidth="1"/>
    <col min="5382" max="5382" width="13.375" style="2" customWidth="1"/>
    <col min="5383" max="5383" width="9.625" style="2" customWidth="1"/>
    <col min="5384" max="5384" width="12.125" style="2" customWidth="1"/>
    <col min="5385" max="5385" width="9.625" style="2" customWidth="1"/>
    <col min="5386" max="5386" width="12.125" style="2" customWidth="1"/>
    <col min="5387" max="5387" width="9.625" style="2" customWidth="1"/>
    <col min="5388" max="5388" width="13.375" style="2" customWidth="1"/>
    <col min="5389" max="5632" width="10.875" style="2"/>
    <col min="5633" max="5633" width="13.375" style="2" customWidth="1"/>
    <col min="5634" max="5634" width="17.125" style="2" customWidth="1"/>
    <col min="5635" max="5635" width="10.875" style="2"/>
    <col min="5636" max="5636" width="15.875" style="2" customWidth="1"/>
    <col min="5637" max="5637" width="9.625" style="2" customWidth="1"/>
    <col min="5638" max="5638" width="13.375" style="2" customWidth="1"/>
    <col min="5639" max="5639" width="9.625" style="2" customWidth="1"/>
    <col min="5640" max="5640" width="12.125" style="2" customWidth="1"/>
    <col min="5641" max="5641" width="9.625" style="2" customWidth="1"/>
    <col min="5642" max="5642" width="12.125" style="2" customWidth="1"/>
    <col min="5643" max="5643" width="9.625" style="2" customWidth="1"/>
    <col min="5644" max="5644" width="13.375" style="2" customWidth="1"/>
    <col min="5645" max="5888" width="10.875" style="2"/>
    <col min="5889" max="5889" width="13.375" style="2" customWidth="1"/>
    <col min="5890" max="5890" width="17.125" style="2" customWidth="1"/>
    <col min="5891" max="5891" width="10.875" style="2"/>
    <col min="5892" max="5892" width="15.875" style="2" customWidth="1"/>
    <col min="5893" max="5893" width="9.625" style="2" customWidth="1"/>
    <col min="5894" max="5894" width="13.375" style="2" customWidth="1"/>
    <col min="5895" max="5895" width="9.625" style="2" customWidth="1"/>
    <col min="5896" max="5896" width="12.125" style="2" customWidth="1"/>
    <col min="5897" max="5897" width="9.625" style="2" customWidth="1"/>
    <col min="5898" max="5898" width="12.125" style="2" customWidth="1"/>
    <col min="5899" max="5899" width="9.625" style="2" customWidth="1"/>
    <col min="5900" max="5900" width="13.375" style="2" customWidth="1"/>
    <col min="5901" max="6144" width="10.875" style="2"/>
    <col min="6145" max="6145" width="13.375" style="2" customWidth="1"/>
    <col min="6146" max="6146" width="17.125" style="2" customWidth="1"/>
    <col min="6147" max="6147" width="10.875" style="2"/>
    <col min="6148" max="6148" width="15.875" style="2" customWidth="1"/>
    <col min="6149" max="6149" width="9.625" style="2" customWidth="1"/>
    <col min="6150" max="6150" width="13.375" style="2" customWidth="1"/>
    <col min="6151" max="6151" width="9.625" style="2" customWidth="1"/>
    <col min="6152" max="6152" width="12.125" style="2" customWidth="1"/>
    <col min="6153" max="6153" width="9.625" style="2" customWidth="1"/>
    <col min="6154" max="6154" width="12.125" style="2" customWidth="1"/>
    <col min="6155" max="6155" width="9.625" style="2" customWidth="1"/>
    <col min="6156" max="6156" width="13.375" style="2" customWidth="1"/>
    <col min="6157" max="6400" width="10.875" style="2"/>
    <col min="6401" max="6401" width="13.375" style="2" customWidth="1"/>
    <col min="6402" max="6402" width="17.125" style="2" customWidth="1"/>
    <col min="6403" max="6403" width="10.875" style="2"/>
    <col min="6404" max="6404" width="15.875" style="2" customWidth="1"/>
    <col min="6405" max="6405" width="9.625" style="2" customWidth="1"/>
    <col min="6406" max="6406" width="13.375" style="2" customWidth="1"/>
    <col min="6407" max="6407" width="9.625" style="2" customWidth="1"/>
    <col min="6408" max="6408" width="12.125" style="2" customWidth="1"/>
    <col min="6409" max="6409" width="9.625" style="2" customWidth="1"/>
    <col min="6410" max="6410" width="12.125" style="2" customWidth="1"/>
    <col min="6411" max="6411" width="9.625" style="2" customWidth="1"/>
    <col min="6412" max="6412" width="13.375" style="2" customWidth="1"/>
    <col min="6413" max="6656" width="10.875" style="2"/>
    <col min="6657" max="6657" width="13.375" style="2" customWidth="1"/>
    <col min="6658" max="6658" width="17.125" style="2" customWidth="1"/>
    <col min="6659" max="6659" width="10.875" style="2"/>
    <col min="6660" max="6660" width="15.875" style="2" customWidth="1"/>
    <col min="6661" max="6661" width="9.625" style="2" customWidth="1"/>
    <col min="6662" max="6662" width="13.375" style="2" customWidth="1"/>
    <col min="6663" max="6663" width="9.625" style="2" customWidth="1"/>
    <col min="6664" max="6664" width="12.125" style="2" customWidth="1"/>
    <col min="6665" max="6665" width="9.625" style="2" customWidth="1"/>
    <col min="6666" max="6666" width="12.125" style="2" customWidth="1"/>
    <col min="6667" max="6667" width="9.625" style="2" customWidth="1"/>
    <col min="6668" max="6668" width="13.375" style="2" customWidth="1"/>
    <col min="6669" max="6912" width="10.875" style="2"/>
    <col min="6913" max="6913" width="13.375" style="2" customWidth="1"/>
    <col min="6914" max="6914" width="17.125" style="2" customWidth="1"/>
    <col min="6915" max="6915" width="10.875" style="2"/>
    <col min="6916" max="6916" width="15.875" style="2" customWidth="1"/>
    <col min="6917" max="6917" width="9.625" style="2" customWidth="1"/>
    <col min="6918" max="6918" width="13.375" style="2" customWidth="1"/>
    <col min="6919" max="6919" width="9.625" style="2" customWidth="1"/>
    <col min="6920" max="6920" width="12.125" style="2" customWidth="1"/>
    <col min="6921" max="6921" width="9.625" style="2" customWidth="1"/>
    <col min="6922" max="6922" width="12.125" style="2" customWidth="1"/>
    <col min="6923" max="6923" width="9.625" style="2" customWidth="1"/>
    <col min="6924" max="6924" width="13.375" style="2" customWidth="1"/>
    <col min="6925" max="7168" width="10.875" style="2"/>
    <col min="7169" max="7169" width="13.375" style="2" customWidth="1"/>
    <col min="7170" max="7170" width="17.125" style="2" customWidth="1"/>
    <col min="7171" max="7171" width="10.875" style="2"/>
    <col min="7172" max="7172" width="15.875" style="2" customWidth="1"/>
    <col min="7173" max="7173" width="9.625" style="2" customWidth="1"/>
    <col min="7174" max="7174" width="13.375" style="2" customWidth="1"/>
    <col min="7175" max="7175" width="9.625" style="2" customWidth="1"/>
    <col min="7176" max="7176" width="12.125" style="2" customWidth="1"/>
    <col min="7177" max="7177" width="9.625" style="2" customWidth="1"/>
    <col min="7178" max="7178" width="12.125" style="2" customWidth="1"/>
    <col min="7179" max="7179" width="9.625" style="2" customWidth="1"/>
    <col min="7180" max="7180" width="13.375" style="2" customWidth="1"/>
    <col min="7181" max="7424" width="10.875" style="2"/>
    <col min="7425" max="7425" width="13.375" style="2" customWidth="1"/>
    <col min="7426" max="7426" width="17.125" style="2" customWidth="1"/>
    <col min="7427" max="7427" width="10.875" style="2"/>
    <col min="7428" max="7428" width="15.875" style="2" customWidth="1"/>
    <col min="7429" max="7429" width="9.625" style="2" customWidth="1"/>
    <col min="7430" max="7430" width="13.375" style="2" customWidth="1"/>
    <col min="7431" max="7431" width="9.625" style="2" customWidth="1"/>
    <col min="7432" max="7432" width="12.125" style="2" customWidth="1"/>
    <col min="7433" max="7433" width="9.625" style="2" customWidth="1"/>
    <col min="7434" max="7434" width="12.125" style="2" customWidth="1"/>
    <col min="7435" max="7435" width="9.625" style="2" customWidth="1"/>
    <col min="7436" max="7436" width="13.375" style="2" customWidth="1"/>
    <col min="7437" max="7680" width="10.875" style="2"/>
    <col min="7681" max="7681" width="13.375" style="2" customWidth="1"/>
    <col min="7682" max="7682" width="17.125" style="2" customWidth="1"/>
    <col min="7683" max="7683" width="10.875" style="2"/>
    <col min="7684" max="7684" width="15.875" style="2" customWidth="1"/>
    <col min="7685" max="7685" width="9.625" style="2" customWidth="1"/>
    <col min="7686" max="7686" width="13.375" style="2" customWidth="1"/>
    <col min="7687" max="7687" width="9.625" style="2" customWidth="1"/>
    <col min="7688" max="7688" width="12.125" style="2" customWidth="1"/>
    <col min="7689" max="7689" width="9.625" style="2" customWidth="1"/>
    <col min="7690" max="7690" width="12.125" style="2" customWidth="1"/>
    <col min="7691" max="7691" width="9.625" style="2" customWidth="1"/>
    <col min="7692" max="7692" width="13.375" style="2" customWidth="1"/>
    <col min="7693" max="7936" width="10.875" style="2"/>
    <col min="7937" max="7937" width="13.375" style="2" customWidth="1"/>
    <col min="7938" max="7938" width="17.125" style="2" customWidth="1"/>
    <col min="7939" max="7939" width="10.875" style="2"/>
    <col min="7940" max="7940" width="15.875" style="2" customWidth="1"/>
    <col min="7941" max="7941" width="9.625" style="2" customWidth="1"/>
    <col min="7942" max="7942" width="13.375" style="2" customWidth="1"/>
    <col min="7943" max="7943" width="9.625" style="2" customWidth="1"/>
    <col min="7944" max="7944" width="12.125" style="2" customWidth="1"/>
    <col min="7945" max="7945" width="9.625" style="2" customWidth="1"/>
    <col min="7946" max="7946" width="12.125" style="2" customWidth="1"/>
    <col min="7947" max="7947" width="9.625" style="2" customWidth="1"/>
    <col min="7948" max="7948" width="13.375" style="2" customWidth="1"/>
    <col min="7949" max="8192" width="10.875" style="2"/>
    <col min="8193" max="8193" width="13.375" style="2" customWidth="1"/>
    <col min="8194" max="8194" width="17.125" style="2" customWidth="1"/>
    <col min="8195" max="8195" width="10.875" style="2"/>
    <col min="8196" max="8196" width="15.875" style="2" customWidth="1"/>
    <col min="8197" max="8197" width="9.625" style="2" customWidth="1"/>
    <col min="8198" max="8198" width="13.375" style="2" customWidth="1"/>
    <col min="8199" max="8199" width="9.625" style="2" customWidth="1"/>
    <col min="8200" max="8200" width="12.125" style="2" customWidth="1"/>
    <col min="8201" max="8201" width="9.625" style="2" customWidth="1"/>
    <col min="8202" max="8202" width="12.125" style="2" customWidth="1"/>
    <col min="8203" max="8203" width="9.625" style="2" customWidth="1"/>
    <col min="8204" max="8204" width="13.375" style="2" customWidth="1"/>
    <col min="8205" max="8448" width="10.875" style="2"/>
    <col min="8449" max="8449" width="13.375" style="2" customWidth="1"/>
    <col min="8450" max="8450" width="17.125" style="2" customWidth="1"/>
    <col min="8451" max="8451" width="10.875" style="2"/>
    <col min="8452" max="8452" width="15.875" style="2" customWidth="1"/>
    <col min="8453" max="8453" width="9.625" style="2" customWidth="1"/>
    <col min="8454" max="8454" width="13.375" style="2" customWidth="1"/>
    <col min="8455" max="8455" width="9.625" style="2" customWidth="1"/>
    <col min="8456" max="8456" width="12.125" style="2" customWidth="1"/>
    <col min="8457" max="8457" width="9.625" style="2" customWidth="1"/>
    <col min="8458" max="8458" width="12.125" style="2" customWidth="1"/>
    <col min="8459" max="8459" width="9.625" style="2" customWidth="1"/>
    <col min="8460" max="8460" width="13.375" style="2" customWidth="1"/>
    <col min="8461" max="8704" width="10.875" style="2"/>
    <col min="8705" max="8705" width="13.375" style="2" customWidth="1"/>
    <col min="8706" max="8706" width="17.125" style="2" customWidth="1"/>
    <col min="8707" max="8707" width="10.875" style="2"/>
    <col min="8708" max="8708" width="15.875" style="2" customWidth="1"/>
    <col min="8709" max="8709" width="9.625" style="2" customWidth="1"/>
    <col min="8710" max="8710" width="13.375" style="2" customWidth="1"/>
    <col min="8711" max="8711" width="9.625" style="2" customWidth="1"/>
    <col min="8712" max="8712" width="12.125" style="2" customWidth="1"/>
    <col min="8713" max="8713" width="9.625" style="2" customWidth="1"/>
    <col min="8714" max="8714" width="12.125" style="2" customWidth="1"/>
    <col min="8715" max="8715" width="9.625" style="2" customWidth="1"/>
    <col min="8716" max="8716" width="13.375" style="2" customWidth="1"/>
    <col min="8717" max="8960" width="10.875" style="2"/>
    <col min="8961" max="8961" width="13.375" style="2" customWidth="1"/>
    <col min="8962" max="8962" width="17.125" style="2" customWidth="1"/>
    <col min="8963" max="8963" width="10.875" style="2"/>
    <col min="8964" max="8964" width="15.875" style="2" customWidth="1"/>
    <col min="8965" max="8965" width="9.625" style="2" customWidth="1"/>
    <col min="8966" max="8966" width="13.375" style="2" customWidth="1"/>
    <col min="8967" max="8967" width="9.625" style="2" customWidth="1"/>
    <col min="8968" max="8968" width="12.125" style="2" customWidth="1"/>
    <col min="8969" max="8969" width="9.625" style="2" customWidth="1"/>
    <col min="8970" max="8970" width="12.125" style="2" customWidth="1"/>
    <col min="8971" max="8971" width="9.625" style="2" customWidth="1"/>
    <col min="8972" max="8972" width="13.375" style="2" customWidth="1"/>
    <col min="8973" max="9216" width="10.875" style="2"/>
    <col min="9217" max="9217" width="13.375" style="2" customWidth="1"/>
    <col min="9218" max="9218" width="17.125" style="2" customWidth="1"/>
    <col min="9219" max="9219" width="10.875" style="2"/>
    <col min="9220" max="9220" width="15.875" style="2" customWidth="1"/>
    <col min="9221" max="9221" width="9.625" style="2" customWidth="1"/>
    <col min="9222" max="9222" width="13.375" style="2" customWidth="1"/>
    <col min="9223" max="9223" width="9.625" style="2" customWidth="1"/>
    <col min="9224" max="9224" width="12.125" style="2" customWidth="1"/>
    <col min="9225" max="9225" width="9.625" style="2" customWidth="1"/>
    <col min="9226" max="9226" width="12.125" style="2" customWidth="1"/>
    <col min="9227" max="9227" width="9.625" style="2" customWidth="1"/>
    <col min="9228" max="9228" width="13.375" style="2" customWidth="1"/>
    <col min="9229" max="9472" width="10.875" style="2"/>
    <col min="9473" max="9473" width="13.375" style="2" customWidth="1"/>
    <col min="9474" max="9474" width="17.125" style="2" customWidth="1"/>
    <col min="9475" max="9475" width="10.875" style="2"/>
    <col min="9476" max="9476" width="15.875" style="2" customWidth="1"/>
    <col min="9477" max="9477" width="9.625" style="2" customWidth="1"/>
    <col min="9478" max="9478" width="13.375" style="2" customWidth="1"/>
    <col min="9479" max="9479" width="9.625" style="2" customWidth="1"/>
    <col min="9480" max="9480" width="12.125" style="2" customWidth="1"/>
    <col min="9481" max="9481" width="9.625" style="2" customWidth="1"/>
    <col min="9482" max="9482" width="12.125" style="2" customWidth="1"/>
    <col min="9483" max="9483" width="9.625" style="2" customWidth="1"/>
    <col min="9484" max="9484" width="13.375" style="2" customWidth="1"/>
    <col min="9485" max="9728" width="10.875" style="2"/>
    <col min="9729" max="9729" width="13.375" style="2" customWidth="1"/>
    <col min="9730" max="9730" width="17.125" style="2" customWidth="1"/>
    <col min="9731" max="9731" width="10.875" style="2"/>
    <col min="9732" max="9732" width="15.875" style="2" customWidth="1"/>
    <col min="9733" max="9733" width="9.625" style="2" customWidth="1"/>
    <col min="9734" max="9734" width="13.375" style="2" customWidth="1"/>
    <col min="9735" max="9735" width="9.625" style="2" customWidth="1"/>
    <col min="9736" max="9736" width="12.125" style="2" customWidth="1"/>
    <col min="9737" max="9737" width="9.625" style="2" customWidth="1"/>
    <col min="9738" max="9738" width="12.125" style="2" customWidth="1"/>
    <col min="9739" max="9739" width="9.625" style="2" customWidth="1"/>
    <col min="9740" max="9740" width="13.375" style="2" customWidth="1"/>
    <col min="9741" max="9984" width="10.875" style="2"/>
    <col min="9985" max="9985" width="13.375" style="2" customWidth="1"/>
    <col min="9986" max="9986" width="17.125" style="2" customWidth="1"/>
    <col min="9987" max="9987" width="10.875" style="2"/>
    <col min="9988" max="9988" width="15.875" style="2" customWidth="1"/>
    <col min="9989" max="9989" width="9.625" style="2" customWidth="1"/>
    <col min="9990" max="9990" width="13.375" style="2" customWidth="1"/>
    <col min="9991" max="9991" width="9.625" style="2" customWidth="1"/>
    <col min="9992" max="9992" width="12.125" style="2" customWidth="1"/>
    <col min="9993" max="9993" width="9.625" style="2" customWidth="1"/>
    <col min="9994" max="9994" width="12.125" style="2" customWidth="1"/>
    <col min="9995" max="9995" width="9.625" style="2" customWidth="1"/>
    <col min="9996" max="9996" width="13.37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0.875" style="2"/>
    <col min="10244" max="10244" width="15.875" style="2" customWidth="1"/>
    <col min="10245" max="10245" width="9.625" style="2" customWidth="1"/>
    <col min="10246" max="10246" width="13.375" style="2" customWidth="1"/>
    <col min="10247" max="10247" width="9.625" style="2" customWidth="1"/>
    <col min="10248" max="10248" width="12.125" style="2" customWidth="1"/>
    <col min="10249" max="10249" width="9.625" style="2" customWidth="1"/>
    <col min="10250" max="10250" width="12.125" style="2" customWidth="1"/>
    <col min="10251" max="10251" width="9.625" style="2" customWidth="1"/>
    <col min="10252" max="10252" width="13.37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0.875" style="2"/>
    <col min="10500" max="10500" width="15.875" style="2" customWidth="1"/>
    <col min="10501" max="10501" width="9.625" style="2" customWidth="1"/>
    <col min="10502" max="10502" width="13.375" style="2" customWidth="1"/>
    <col min="10503" max="10503" width="9.625" style="2" customWidth="1"/>
    <col min="10504" max="10504" width="12.125" style="2" customWidth="1"/>
    <col min="10505" max="10505" width="9.625" style="2" customWidth="1"/>
    <col min="10506" max="10506" width="12.125" style="2" customWidth="1"/>
    <col min="10507" max="10507" width="9.625" style="2" customWidth="1"/>
    <col min="10508" max="10508" width="13.37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0.875" style="2"/>
    <col min="10756" max="10756" width="15.875" style="2" customWidth="1"/>
    <col min="10757" max="10757" width="9.625" style="2" customWidth="1"/>
    <col min="10758" max="10758" width="13.375" style="2" customWidth="1"/>
    <col min="10759" max="10759" width="9.625" style="2" customWidth="1"/>
    <col min="10760" max="10760" width="12.125" style="2" customWidth="1"/>
    <col min="10761" max="10761" width="9.625" style="2" customWidth="1"/>
    <col min="10762" max="10762" width="12.125" style="2" customWidth="1"/>
    <col min="10763" max="10763" width="9.625" style="2" customWidth="1"/>
    <col min="10764" max="10764" width="13.37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0.875" style="2"/>
    <col min="11012" max="11012" width="15.875" style="2" customWidth="1"/>
    <col min="11013" max="11013" width="9.625" style="2" customWidth="1"/>
    <col min="11014" max="11014" width="13.375" style="2" customWidth="1"/>
    <col min="11015" max="11015" width="9.625" style="2" customWidth="1"/>
    <col min="11016" max="11016" width="12.125" style="2" customWidth="1"/>
    <col min="11017" max="11017" width="9.625" style="2" customWidth="1"/>
    <col min="11018" max="11018" width="12.125" style="2" customWidth="1"/>
    <col min="11019" max="11019" width="9.625" style="2" customWidth="1"/>
    <col min="11020" max="11020" width="13.37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0.875" style="2"/>
    <col min="11268" max="11268" width="15.875" style="2" customWidth="1"/>
    <col min="11269" max="11269" width="9.625" style="2" customWidth="1"/>
    <col min="11270" max="11270" width="13.375" style="2" customWidth="1"/>
    <col min="11271" max="11271" width="9.625" style="2" customWidth="1"/>
    <col min="11272" max="11272" width="12.125" style="2" customWidth="1"/>
    <col min="11273" max="11273" width="9.625" style="2" customWidth="1"/>
    <col min="11274" max="11274" width="12.125" style="2" customWidth="1"/>
    <col min="11275" max="11275" width="9.625" style="2" customWidth="1"/>
    <col min="11276" max="11276" width="13.37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0.875" style="2"/>
    <col min="11524" max="11524" width="15.875" style="2" customWidth="1"/>
    <col min="11525" max="11525" width="9.625" style="2" customWidth="1"/>
    <col min="11526" max="11526" width="13.375" style="2" customWidth="1"/>
    <col min="11527" max="11527" width="9.625" style="2" customWidth="1"/>
    <col min="11528" max="11528" width="12.125" style="2" customWidth="1"/>
    <col min="11529" max="11529" width="9.625" style="2" customWidth="1"/>
    <col min="11530" max="11530" width="12.125" style="2" customWidth="1"/>
    <col min="11531" max="11531" width="9.625" style="2" customWidth="1"/>
    <col min="11532" max="11532" width="13.37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0.875" style="2"/>
    <col min="11780" max="11780" width="15.875" style="2" customWidth="1"/>
    <col min="11781" max="11781" width="9.625" style="2" customWidth="1"/>
    <col min="11782" max="11782" width="13.375" style="2" customWidth="1"/>
    <col min="11783" max="11783" width="9.625" style="2" customWidth="1"/>
    <col min="11784" max="11784" width="12.125" style="2" customWidth="1"/>
    <col min="11785" max="11785" width="9.625" style="2" customWidth="1"/>
    <col min="11786" max="11786" width="12.125" style="2" customWidth="1"/>
    <col min="11787" max="11787" width="9.625" style="2" customWidth="1"/>
    <col min="11788" max="11788" width="13.37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0.875" style="2"/>
    <col min="12036" max="12036" width="15.875" style="2" customWidth="1"/>
    <col min="12037" max="12037" width="9.625" style="2" customWidth="1"/>
    <col min="12038" max="12038" width="13.375" style="2" customWidth="1"/>
    <col min="12039" max="12039" width="9.625" style="2" customWidth="1"/>
    <col min="12040" max="12040" width="12.125" style="2" customWidth="1"/>
    <col min="12041" max="12041" width="9.625" style="2" customWidth="1"/>
    <col min="12042" max="12042" width="12.125" style="2" customWidth="1"/>
    <col min="12043" max="12043" width="9.625" style="2" customWidth="1"/>
    <col min="12044" max="12044" width="13.37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0.875" style="2"/>
    <col min="12292" max="12292" width="15.875" style="2" customWidth="1"/>
    <col min="12293" max="12293" width="9.625" style="2" customWidth="1"/>
    <col min="12294" max="12294" width="13.375" style="2" customWidth="1"/>
    <col min="12295" max="12295" width="9.625" style="2" customWidth="1"/>
    <col min="12296" max="12296" width="12.125" style="2" customWidth="1"/>
    <col min="12297" max="12297" width="9.625" style="2" customWidth="1"/>
    <col min="12298" max="12298" width="12.125" style="2" customWidth="1"/>
    <col min="12299" max="12299" width="9.625" style="2" customWidth="1"/>
    <col min="12300" max="12300" width="13.37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0.875" style="2"/>
    <col min="12548" max="12548" width="15.875" style="2" customWidth="1"/>
    <col min="12549" max="12549" width="9.625" style="2" customWidth="1"/>
    <col min="12550" max="12550" width="13.375" style="2" customWidth="1"/>
    <col min="12551" max="12551" width="9.625" style="2" customWidth="1"/>
    <col min="12552" max="12552" width="12.125" style="2" customWidth="1"/>
    <col min="12553" max="12553" width="9.625" style="2" customWidth="1"/>
    <col min="12554" max="12554" width="12.125" style="2" customWidth="1"/>
    <col min="12555" max="12555" width="9.625" style="2" customWidth="1"/>
    <col min="12556" max="12556" width="13.37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0.875" style="2"/>
    <col min="12804" max="12804" width="15.875" style="2" customWidth="1"/>
    <col min="12805" max="12805" width="9.625" style="2" customWidth="1"/>
    <col min="12806" max="12806" width="13.375" style="2" customWidth="1"/>
    <col min="12807" max="12807" width="9.625" style="2" customWidth="1"/>
    <col min="12808" max="12808" width="12.125" style="2" customWidth="1"/>
    <col min="12809" max="12809" width="9.625" style="2" customWidth="1"/>
    <col min="12810" max="12810" width="12.125" style="2" customWidth="1"/>
    <col min="12811" max="12811" width="9.625" style="2" customWidth="1"/>
    <col min="12812" max="12812" width="13.37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0.875" style="2"/>
    <col min="13060" max="13060" width="15.875" style="2" customWidth="1"/>
    <col min="13061" max="13061" width="9.625" style="2" customWidth="1"/>
    <col min="13062" max="13062" width="13.375" style="2" customWidth="1"/>
    <col min="13063" max="13063" width="9.625" style="2" customWidth="1"/>
    <col min="13064" max="13064" width="12.125" style="2" customWidth="1"/>
    <col min="13065" max="13065" width="9.625" style="2" customWidth="1"/>
    <col min="13066" max="13066" width="12.125" style="2" customWidth="1"/>
    <col min="13067" max="13067" width="9.625" style="2" customWidth="1"/>
    <col min="13068" max="13068" width="13.37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0.875" style="2"/>
    <col min="13316" max="13316" width="15.875" style="2" customWidth="1"/>
    <col min="13317" max="13317" width="9.625" style="2" customWidth="1"/>
    <col min="13318" max="13318" width="13.375" style="2" customWidth="1"/>
    <col min="13319" max="13319" width="9.625" style="2" customWidth="1"/>
    <col min="13320" max="13320" width="12.125" style="2" customWidth="1"/>
    <col min="13321" max="13321" width="9.625" style="2" customWidth="1"/>
    <col min="13322" max="13322" width="12.125" style="2" customWidth="1"/>
    <col min="13323" max="13323" width="9.625" style="2" customWidth="1"/>
    <col min="13324" max="13324" width="13.37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0.875" style="2"/>
    <col min="13572" max="13572" width="15.875" style="2" customWidth="1"/>
    <col min="13573" max="13573" width="9.625" style="2" customWidth="1"/>
    <col min="13574" max="13574" width="13.375" style="2" customWidth="1"/>
    <col min="13575" max="13575" width="9.625" style="2" customWidth="1"/>
    <col min="13576" max="13576" width="12.125" style="2" customWidth="1"/>
    <col min="13577" max="13577" width="9.625" style="2" customWidth="1"/>
    <col min="13578" max="13578" width="12.125" style="2" customWidth="1"/>
    <col min="13579" max="13579" width="9.625" style="2" customWidth="1"/>
    <col min="13580" max="13580" width="13.37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0.875" style="2"/>
    <col min="13828" max="13828" width="15.875" style="2" customWidth="1"/>
    <col min="13829" max="13829" width="9.625" style="2" customWidth="1"/>
    <col min="13830" max="13830" width="13.375" style="2" customWidth="1"/>
    <col min="13831" max="13831" width="9.625" style="2" customWidth="1"/>
    <col min="13832" max="13832" width="12.125" style="2" customWidth="1"/>
    <col min="13833" max="13833" width="9.625" style="2" customWidth="1"/>
    <col min="13834" max="13834" width="12.125" style="2" customWidth="1"/>
    <col min="13835" max="13835" width="9.625" style="2" customWidth="1"/>
    <col min="13836" max="13836" width="13.37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0.875" style="2"/>
    <col min="14084" max="14084" width="15.875" style="2" customWidth="1"/>
    <col min="14085" max="14085" width="9.625" style="2" customWidth="1"/>
    <col min="14086" max="14086" width="13.375" style="2" customWidth="1"/>
    <col min="14087" max="14087" width="9.625" style="2" customWidth="1"/>
    <col min="14088" max="14088" width="12.125" style="2" customWidth="1"/>
    <col min="14089" max="14089" width="9.625" style="2" customWidth="1"/>
    <col min="14090" max="14090" width="12.125" style="2" customWidth="1"/>
    <col min="14091" max="14091" width="9.625" style="2" customWidth="1"/>
    <col min="14092" max="14092" width="13.37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0.875" style="2"/>
    <col min="14340" max="14340" width="15.875" style="2" customWidth="1"/>
    <col min="14341" max="14341" width="9.625" style="2" customWidth="1"/>
    <col min="14342" max="14342" width="13.375" style="2" customWidth="1"/>
    <col min="14343" max="14343" width="9.625" style="2" customWidth="1"/>
    <col min="14344" max="14344" width="12.125" style="2" customWidth="1"/>
    <col min="14345" max="14345" width="9.625" style="2" customWidth="1"/>
    <col min="14346" max="14346" width="12.125" style="2" customWidth="1"/>
    <col min="14347" max="14347" width="9.625" style="2" customWidth="1"/>
    <col min="14348" max="14348" width="13.37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0.875" style="2"/>
    <col min="14596" max="14596" width="15.875" style="2" customWidth="1"/>
    <col min="14597" max="14597" width="9.625" style="2" customWidth="1"/>
    <col min="14598" max="14598" width="13.375" style="2" customWidth="1"/>
    <col min="14599" max="14599" width="9.625" style="2" customWidth="1"/>
    <col min="14600" max="14600" width="12.125" style="2" customWidth="1"/>
    <col min="14601" max="14601" width="9.625" style="2" customWidth="1"/>
    <col min="14602" max="14602" width="12.125" style="2" customWidth="1"/>
    <col min="14603" max="14603" width="9.625" style="2" customWidth="1"/>
    <col min="14604" max="14604" width="13.37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0.875" style="2"/>
    <col min="14852" max="14852" width="15.875" style="2" customWidth="1"/>
    <col min="14853" max="14853" width="9.625" style="2" customWidth="1"/>
    <col min="14854" max="14854" width="13.375" style="2" customWidth="1"/>
    <col min="14855" max="14855" width="9.625" style="2" customWidth="1"/>
    <col min="14856" max="14856" width="12.125" style="2" customWidth="1"/>
    <col min="14857" max="14857" width="9.625" style="2" customWidth="1"/>
    <col min="14858" max="14858" width="12.125" style="2" customWidth="1"/>
    <col min="14859" max="14859" width="9.625" style="2" customWidth="1"/>
    <col min="14860" max="14860" width="13.37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0.875" style="2"/>
    <col min="15108" max="15108" width="15.875" style="2" customWidth="1"/>
    <col min="15109" max="15109" width="9.625" style="2" customWidth="1"/>
    <col min="15110" max="15110" width="13.375" style="2" customWidth="1"/>
    <col min="15111" max="15111" width="9.625" style="2" customWidth="1"/>
    <col min="15112" max="15112" width="12.125" style="2" customWidth="1"/>
    <col min="15113" max="15113" width="9.625" style="2" customWidth="1"/>
    <col min="15114" max="15114" width="12.125" style="2" customWidth="1"/>
    <col min="15115" max="15115" width="9.625" style="2" customWidth="1"/>
    <col min="15116" max="15116" width="13.37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0.875" style="2"/>
    <col min="15364" max="15364" width="15.875" style="2" customWidth="1"/>
    <col min="15365" max="15365" width="9.625" style="2" customWidth="1"/>
    <col min="15366" max="15366" width="13.375" style="2" customWidth="1"/>
    <col min="15367" max="15367" width="9.625" style="2" customWidth="1"/>
    <col min="15368" max="15368" width="12.125" style="2" customWidth="1"/>
    <col min="15369" max="15369" width="9.625" style="2" customWidth="1"/>
    <col min="15370" max="15370" width="12.125" style="2" customWidth="1"/>
    <col min="15371" max="15371" width="9.625" style="2" customWidth="1"/>
    <col min="15372" max="15372" width="13.37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0.875" style="2"/>
    <col min="15620" max="15620" width="15.875" style="2" customWidth="1"/>
    <col min="15621" max="15621" width="9.625" style="2" customWidth="1"/>
    <col min="15622" max="15622" width="13.375" style="2" customWidth="1"/>
    <col min="15623" max="15623" width="9.625" style="2" customWidth="1"/>
    <col min="15624" max="15624" width="12.125" style="2" customWidth="1"/>
    <col min="15625" max="15625" width="9.625" style="2" customWidth="1"/>
    <col min="15626" max="15626" width="12.125" style="2" customWidth="1"/>
    <col min="15627" max="15627" width="9.625" style="2" customWidth="1"/>
    <col min="15628" max="15628" width="13.37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0.875" style="2"/>
    <col min="15876" max="15876" width="15.875" style="2" customWidth="1"/>
    <col min="15877" max="15877" width="9.625" style="2" customWidth="1"/>
    <col min="15878" max="15878" width="13.375" style="2" customWidth="1"/>
    <col min="15879" max="15879" width="9.625" style="2" customWidth="1"/>
    <col min="15880" max="15880" width="12.125" style="2" customWidth="1"/>
    <col min="15881" max="15881" width="9.625" style="2" customWidth="1"/>
    <col min="15882" max="15882" width="12.125" style="2" customWidth="1"/>
    <col min="15883" max="15883" width="9.625" style="2" customWidth="1"/>
    <col min="15884" max="15884" width="13.37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0.875" style="2"/>
    <col min="16132" max="16132" width="15.875" style="2" customWidth="1"/>
    <col min="16133" max="16133" width="9.625" style="2" customWidth="1"/>
    <col min="16134" max="16134" width="13.375" style="2" customWidth="1"/>
    <col min="16135" max="16135" width="9.625" style="2" customWidth="1"/>
    <col min="16136" max="16136" width="12.125" style="2" customWidth="1"/>
    <col min="16137" max="16137" width="9.625" style="2" customWidth="1"/>
    <col min="16138" max="16138" width="12.125" style="2" customWidth="1"/>
    <col min="16139" max="16139" width="9.625" style="2" customWidth="1"/>
    <col min="16140" max="16140" width="13.375" style="2" customWidth="1"/>
    <col min="16141" max="16384" width="10.875" style="2"/>
  </cols>
  <sheetData>
    <row r="1" spans="1:12" x14ac:dyDescent="0.2">
      <c r="A1" s="1"/>
    </row>
    <row r="4" spans="1:12" x14ac:dyDescent="0.2">
      <c r="A4" s="18"/>
      <c r="D4" s="18"/>
    </row>
    <row r="5" spans="1:12" x14ac:dyDescent="0.2">
      <c r="A5" s="18"/>
      <c r="D5" s="18"/>
    </row>
    <row r="6" spans="1:12" x14ac:dyDescent="0.2">
      <c r="A6" s="18"/>
      <c r="E6" s="3" t="s">
        <v>119</v>
      </c>
    </row>
    <row r="7" spans="1:12" x14ac:dyDescent="0.2">
      <c r="D7" s="3" t="s">
        <v>138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9"/>
      <c r="D9" s="34"/>
      <c r="E9" s="9"/>
      <c r="F9" s="34"/>
      <c r="G9" s="9"/>
      <c r="H9" s="34"/>
      <c r="I9" s="9"/>
      <c r="K9" s="9"/>
    </row>
    <row r="10" spans="1:12" x14ac:dyDescent="0.2">
      <c r="C10" s="8" t="s">
        <v>139</v>
      </c>
      <c r="D10" s="7"/>
      <c r="E10" s="8" t="s">
        <v>140</v>
      </c>
      <c r="F10" s="7"/>
      <c r="G10" s="8" t="s">
        <v>141</v>
      </c>
      <c r="H10" s="7"/>
      <c r="I10" s="8" t="s">
        <v>142</v>
      </c>
      <c r="J10" s="7"/>
      <c r="K10" s="8" t="s">
        <v>143</v>
      </c>
      <c r="L10" s="7"/>
    </row>
    <row r="11" spans="1:12" x14ac:dyDescent="0.2">
      <c r="B11" s="7"/>
      <c r="C11" s="35" t="s">
        <v>144</v>
      </c>
      <c r="D11" s="8" t="s">
        <v>99</v>
      </c>
      <c r="E11" s="35" t="s">
        <v>145</v>
      </c>
      <c r="F11" s="8" t="s">
        <v>146</v>
      </c>
      <c r="G11" s="35" t="s">
        <v>147</v>
      </c>
      <c r="H11" s="35" t="s">
        <v>56</v>
      </c>
      <c r="I11" s="35" t="s">
        <v>145</v>
      </c>
      <c r="J11" s="35" t="s">
        <v>56</v>
      </c>
      <c r="K11" s="35" t="s">
        <v>147</v>
      </c>
      <c r="L11" s="35" t="s">
        <v>56</v>
      </c>
    </row>
    <row r="12" spans="1:12" x14ac:dyDescent="0.2">
      <c r="C12" s="11" t="s">
        <v>108</v>
      </c>
      <c r="D12" s="12" t="s">
        <v>109</v>
      </c>
      <c r="E12" s="12" t="s">
        <v>108</v>
      </c>
      <c r="F12" s="12" t="s">
        <v>109</v>
      </c>
      <c r="G12" s="12" t="s">
        <v>108</v>
      </c>
      <c r="H12" s="12" t="s">
        <v>109</v>
      </c>
      <c r="I12" s="12" t="s">
        <v>108</v>
      </c>
      <c r="J12" s="12" t="s">
        <v>109</v>
      </c>
      <c r="K12" s="12" t="s">
        <v>108</v>
      </c>
      <c r="L12" s="12" t="s">
        <v>109</v>
      </c>
    </row>
    <row r="13" spans="1:12" x14ac:dyDescent="0.2">
      <c r="B13" s="1" t="s">
        <v>14</v>
      </c>
      <c r="C13" s="16">
        <f t="shared" ref="C13:D16" si="0">E13+G13+I13+K13</f>
        <v>12142</v>
      </c>
      <c r="D13" s="14">
        <f t="shared" si="0"/>
        <v>1036171</v>
      </c>
      <c r="E13" s="15">
        <v>6778</v>
      </c>
      <c r="F13" s="15">
        <v>696507</v>
      </c>
      <c r="G13" s="15">
        <v>2810</v>
      </c>
      <c r="H13" s="15">
        <v>160666</v>
      </c>
      <c r="I13" s="15">
        <v>209</v>
      </c>
      <c r="J13" s="15">
        <v>18094</v>
      </c>
      <c r="K13" s="15">
        <v>2345</v>
      </c>
      <c r="L13" s="15">
        <v>160904</v>
      </c>
    </row>
    <row r="14" spans="1:12" x14ac:dyDescent="0.2">
      <c r="B14" s="1" t="s">
        <v>15</v>
      </c>
      <c r="C14" s="16">
        <f t="shared" si="0"/>
        <v>9744</v>
      </c>
      <c r="D14" s="14">
        <f t="shared" si="0"/>
        <v>1000233</v>
      </c>
      <c r="E14" s="15">
        <v>6472</v>
      </c>
      <c r="F14" s="15">
        <v>755068</v>
      </c>
      <c r="G14" s="15">
        <v>1659</v>
      </c>
      <c r="H14" s="15">
        <v>102602</v>
      </c>
      <c r="I14" s="15">
        <v>101</v>
      </c>
      <c r="J14" s="15">
        <v>9275</v>
      </c>
      <c r="K14" s="15">
        <v>1512</v>
      </c>
      <c r="L14" s="15">
        <v>133288</v>
      </c>
    </row>
    <row r="15" spans="1:12" x14ac:dyDescent="0.2">
      <c r="B15" s="1" t="s">
        <v>16</v>
      </c>
      <c r="C15" s="16">
        <f t="shared" si="0"/>
        <v>7558</v>
      </c>
      <c r="D15" s="14">
        <f t="shared" si="0"/>
        <v>762614</v>
      </c>
      <c r="E15" s="15">
        <v>4320</v>
      </c>
      <c r="F15" s="15">
        <v>550772</v>
      </c>
      <c r="G15" s="15">
        <v>2358</v>
      </c>
      <c r="H15" s="15">
        <v>139700</v>
      </c>
      <c r="I15" s="15">
        <v>77</v>
      </c>
      <c r="J15" s="15">
        <v>6348</v>
      </c>
      <c r="K15" s="15">
        <v>803</v>
      </c>
      <c r="L15" s="15">
        <v>65794</v>
      </c>
    </row>
    <row r="16" spans="1:12" x14ac:dyDescent="0.2">
      <c r="B16" s="1" t="s">
        <v>17</v>
      </c>
      <c r="C16" s="16">
        <f t="shared" si="0"/>
        <v>15165</v>
      </c>
      <c r="D16" s="14">
        <f t="shared" si="0"/>
        <v>1379246</v>
      </c>
      <c r="E16" s="15">
        <v>4857</v>
      </c>
      <c r="F16" s="15">
        <v>647161</v>
      </c>
      <c r="G16" s="15">
        <v>4451</v>
      </c>
      <c r="H16" s="15">
        <v>217715</v>
      </c>
      <c r="I16" s="15">
        <v>72</v>
      </c>
      <c r="J16" s="15">
        <v>5119</v>
      </c>
      <c r="K16" s="15">
        <v>5785</v>
      </c>
      <c r="L16" s="15">
        <v>509251</v>
      </c>
    </row>
    <row r="17" spans="2:12" x14ac:dyDescent="0.2">
      <c r="C17" s="9"/>
      <c r="E17" s="15"/>
      <c r="F17" s="15"/>
      <c r="G17" s="15"/>
      <c r="H17" s="15"/>
      <c r="I17" s="15"/>
      <c r="J17" s="15"/>
      <c r="K17" s="15"/>
      <c r="L17" s="15"/>
    </row>
    <row r="18" spans="2:12" x14ac:dyDescent="0.2">
      <c r="B18" s="1" t="s">
        <v>19</v>
      </c>
      <c r="C18" s="16">
        <f t="shared" ref="C18:D22" si="1">E18+G18+I18+K18</f>
        <v>9442</v>
      </c>
      <c r="D18" s="14">
        <f t="shared" si="1"/>
        <v>965977</v>
      </c>
      <c r="E18" s="15">
        <v>4605</v>
      </c>
      <c r="F18" s="15">
        <v>631105</v>
      </c>
      <c r="G18" s="15">
        <v>2782</v>
      </c>
      <c r="H18" s="15">
        <v>144457</v>
      </c>
      <c r="I18" s="15">
        <v>170</v>
      </c>
      <c r="J18" s="15">
        <v>9544</v>
      </c>
      <c r="K18" s="15">
        <v>1885</v>
      </c>
      <c r="L18" s="15">
        <v>180871</v>
      </c>
    </row>
    <row r="19" spans="2:12" x14ac:dyDescent="0.2">
      <c r="B19" s="1" t="s">
        <v>20</v>
      </c>
      <c r="C19" s="16">
        <f t="shared" si="1"/>
        <v>10638</v>
      </c>
      <c r="D19" s="14">
        <f t="shared" si="1"/>
        <v>1122954</v>
      </c>
      <c r="E19" s="15">
        <v>5503</v>
      </c>
      <c r="F19" s="15">
        <v>766066</v>
      </c>
      <c r="G19" s="15">
        <v>3085</v>
      </c>
      <c r="H19" s="15">
        <v>165503</v>
      </c>
      <c r="I19" s="15">
        <v>92</v>
      </c>
      <c r="J19" s="15">
        <v>7421</v>
      </c>
      <c r="K19" s="15">
        <v>1958</v>
      </c>
      <c r="L19" s="15">
        <v>183964</v>
      </c>
    </row>
    <row r="20" spans="2:12" x14ac:dyDescent="0.2">
      <c r="B20" s="1" t="s">
        <v>21</v>
      </c>
      <c r="C20" s="16">
        <f t="shared" si="1"/>
        <v>8779</v>
      </c>
      <c r="D20" s="14">
        <f t="shared" si="1"/>
        <v>933871</v>
      </c>
      <c r="E20" s="15">
        <v>4639</v>
      </c>
      <c r="F20" s="15">
        <v>634612</v>
      </c>
      <c r="G20" s="15">
        <v>2434</v>
      </c>
      <c r="H20" s="15">
        <v>134623</v>
      </c>
      <c r="I20" s="15">
        <v>88</v>
      </c>
      <c r="J20" s="15">
        <v>5801</v>
      </c>
      <c r="K20" s="15">
        <v>1618</v>
      </c>
      <c r="L20" s="15">
        <v>158835</v>
      </c>
    </row>
    <row r="21" spans="2:12" x14ac:dyDescent="0.2">
      <c r="B21" s="1" t="s">
        <v>22</v>
      </c>
      <c r="C21" s="16">
        <f t="shared" si="1"/>
        <v>7813</v>
      </c>
      <c r="D21" s="14">
        <f t="shared" si="1"/>
        <v>804838</v>
      </c>
      <c r="E21" s="15">
        <v>4314</v>
      </c>
      <c r="F21" s="15">
        <v>587499</v>
      </c>
      <c r="G21" s="15">
        <v>2469</v>
      </c>
      <c r="H21" s="15">
        <v>122373</v>
      </c>
      <c r="I21" s="15">
        <v>34</v>
      </c>
      <c r="J21" s="15">
        <v>3156</v>
      </c>
      <c r="K21" s="15">
        <v>996</v>
      </c>
      <c r="L21" s="15">
        <v>91810</v>
      </c>
    </row>
    <row r="22" spans="2:12" x14ac:dyDescent="0.2">
      <c r="B22" s="1" t="s">
        <v>23</v>
      </c>
      <c r="C22" s="16">
        <f t="shared" si="1"/>
        <v>7816</v>
      </c>
      <c r="D22" s="14">
        <f t="shared" si="1"/>
        <v>850932</v>
      </c>
      <c r="E22" s="14">
        <v>4642</v>
      </c>
      <c r="F22" s="14">
        <v>624642</v>
      </c>
      <c r="G22" s="14">
        <v>1773</v>
      </c>
      <c r="H22" s="14">
        <v>87679</v>
      </c>
      <c r="I22" s="14">
        <v>54</v>
      </c>
      <c r="J22" s="14">
        <v>5099</v>
      </c>
      <c r="K22" s="14">
        <v>1347</v>
      </c>
      <c r="L22" s="14">
        <v>133512</v>
      </c>
    </row>
    <row r="23" spans="2:12" x14ac:dyDescent="0.2">
      <c r="B23" s="3" t="s">
        <v>148</v>
      </c>
      <c r="C23" s="17">
        <f>E23+G23+I23+K23</f>
        <v>7893</v>
      </c>
      <c r="D23" s="18">
        <f>F23+H23+J23+L23</f>
        <v>837386</v>
      </c>
      <c r="E23" s="18">
        <f>SUM(E25:E36)</f>
        <v>4377</v>
      </c>
      <c r="F23" s="18">
        <f t="shared" ref="F23:L23" si="2">SUM(F25:F36)</f>
        <v>584955</v>
      </c>
      <c r="G23" s="18">
        <f t="shared" si="2"/>
        <v>1952</v>
      </c>
      <c r="H23" s="18">
        <f t="shared" si="2"/>
        <v>109595</v>
      </c>
      <c r="I23" s="18">
        <f t="shared" si="2"/>
        <v>86</v>
      </c>
      <c r="J23" s="18">
        <f t="shared" si="2"/>
        <v>3918</v>
      </c>
      <c r="K23" s="18">
        <f t="shared" si="2"/>
        <v>1478</v>
      </c>
      <c r="L23" s="18">
        <f t="shared" si="2"/>
        <v>138918</v>
      </c>
    </row>
    <row r="24" spans="2:12" x14ac:dyDescent="0.2">
      <c r="C24" s="9"/>
    </row>
    <row r="25" spans="2:12" x14ac:dyDescent="0.2">
      <c r="B25" s="1" t="s">
        <v>149</v>
      </c>
      <c r="C25" s="16">
        <f t="shared" ref="C25:D36" si="3">E25+G25+I25+K25</f>
        <v>758</v>
      </c>
      <c r="D25" s="14">
        <f t="shared" si="3"/>
        <v>72705</v>
      </c>
      <c r="E25" s="15">
        <v>313</v>
      </c>
      <c r="F25" s="15">
        <v>42269</v>
      </c>
      <c r="G25" s="15">
        <v>212</v>
      </c>
      <c r="H25" s="15">
        <v>12428</v>
      </c>
      <c r="I25" s="15">
        <v>34</v>
      </c>
      <c r="J25" s="15">
        <v>966</v>
      </c>
      <c r="K25" s="15">
        <v>199</v>
      </c>
      <c r="L25" s="15">
        <v>17042</v>
      </c>
    </row>
    <row r="26" spans="2:12" x14ac:dyDescent="0.2">
      <c r="B26" s="1" t="s">
        <v>61</v>
      </c>
      <c r="C26" s="16">
        <f t="shared" si="3"/>
        <v>610</v>
      </c>
      <c r="D26" s="14">
        <f t="shared" si="3"/>
        <v>68385</v>
      </c>
      <c r="E26" s="15">
        <v>413</v>
      </c>
      <c r="F26" s="15">
        <v>54839</v>
      </c>
      <c r="G26" s="15">
        <v>160</v>
      </c>
      <c r="H26" s="15">
        <v>9814</v>
      </c>
      <c r="I26" s="19" t="s">
        <v>150</v>
      </c>
      <c r="J26" s="19" t="s">
        <v>150</v>
      </c>
      <c r="K26" s="15">
        <v>37</v>
      </c>
      <c r="L26" s="15">
        <v>3732</v>
      </c>
    </row>
    <row r="27" spans="2:12" x14ac:dyDescent="0.2">
      <c r="B27" s="1" t="s">
        <v>62</v>
      </c>
      <c r="C27" s="16">
        <f t="shared" si="3"/>
        <v>644</v>
      </c>
      <c r="D27" s="14">
        <f t="shared" si="3"/>
        <v>66209</v>
      </c>
      <c r="E27" s="15">
        <v>372</v>
      </c>
      <c r="F27" s="15">
        <v>48326</v>
      </c>
      <c r="G27" s="15">
        <v>205</v>
      </c>
      <c r="H27" s="15">
        <v>11097</v>
      </c>
      <c r="I27" s="19" t="s">
        <v>150</v>
      </c>
      <c r="J27" s="19" t="s">
        <v>150</v>
      </c>
      <c r="K27" s="15">
        <v>67</v>
      </c>
      <c r="L27" s="15">
        <v>6786</v>
      </c>
    </row>
    <row r="28" spans="2:12" x14ac:dyDescent="0.2">
      <c r="B28" s="1" t="s">
        <v>63</v>
      </c>
      <c r="C28" s="16">
        <f t="shared" si="3"/>
        <v>692</v>
      </c>
      <c r="D28" s="14">
        <f t="shared" si="3"/>
        <v>74879</v>
      </c>
      <c r="E28" s="15">
        <v>404</v>
      </c>
      <c r="F28" s="15">
        <v>55161</v>
      </c>
      <c r="G28" s="15">
        <v>151</v>
      </c>
      <c r="H28" s="15">
        <v>7184</v>
      </c>
      <c r="I28" s="19" t="s">
        <v>150</v>
      </c>
      <c r="J28" s="19" t="s">
        <v>150</v>
      </c>
      <c r="K28" s="15">
        <v>137</v>
      </c>
      <c r="L28" s="15">
        <v>12534</v>
      </c>
    </row>
    <row r="29" spans="2:12" x14ac:dyDescent="0.2">
      <c r="B29" s="1" t="s">
        <v>64</v>
      </c>
      <c r="C29" s="16">
        <f t="shared" si="3"/>
        <v>548</v>
      </c>
      <c r="D29" s="14">
        <f t="shared" si="3"/>
        <v>62620</v>
      </c>
      <c r="E29" s="15">
        <v>377</v>
      </c>
      <c r="F29" s="15">
        <v>49215</v>
      </c>
      <c r="G29" s="15">
        <v>86</v>
      </c>
      <c r="H29" s="15">
        <v>4953</v>
      </c>
      <c r="I29" s="15">
        <v>16</v>
      </c>
      <c r="J29" s="15">
        <v>1206</v>
      </c>
      <c r="K29" s="15">
        <v>69</v>
      </c>
      <c r="L29" s="15">
        <v>7246</v>
      </c>
    </row>
    <row r="30" spans="2:12" x14ac:dyDescent="0.2">
      <c r="B30" s="1" t="s">
        <v>65</v>
      </c>
      <c r="C30" s="16">
        <f t="shared" si="3"/>
        <v>545</v>
      </c>
      <c r="D30" s="14">
        <f t="shared" si="3"/>
        <v>63977</v>
      </c>
      <c r="E30" s="15">
        <v>388</v>
      </c>
      <c r="F30" s="15">
        <v>52671</v>
      </c>
      <c r="G30" s="15">
        <v>89</v>
      </c>
      <c r="H30" s="15">
        <v>4306</v>
      </c>
      <c r="I30" s="15">
        <v>2</v>
      </c>
      <c r="J30" s="15">
        <v>221</v>
      </c>
      <c r="K30" s="15">
        <v>66</v>
      </c>
      <c r="L30" s="15">
        <v>6779</v>
      </c>
    </row>
    <row r="31" spans="2:12" x14ac:dyDescent="0.2">
      <c r="B31" s="1" t="s">
        <v>66</v>
      </c>
      <c r="C31" s="16">
        <f t="shared" si="3"/>
        <v>813</v>
      </c>
      <c r="D31" s="14">
        <f t="shared" si="3"/>
        <v>86866</v>
      </c>
      <c r="E31" s="15">
        <v>362</v>
      </c>
      <c r="F31" s="15">
        <v>51006</v>
      </c>
      <c r="G31" s="15">
        <v>287</v>
      </c>
      <c r="H31" s="15">
        <v>19231</v>
      </c>
      <c r="I31" s="15">
        <v>1</v>
      </c>
      <c r="J31" s="15">
        <v>63</v>
      </c>
      <c r="K31" s="15">
        <v>163</v>
      </c>
      <c r="L31" s="15">
        <v>16566</v>
      </c>
    </row>
    <row r="32" spans="2:12" x14ac:dyDescent="0.2">
      <c r="B32" s="1" t="s">
        <v>67</v>
      </c>
      <c r="C32" s="16">
        <f t="shared" si="3"/>
        <v>483</v>
      </c>
      <c r="D32" s="14">
        <f t="shared" si="3"/>
        <v>57566</v>
      </c>
      <c r="E32" s="15">
        <v>363</v>
      </c>
      <c r="F32" s="15">
        <v>48558</v>
      </c>
      <c r="G32" s="15">
        <v>39</v>
      </c>
      <c r="H32" s="15">
        <v>2202</v>
      </c>
      <c r="I32" s="15">
        <v>5</v>
      </c>
      <c r="J32" s="15">
        <v>229</v>
      </c>
      <c r="K32" s="15">
        <v>76</v>
      </c>
      <c r="L32" s="15">
        <v>6577</v>
      </c>
    </row>
    <row r="33" spans="1:12" x14ac:dyDescent="0.2">
      <c r="B33" s="1" t="s">
        <v>68</v>
      </c>
      <c r="C33" s="16">
        <f t="shared" si="3"/>
        <v>649</v>
      </c>
      <c r="D33" s="14">
        <f t="shared" si="3"/>
        <v>66096</v>
      </c>
      <c r="E33" s="15">
        <v>343</v>
      </c>
      <c r="F33" s="15">
        <v>45449</v>
      </c>
      <c r="G33" s="15">
        <v>202</v>
      </c>
      <c r="H33" s="15">
        <v>10299</v>
      </c>
      <c r="I33" s="15">
        <v>6</v>
      </c>
      <c r="J33" s="15">
        <v>561</v>
      </c>
      <c r="K33" s="15">
        <v>98</v>
      </c>
      <c r="L33" s="15">
        <v>9787</v>
      </c>
    </row>
    <row r="34" spans="1:12" x14ac:dyDescent="0.2">
      <c r="B34" s="1" t="s">
        <v>69</v>
      </c>
      <c r="C34" s="16">
        <f t="shared" si="3"/>
        <v>710</v>
      </c>
      <c r="D34" s="14">
        <f t="shared" si="3"/>
        <v>72291</v>
      </c>
      <c r="E34" s="15">
        <v>330</v>
      </c>
      <c r="F34" s="15">
        <v>43198</v>
      </c>
      <c r="G34" s="15">
        <v>89</v>
      </c>
      <c r="H34" s="15">
        <v>4037</v>
      </c>
      <c r="I34" s="15">
        <v>1</v>
      </c>
      <c r="J34" s="15">
        <v>70</v>
      </c>
      <c r="K34" s="15">
        <v>290</v>
      </c>
      <c r="L34" s="15">
        <v>24986</v>
      </c>
    </row>
    <row r="35" spans="1:12" x14ac:dyDescent="0.2">
      <c r="B35" s="1" t="s">
        <v>70</v>
      </c>
      <c r="C35" s="16">
        <f t="shared" si="3"/>
        <v>719</v>
      </c>
      <c r="D35" s="14">
        <f t="shared" si="3"/>
        <v>74513</v>
      </c>
      <c r="E35" s="15">
        <v>378</v>
      </c>
      <c r="F35" s="15">
        <v>50087</v>
      </c>
      <c r="G35" s="15">
        <v>257</v>
      </c>
      <c r="H35" s="15">
        <v>15464</v>
      </c>
      <c r="I35" s="19" t="s">
        <v>150</v>
      </c>
      <c r="J35" s="19" t="s">
        <v>150</v>
      </c>
      <c r="K35" s="15">
        <v>84</v>
      </c>
      <c r="L35" s="15">
        <v>8962</v>
      </c>
    </row>
    <row r="36" spans="1:12" x14ac:dyDescent="0.2">
      <c r="B36" s="1" t="s">
        <v>71</v>
      </c>
      <c r="C36" s="16">
        <f t="shared" si="3"/>
        <v>722</v>
      </c>
      <c r="D36" s="14">
        <f t="shared" si="3"/>
        <v>71279</v>
      </c>
      <c r="E36" s="15">
        <v>334</v>
      </c>
      <c r="F36" s="15">
        <v>44176</v>
      </c>
      <c r="G36" s="15">
        <v>175</v>
      </c>
      <c r="H36" s="15">
        <v>8580</v>
      </c>
      <c r="I36" s="19">
        <v>21</v>
      </c>
      <c r="J36" s="19">
        <v>602</v>
      </c>
      <c r="K36" s="15">
        <v>192</v>
      </c>
      <c r="L36" s="15">
        <v>17921</v>
      </c>
    </row>
    <row r="37" spans="1:12" ht="18" thickBot="1" x14ac:dyDescent="0.25">
      <c r="B37" s="4"/>
      <c r="C37" s="20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C38" s="1" t="s">
        <v>46</v>
      </c>
    </row>
    <row r="40" spans="1:12" x14ac:dyDescent="0.2">
      <c r="A40" s="18"/>
    </row>
    <row r="41" spans="1:12" x14ac:dyDescent="0.2">
      <c r="A41" s="18"/>
    </row>
    <row r="48" spans="1:12" x14ac:dyDescent="0.2">
      <c r="A48" s="18"/>
    </row>
    <row r="49" spans="1:1" x14ac:dyDescent="0.2">
      <c r="A49" s="18"/>
    </row>
    <row r="50" spans="1:1" x14ac:dyDescent="0.2">
      <c r="A50" s="18"/>
    </row>
    <row r="56" spans="1:1" x14ac:dyDescent="0.2">
      <c r="A56" s="18"/>
    </row>
    <row r="57" spans="1:1" x14ac:dyDescent="0.2">
      <c r="A57" s="18"/>
    </row>
    <row r="59" spans="1:1" x14ac:dyDescent="0.2">
      <c r="A59" s="18"/>
    </row>
    <row r="60" spans="1:1" x14ac:dyDescent="0.2">
      <c r="A60" s="18"/>
    </row>
    <row r="64" spans="1:1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3" spans="1:1" x14ac:dyDescent="0.2">
      <c r="A73" s="1"/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J01投資</vt:lpstr>
      <vt:lpstr>J02民土</vt:lpstr>
      <vt:lpstr>J03公共</vt:lpstr>
      <vt:lpstr>J04A建築</vt:lpstr>
      <vt:lpstr>J04B建築</vt:lpstr>
      <vt:lpstr>J04C建築</vt:lpstr>
      <vt:lpstr>J05住宅</vt:lpstr>
      <vt:lpstr>J06A住宅)</vt:lpstr>
      <vt:lpstr>J06B住宅</vt:lpstr>
      <vt:lpstr>J06C住宅</vt:lpstr>
      <vt:lpstr>J07町村</vt:lpstr>
      <vt:lpstr>J08住宅</vt:lpstr>
      <vt:lpstr>J01投資!Print_Area</vt:lpstr>
      <vt:lpstr>J02民土!Print_Area</vt:lpstr>
      <vt:lpstr>J03公共!Print_Area</vt:lpstr>
      <vt:lpstr>J04A建築!Print_Area</vt:lpstr>
      <vt:lpstr>J04B建築!Print_Area</vt:lpstr>
      <vt:lpstr>J04C建築!Print_Area</vt:lpstr>
      <vt:lpstr>J05住宅!Print_Area</vt:lpstr>
      <vt:lpstr>'J06A住宅)'!Print_Area</vt:lpstr>
      <vt:lpstr>J06B住宅!Print_Area</vt:lpstr>
      <vt:lpstr>J06C住宅!Print_Area</vt:lpstr>
      <vt:lpstr>J07町村!Print_Area</vt:lpstr>
      <vt:lpstr>J08住宅!Print_Area</vt:lpstr>
      <vt:lpstr>J01投資!Print_Area_MI</vt:lpstr>
      <vt:lpstr>J02民土!Print_Area_MI</vt:lpstr>
      <vt:lpstr>J03公共!Print_Area_MI</vt:lpstr>
      <vt:lpstr>J04A建築!Print_Area_MI</vt:lpstr>
      <vt:lpstr>J04B建築!Print_Area_MI</vt:lpstr>
      <vt:lpstr>J04C建築!Print_Area_MI</vt:lpstr>
      <vt:lpstr>J05住宅!Print_Area_MI</vt:lpstr>
      <vt:lpstr>'J06A住宅)'!Print_Area_MI</vt:lpstr>
      <vt:lpstr>J06B住宅!Print_Area_MI</vt:lpstr>
      <vt:lpstr>J06C住宅!Print_Area_MI</vt:lpstr>
      <vt:lpstr>J07町村!Print_Area_MI</vt:lpstr>
      <vt:lpstr>J08住宅!Print_Area_MI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2018-06-22T05:50:56Z</dcterms:created>
  <dcterms:modified xsi:type="dcterms:W3CDTF">2018-06-22T05:52:55Z</dcterms:modified>
</cp:coreProperties>
</file>