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1000" activeTab="13"/>
  </bookViews>
  <sheets>
    <sheet name="U01総括" sheetId="7" r:id="rId1"/>
    <sheet name="U02幼稚" sheetId="8" r:id="rId2"/>
    <sheet name="U03A小学" sheetId="9" r:id="rId3"/>
    <sheet name="U03B小学" sheetId="10" r:id="rId4"/>
    <sheet name="U03C児童" sheetId="11" r:id="rId5"/>
    <sheet name="U03D学級" sheetId="12" r:id="rId6"/>
    <sheet name="U03E欠席" sheetId="13" r:id="rId7"/>
    <sheet name="U03F外国" sheetId="14" r:id="rId8"/>
    <sheet name="U04A中学" sheetId="15" r:id="rId9"/>
    <sheet name="U04B中学" sheetId="16" r:id="rId10"/>
    <sheet name="U04C中学" sheetId="17" r:id="rId11"/>
    <sheet name="U04D中学" sheetId="18" r:id="rId12"/>
    <sheet name="U04E外国" sheetId="19" r:id="rId13"/>
    <sheet name="U05不就" sheetId="20" r:id="rId14"/>
    <sheet name="U06A高校" sheetId="21" r:id="rId15"/>
    <sheet name="U06B高校" sheetId="22" r:id="rId16"/>
    <sheet name="U07盲聾" sheetId="23" r:id="rId17"/>
    <sheet name="U08A短大" sheetId="24" r:id="rId18"/>
    <sheet name="U08B大学" sheetId="25" r:id="rId19"/>
    <sheet name="U08C大学" sheetId="26" r:id="rId20"/>
    <sheet name="U09A中卒" sheetId="27" r:id="rId21"/>
    <sheet name="U09B中卒" sheetId="28" r:id="rId22"/>
    <sheet name="U09C中卒" sheetId="29" r:id="rId23"/>
    <sheet name="U10A卒" sheetId="30" r:id="rId24"/>
    <sheet name="U10B高卒" sheetId="31" r:id="rId25"/>
    <sheet name="U10C高卒" sheetId="32" r:id="rId26"/>
    <sheet name="U10D高卒" sheetId="33" r:id="rId27"/>
    <sheet name="U10E県外" sheetId="34" r:id="rId28"/>
    <sheet name="U11大学" sheetId="35" r:id="rId29"/>
    <sheet name="U12発育" sheetId="36" r:id="rId30"/>
    <sheet name="U13図書" sheetId="37" r:id="rId31"/>
    <sheet name="U14宗教" sheetId="38" r:id="rId32"/>
    <sheet name="U15ﾃﾚﾋﾞ" sheetId="39" r:id="rId33"/>
    <sheet name="U16公園" sheetId="40" r:id="rId34"/>
    <sheet name="U17文化" sheetId="41" r:id="rId35"/>
    <sheet name="U18時間" sheetId="4" r:id="rId36"/>
    <sheet name="U19観光" sheetId="5" r:id="rId37"/>
    <sheet name="U20町村" sheetId="6" r:id="rId38"/>
  </sheets>
  <definedNames>
    <definedName name="_Key1" hidden="1">U10E県外!$B$74:$B$76</definedName>
    <definedName name="_Key2" hidden="1">U10E県外!$B$75:$B$77</definedName>
    <definedName name="_Order1" hidden="1">0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Regression_Int" localSheetId="26" hidden="1">1</definedName>
    <definedName name="_Regression_Int" localSheetId="27" hidden="1">1</definedName>
    <definedName name="_Regression_Int" localSheetId="28" hidden="1">1</definedName>
    <definedName name="_Regression_Int" localSheetId="29" hidden="1">1</definedName>
    <definedName name="_Regression_Int" localSheetId="30" hidden="1">1</definedName>
    <definedName name="_Regression_Int" localSheetId="31" hidden="1">1</definedName>
    <definedName name="_Regression_Int" localSheetId="32" hidden="1">1</definedName>
    <definedName name="_Regression_Int" localSheetId="33" hidden="1">1</definedName>
    <definedName name="_Regression_Int" localSheetId="34" hidden="1">1</definedName>
    <definedName name="_Regression_Int" localSheetId="35" hidden="1">1</definedName>
    <definedName name="_Regression_Int" localSheetId="36" hidden="1">1</definedName>
    <definedName name="_Regression_Int" localSheetId="37" hidden="1">1</definedName>
    <definedName name="_Sort" hidden="1">U10E県外!$B$22:$E$78</definedName>
    <definedName name="\a">U10E県外!$B$89:$B$91</definedName>
    <definedName name="\b">U10E県外!$B$95</definedName>
    <definedName name="\c">U10E県外!$B$93</definedName>
    <definedName name="\d">U10E県外!$B$99</definedName>
    <definedName name="\e">U10E県外!$B$101</definedName>
    <definedName name="\f">U10E県外!$B$103</definedName>
    <definedName name="\k">U10E県外!$B$87</definedName>
    <definedName name="\p">U10E県外!$B$85</definedName>
    <definedName name="_xlnm.Print_Area" localSheetId="0">U01総括!$A$1:$M$72</definedName>
    <definedName name="_xlnm.Print_Area" localSheetId="1">U02幼稚!$A$1:$L$216</definedName>
    <definedName name="_xlnm.Print_Area" localSheetId="2">U03A小学!$A$1:$K$38</definedName>
    <definedName name="_xlnm.Print_Area" localSheetId="3">U03B小学!$A$1:$K$37</definedName>
    <definedName name="_xlnm.Print_Area" localSheetId="4">U03C児童!$A$1:$L$146</definedName>
    <definedName name="_xlnm.Print_Area" localSheetId="5">U03D学級!$A$1:$K$73</definedName>
    <definedName name="_xlnm.Print_Area" localSheetId="6">U03E欠席!$A$1:$I$72</definedName>
    <definedName name="_xlnm.Print_Area" localSheetId="7">U03F外国!$A$1:$K$28</definedName>
    <definedName name="_xlnm.Print_Area" localSheetId="8">U04A中学!$A$1:$K$45</definedName>
    <definedName name="_xlnm.Print_Area" localSheetId="9">U04B中学!$A$1:$K$73</definedName>
    <definedName name="_xlnm.Print_Area" localSheetId="10">U04C中学!$A$1:$J$146</definedName>
    <definedName name="_xlnm.Print_Area" localSheetId="11">U04D中学!$A$1:$H$72</definedName>
    <definedName name="_xlnm.Print_Area" localSheetId="12">U04E外国!$A$1:$L$22</definedName>
    <definedName name="_xlnm.Print_Area" localSheetId="13">U05不就!$A$1:$L$22</definedName>
    <definedName name="_xlnm.Print_Area" localSheetId="14">U06A高校!$A$1:$L$39</definedName>
    <definedName name="_xlnm.Print_Area" localSheetId="15">U06B高校!$A$1:$K$146</definedName>
    <definedName name="_xlnm.Print_Area" localSheetId="16">U07盲聾!$A$1:$K$46</definedName>
    <definedName name="_xlnm.Print_Area" localSheetId="17">U08A短大!$A$1:$K$31</definedName>
    <definedName name="_xlnm.Print_Area" localSheetId="18">U08B大学!$A$1:$L$35</definedName>
    <definedName name="_xlnm.Print_Area" localSheetId="19">U08C大学!$A$1:$L$43</definedName>
    <definedName name="_xlnm.Print_Area" localSheetId="20">U09A中卒!$A$1:$L$33</definedName>
    <definedName name="_xlnm.Print_Area" localSheetId="21">U09B中卒!$A$1:$L$21</definedName>
    <definedName name="_xlnm.Print_Area" localSheetId="22">U09C中卒!$A$1:$L$29</definedName>
    <definedName name="_xlnm.Print_Area" localSheetId="23">U10A卒!$A$1:$L$73</definedName>
    <definedName name="_xlnm.Print_Area" localSheetId="24">U10B高卒!$A$1:$L$73</definedName>
    <definedName name="_xlnm.Print_Area" localSheetId="25">U10C高卒!$A$1:$K$35</definedName>
    <definedName name="_xlnm.Print_Area" localSheetId="26">U10D高卒!$A$1:$K$38</definedName>
    <definedName name="_xlnm.Print_Area" localSheetId="27">U10E県外!$A$1:$L$73</definedName>
    <definedName name="_xlnm.Print_Area" localSheetId="28">U11大学!$A$1:$M$67</definedName>
    <definedName name="_xlnm.Print_Area" localSheetId="29">U12発育!$A$1:$K$72</definedName>
    <definedName name="_xlnm.Print_Area" localSheetId="30">U13図書!$A$1:$L$40</definedName>
    <definedName name="_xlnm.Print_Area" localSheetId="31">U14宗教!$A$1:$L$38</definedName>
    <definedName name="_xlnm.Print_Area" localSheetId="32">U15ﾃﾚﾋﾞ!$A$1:$J$73</definedName>
    <definedName name="_xlnm.Print_Area" localSheetId="33">U16公園!$A$1:$L$73</definedName>
    <definedName name="_xlnm.Print_Area" localSheetId="34">U17文化!$A$1:$S$73</definedName>
    <definedName name="_xlnm.Print_Area" localSheetId="35">U18時間!$A$1:$Q$144</definedName>
    <definedName name="_xlnm.Print_Area" localSheetId="36">U19観光!$A$1:$K$73</definedName>
    <definedName name="_xlnm.Print_Area" localSheetId="37">U20町村!$A$1:$M$73</definedName>
    <definedName name="Print_Area_MI" localSheetId="0">U01総括!$A$1:$M$72</definedName>
    <definedName name="Print_Area_MI" localSheetId="1">U02幼稚!$A$1:$L$216</definedName>
    <definedName name="Print_Area_MI" localSheetId="2">U03A小学!$A$1:$K$38</definedName>
    <definedName name="Print_Area_MI" localSheetId="3">U03B小学!$A$1:$K$37</definedName>
    <definedName name="Print_Area_MI" localSheetId="4">U03C児童!$A$1:$L$146</definedName>
    <definedName name="Print_Area_MI" localSheetId="5">U03D学級!$A$1:$K$73</definedName>
    <definedName name="Print_Area_MI" localSheetId="6">U03E欠席!$A$1:$I$72</definedName>
    <definedName name="Print_Area_MI" localSheetId="7">U03F外国!$A$1:$K$28</definedName>
    <definedName name="Print_Area_MI" localSheetId="8">U04A中学!$A$1:$K$45</definedName>
    <definedName name="Print_Area_MI" localSheetId="9">U04B中学!$A$1:$K$73</definedName>
    <definedName name="Print_Area_MI" localSheetId="10">U04C中学!$A$1:$J$146</definedName>
    <definedName name="Print_Area_MI" localSheetId="11">U04D中学!$A$1:$H$72</definedName>
    <definedName name="Print_Area_MI" localSheetId="12">U04E外国!$A$1:$L$22</definedName>
    <definedName name="Print_Area_MI" localSheetId="13">U05不就!$A$1:$L$22</definedName>
    <definedName name="Print_Area_MI" localSheetId="14">U06A高校!$A$1:$L$39</definedName>
    <definedName name="Print_Area_MI" localSheetId="15">U06B高校!$A$1:$K$146</definedName>
    <definedName name="Print_Area_MI" localSheetId="16">U07盲聾!$A$1:$K$46</definedName>
    <definedName name="Print_Area_MI" localSheetId="17">U08A短大!$A$1:$K$31</definedName>
    <definedName name="Print_Area_MI" localSheetId="18">U08B大学!$A$1:$L$35</definedName>
    <definedName name="Print_Area_MI" localSheetId="19">U08C大学!$A$1:$L$43</definedName>
    <definedName name="Print_Area_MI" localSheetId="20">U09A中卒!$A$1:$L$33</definedName>
    <definedName name="Print_Area_MI" localSheetId="21">U09B中卒!$A$1:$L$21</definedName>
    <definedName name="Print_Area_MI" localSheetId="22">U09C中卒!$A$1:$L$29</definedName>
    <definedName name="Print_Area_MI" localSheetId="23">U10A卒!$A$1:$L$73</definedName>
    <definedName name="Print_Area_MI" localSheetId="24">U10B高卒!$A$1:$L$73</definedName>
    <definedName name="Print_Area_MI" localSheetId="25">U10C高卒!$A$1:$K$35</definedName>
    <definedName name="Print_Area_MI" localSheetId="26">U10D高卒!$A$1:$K$38</definedName>
    <definedName name="Print_Area_MI" localSheetId="27">U10E県外!$A$1:$L$73</definedName>
    <definedName name="Print_Area_MI" localSheetId="28">U11大学!$A$1:$M$67</definedName>
    <definedName name="Print_Area_MI" localSheetId="29">U12発育!$A$1:$K$72</definedName>
    <definedName name="Print_Area_MI" localSheetId="30">U13図書!$A$1:$L$40</definedName>
    <definedName name="Print_Area_MI" localSheetId="31">U14宗教!$A$1:$L$38</definedName>
    <definedName name="Print_Area_MI" localSheetId="32">U15ﾃﾚﾋﾞ!$A$1:$J$73</definedName>
    <definedName name="Print_Area_MI" localSheetId="33">U16公園!$A$1:$L$73</definedName>
    <definedName name="Print_Area_MI" localSheetId="34">U17文化!$A$1:$S$73</definedName>
    <definedName name="Print_Area_MI" localSheetId="35">U18時間!$A$1:$Q$144</definedName>
    <definedName name="Print_Area_MI" localSheetId="36">U19観光!$A$1:$K$73</definedName>
    <definedName name="Print_Area_MI" localSheetId="37">U20町村!$A$1:$M$73</definedName>
  </definedNames>
  <calcPr calcId="145621"/>
</workbook>
</file>

<file path=xl/calcChain.xml><?xml version="1.0" encoding="utf-8"?>
<calcChain xmlns="http://schemas.openxmlformats.org/spreadsheetml/2006/main">
  <c r="E70" i="41" l="1"/>
  <c r="D70" i="41"/>
  <c r="E68" i="41"/>
  <c r="D68" i="41"/>
  <c r="E67" i="41"/>
  <c r="D67" i="41"/>
  <c r="D66" i="41"/>
  <c r="E65" i="41"/>
  <c r="D65" i="41"/>
  <c r="E64" i="41"/>
  <c r="E63" i="41"/>
  <c r="D63" i="41"/>
  <c r="E62" i="41"/>
  <c r="D62" i="41"/>
  <c r="D61" i="41"/>
  <c r="E60" i="41"/>
  <c r="E59" i="41"/>
  <c r="E58" i="41"/>
  <c r="E57" i="41"/>
  <c r="D57" i="41"/>
  <c r="E56" i="41"/>
  <c r="D56" i="41"/>
  <c r="E54" i="41"/>
  <c r="E53" i="41"/>
  <c r="E52" i="41"/>
  <c r="E51" i="41"/>
  <c r="E50" i="41"/>
  <c r="E49" i="41"/>
  <c r="E48" i="41"/>
  <c r="D48" i="41"/>
  <c r="E47" i="41"/>
  <c r="D47" i="41"/>
  <c r="E46" i="41"/>
  <c r="D46" i="41"/>
  <c r="E45" i="41"/>
  <c r="E43" i="41"/>
  <c r="D43" i="41"/>
  <c r="E42" i="41"/>
  <c r="D42" i="41"/>
  <c r="E41" i="41"/>
  <c r="D41" i="41"/>
  <c r="E40" i="41"/>
  <c r="D40" i="41"/>
  <c r="E39" i="41"/>
  <c r="D39" i="41"/>
  <c r="E38" i="41"/>
  <c r="D38" i="41"/>
  <c r="E37" i="41"/>
  <c r="D37" i="41"/>
  <c r="E36" i="41"/>
  <c r="D36" i="41"/>
  <c r="E35" i="41"/>
  <c r="E34" i="41"/>
  <c r="D34" i="41"/>
  <c r="E32" i="41"/>
  <c r="D32" i="41"/>
  <c r="E31" i="41"/>
  <c r="E30" i="41"/>
  <c r="D30" i="41"/>
  <c r="E29" i="41"/>
  <c r="D29" i="41"/>
  <c r="E28" i="41"/>
  <c r="D28" i="41"/>
  <c r="E27" i="41"/>
  <c r="D27" i="41"/>
  <c r="E26" i="41"/>
  <c r="D26" i="41"/>
  <c r="E25" i="41"/>
  <c r="D25" i="41"/>
  <c r="E24" i="41"/>
  <c r="D24" i="41"/>
  <c r="E22" i="41"/>
  <c r="D22" i="41"/>
  <c r="E21" i="41"/>
  <c r="D21" i="41"/>
  <c r="E20" i="41"/>
  <c r="E19" i="41"/>
  <c r="D19" i="41"/>
  <c r="E18" i="41"/>
  <c r="D18" i="41"/>
  <c r="E17" i="41"/>
  <c r="D17" i="41"/>
  <c r="E16" i="41"/>
  <c r="E14" i="41" s="1"/>
  <c r="D16" i="41"/>
  <c r="D14" i="41" s="1"/>
  <c r="S14" i="41"/>
  <c r="R14" i="41"/>
  <c r="Q14" i="41"/>
  <c r="P14" i="41"/>
  <c r="O14" i="41"/>
  <c r="N14" i="41"/>
  <c r="M14" i="41"/>
  <c r="L14" i="41"/>
  <c r="K14" i="41"/>
  <c r="J14" i="41"/>
  <c r="I14" i="41"/>
  <c r="H14" i="41"/>
  <c r="G14" i="41"/>
  <c r="F14" i="41"/>
  <c r="D65" i="40"/>
  <c r="C65" i="40"/>
  <c r="D64" i="40"/>
  <c r="C64" i="40"/>
  <c r="D62" i="40"/>
  <c r="C62" i="40"/>
  <c r="D56" i="40"/>
  <c r="C56" i="40"/>
  <c r="D53" i="40"/>
  <c r="C53" i="40"/>
  <c r="D45" i="40"/>
  <c r="C45" i="40"/>
  <c r="D41" i="40"/>
  <c r="C41" i="40"/>
  <c r="D39" i="40"/>
  <c r="C39" i="40"/>
  <c r="D36" i="40"/>
  <c r="C36" i="40"/>
  <c r="D35" i="40"/>
  <c r="C35" i="40"/>
  <c r="D34" i="40"/>
  <c r="C34" i="40"/>
  <c r="L33" i="40"/>
  <c r="K33" i="40"/>
  <c r="D33" i="40"/>
  <c r="C33" i="40"/>
  <c r="D31" i="40"/>
  <c r="C31" i="40"/>
  <c r="D28" i="40"/>
  <c r="C28" i="40"/>
  <c r="D27" i="40"/>
  <c r="C27" i="40"/>
  <c r="D26" i="40"/>
  <c r="C26" i="40"/>
  <c r="D22" i="40"/>
  <c r="C22" i="40"/>
  <c r="D20" i="40"/>
  <c r="C20" i="40"/>
  <c r="D19" i="40"/>
  <c r="C19" i="40"/>
  <c r="D18" i="40"/>
  <c r="D12" i="40" s="1"/>
  <c r="C18" i="40"/>
  <c r="C12" i="40" s="1"/>
  <c r="D17" i="40"/>
  <c r="C17" i="40"/>
  <c r="D16" i="40"/>
  <c r="C16" i="40"/>
  <c r="D15" i="40"/>
  <c r="C15" i="40"/>
  <c r="L14" i="40"/>
  <c r="K14" i="40"/>
  <c r="J14" i="40"/>
  <c r="I14" i="40"/>
  <c r="H14" i="40"/>
  <c r="G14" i="40"/>
  <c r="D14" i="40"/>
  <c r="C14" i="40"/>
  <c r="L12" i="40"/>
  <c r="K12" i="40"/>
  <c r="J12" i="40"/>
  <c r="I12" i="40"/>
  <c r="H12" i="40"/>
  <c r="G12" i="40"/>
  <c r="F12" i="40"/>
  <c r="E12" i="40"/>
  <c r="J13" i="39"/>
  <c r="I13" i="39"/>
  <c r="H13" i="39"/>
  <c r="G13" i="39"/>
  <c r="F13" i="39"/>
  <c r="E13" i="39"/>
  <c r="D13" i="39"/>
  <c r="C13" i="39"/>
  <c r="G35" i="38"/>
  <c r="G34" i="38"/>
  <c r="G33" i="38"/>
  <c r="G32" i="38"/>
  <c r="G31" i="38"/>
  <c r="G30" i="38"/>
  <c r="G29" i="38"/>
  <c r="G28" i="38"/>
  <c r="G27" i="38"/>
  <c r="G26" i="38"/>
  <c r="G25" i="38"/>
  <c r="G24" i="38"/>
  <c r="G23" i="38"/>
  <c r="G22" i="38"/>
  <c r="K20" i="38"/>
  <c r="J20" i="38"/>
  <c r="I20" i="38"/>
  <c r="H20" i="38"/>
  <c r="G20" i="38"/>
  <c r="G19" i="38"/>
  <c r="G18" i="38"/>
  <c r="G17" i="38"/>
  <c r="G16" i="38"/>
  <c r="G15" i="38"/>
  <c r="G14" i="38"/>
  <c r="G12" i="38"/>
  <c r="G11" i="38"/>
  <c r="L17" i="37"/>
  <c r="K17" i="37"/>
  <c r="J17" i="37"/>
  <c r="G17" i="37"/>
  <c r="F17" i="37"/>
  <c r="L12" i="37"/>
  <c r="K12" i="37"/>
  <c r="J12" i="37"/>
  <c r="G12" i="37"/>
  <c r="F12" i="37"/>
  <c r="E60" i="35"/>
  <c r="G59" i="35"/>
  <c r="E59" i="35"/>
  <c r="E58" i="35"/>
  <c r="K56" i="35"/>
  <c r="E56" i="35"/>
  <c r="K55" i="35"/>
  <c r="E55" i="35" s="1"/>
  <c r="E54" i="35" s="1"/>
  <c r="E53" i="35" s="1"/>
  <c r="M54" i="35"/>
  <c r="L54" i="35"/>
  <c r="K54" i="35" s="1"/>
  <c r="K53" i="35" s="1"/>
  <c r="J54" i="35"/>
  <c r="I54" i="35"/>
  <c r="G54" i="35"/>
  <c r="F54" i="35"/>
  <c r="F53" i="35" s="1"/>
  <c r="M53" i="35"/>
  <c r="L53" i="35"/>
  <c r="J53" i="35"/>
  <c r="I53" i="35"/>
  <c r="G53" i="35"/>
  <c r="E50" i="35"/>
  <c r="E48" i="35"/>
  <c r="K46" i="35"/>
  <c r="E46" i="35"/>
  <c r="K45" i="35"/>
  <c r="E45" i="35" s="1"/>
  <c r="E44" i="35" s="1"/>
  <c r="E43" i="35" s="1"/>
  <c r="M44" i="35"/>
  <c r="K44" i="35"/>
  <c r="J44" i="35"/>
  <c r="I44" i="35"/>
  <c r="G44" i="35"/>
  <c r="F44" i="35"/>
  <c r="M43" i="35"/>
  <c r="K43" i="35"/>
  <c r="J43" i="35"/>
  <c r="I43" i="35"/>
  <c r="G43" i="35"/>
  <c r="F43" i="35"/>
  <c r="E40" i="35"/>
  <c r="J39" i="35"/>
  <c r="E39" i="35"/>
  <c r="E38" i="35"/>
  <c r="K36" i="35"/>
  <c r="E36" i="35"/>
  <c r="K35" i="35"/>
  <c r="E35" i="35" s="1"/>
  <c r="E34" i="35" s="1"/>
  <c r="E33" i="35" s="1"/>
  <c r="M34" i="35"/>
  <c r="K34" i="35"/>
  <c r="J34" i="35"/>
  <c r="I34" i="35"/>
  <c r="G34" i="35"/>
  <c r="F34" i="35"/>
  <c r="M33" i="35"/>
  <c r="K33" i="35"/>
  <c r="J33" i="35"/>
  <c r="I33" i="35"/>
  <c r="G33" i="35"/>
  <c r="F33" i="35"/>
  <c r="E30" i="35"/>
  <c r="J29" i="35"/>
  <c r="E29" i="35"/>
  <c r="E28" i="35"/>
  <c r="K26" i="35"/>
  <c r="E26" i="35"/>
  <c r="K25" i="35"/>
  <c r="E25" i="35" s="1"/>
  <c r="E24" i="35" s="1"/>
  <c r="E23" i="35" s="1"/>
  <c r="M24" i="35"/>
  <c r="K24" i="35"/>
  <c r="J24" i="35"/>
  <c r="I24" i="35"/>
  <c r="G24" i="35"/>
  <c r="F24" i="35"/>
  <c r="M23" i="35"/>
  <c r="K23" i="35"/>
  <c r="J23" i="35"/>
  <c r="I23" i="35"/>
  <c r="G23" i="35"/>
  <c r="F23" i="35"/>
  <c r="E20" i="35"/>
  <c r="J19" i="35"/>
  <c r="G19" i="35"/>
  <c r="F19" i="35"/>
  <c r="E19" i="35"/>
  <c r="E18" i="35"/>
  <c r="K16" i="35"/>
  <c r="E16" i="35" s="1"/>
  <c r="K15" i="35"/>
  <c r="E15" i="35" s="1"/>
  <c r="E14" i="35" s="1"/>
  <c r="E13" i="35" s="1"/>
  <c r="M14" i="35"/>
  <c r="L14" i="35"/>
  <c r="K14" i="35" s="1"/>
  <c r="K13" i="35" s="1"/>
  <c r="J14" i="35"/>
  <c r="I14" i="35"/>
  <c r="I13" i="35" s="1"/>
  <c r="G14" i="35"/>
  <c r="G13" i="35" s="1"/>
  <c r="F14" i="35"/>
  <c r="F13" i="35" s="1"/>
  <c r="M13" i="35"/>
  <c r="L13" i="35"/>
  <c r="J13" i="35"/>
  <c r="H13" i="35"/>
  <c r="L70" i="34"/>
  <c r="F70" i="34"/>
  <c r="C70" i="34"/>
  <c r="L69" i="34"/>
  <c r="F69" i="34"/>
  <c r="C69" i="34"/>
  <c r="L68" i="34"/>
  <c r="H68" i="34"/>
  <c r="F68" i="34"/>
  <c r="C68" i="34"/>
  <c r="L67" i="34"/>
  <c r="F67" i="34"/>
  <c r="C67" i="34"/>
  <c r="L66" i="34"/>
  <c r="F66" i="34"/>
  <c r="C66" i="34"/>
  <c r="F65" i="34"/>
  <c r="C65" i="34"/>
  <c r="F64" i="34"/>
  <c r="C64" i="34"/>
  <c r="L62" i="34"/>
  <c r="F62" i="34"/>
  <c r="C62" i="34"/>
  <c r="L61" i="34"/>
  <c r="F61" i="34"/>
  <c r="C61" i="34"/>
  <c r="L60" i="34"/>
  <c r="F60" i="34"/>
  <c r="C60" i="34"/>
  <c r="L59" i="34"/>
  <c r="F59" i="34"/>
  <c r="C59" i="34"/>
  <c r="L58" i="34"/>
  <c r="H58" i="34"/>
  <c r="F58" i="34"/>
  <c r="C58" i="34"/>
  <c r="L56" i="34"/>
  <c r="F56" i="34"/>
  <c r="C56" i="34"/>
  <c r="L55" i="34"/>
  <c r="F55" i="34"/>
  <c r="C55" i="34"/>
  <c r="L54" i="34"/>
  <c r="H54" i="34"/>
  <c r="F54" i="34"/>
  <c r="C54" i="34"/>
  <c r="L53" i="34"/>
  <c r="F53" i="34"/>
  <c r="C53" i="34"/>
  <c r="L52" i="34"/>
  <c r="F52" i="34"/>
  <c r="C52" i="34"/>
  <c r="L50" i="34"/>
  <c r="H50" i="34"/>
  <c r="F50" i="34"/>
  <c r="C50" i="34"/>
  <c r="L48" i="34"/>
  <c r="H48" i="34"/>
  <c r="F48" i="34"/>
  <c r="C48" i="34"/>
  <c r="L47" i="34"/>
  <c r="H47" i="34"/>
  <c r="F47" i="34"/>
  <c r="C47" i="34"/>
  <c r="L46" i="34"/>
  <c r="H46" i="34"/>
  <c r="F46" i="34"/>
  <c r="C46" i="34"/>
  <c r="L45" i="34"/>
  <c r="H45" i="34"/>
  <c r="F45" i="34"/>
  <c r="C45" i="34"/>
  <c r="L43" i="34"/>
  <c r="F43" i="34"/>
  <c r="C43" i="34"/>
  <c r="L42" i="34"/>
  <c r="F42" i="34"/>
  <c r="C42" i="34"/>
  <c r="L41" i="34"/>
  <c r="H41" i="34"/>
  <c r="F41" i="34"/>
  <c r="C41" i="34"/>
  <c r="L40" i="34"/>
  <c r="F40" i="34"/>
  <c r="C40" i="34"/>
  <c r="L39" i="34"/>
  <c r="H39" i="34"/>
  <c r="F39" i="34"/>
  <c r="C39" i="34"/>
  <c r="L37" i="34"/>
  <c r="F37" i="34"/>
  <c r="C37" i="34"/>
  <c r="L36" i="34"/>
  <c r="F36" i="34"/>
  <c r="C36" i="34"/>
  <c r="L35" i="34"/>
  <c r="F35" i="34"/>
  <c r="C35" i="34"/>
  <c r="L34" i="34"/>
  <c r="F34" i="34"/>
  <c r="C34" i="34"/>
  <c r="L33" i="34"/>
  <c r="F33" i="34"/>
  <c r="C33" i="34"/>
  <c r="F31" i="34"/>
  <c r="C31" i="34"/>
  <c r="L30" i="34"/>
  <c r="H30" i="34"/>
  <c r="F30" i="34"/>
  <c r="C30" i="34"/>
  <c r="L29" i="34"/>
  <c r="H29" i="34"/>
  <c r="F29" i="34"/>
  <c r="C29" i="34"/>
  <c r="L28" i="34"/>
  <c r="F28" i="34"/>
  <c r="C28" i="34"/>
  <c r="L27" i="34"/>
  <c r="H27" i="34"/>
  <c r="F27" i="34"/>
  <c r="C27" i="34"/>
  <c r="L25" i="34"/>
  <c r="H25" i="34"/>
  <c r="F25" i="34"/>
  <c r="C25" i="34"/>
  <c r="L24" i="34"/>
  <c r="F24" i="34"/>
  <c r="C24" i="34"/>
  <c r="L23" i="34"/>
  <c r="F23" i="34"/>
  <c r="C23" i="34"/>
  <c r="L22" i="34"/>
  <c r="L13" i="34" s="1"/>
  <c r="F22" i="34"/>
  <c r="C22" i="34"/>
  <c r="L21" i="34"/>
  <c r="F21" i="34"/>
  <c r="C21" i="34"/>
  <c r="L19" i="34"/>
  <c r="F19" i="34"/>
  <c r="C19" i="34"/>
  <c r="L18" i="34"/>
  <c r="F18" i="34"/>
  <c r="C18" i="34"/>
  <c r="F17" i="34"/>
  <c r="C17" i="34"/>
  <c r="F16" i="34"/>
  <c r="L15" i="34"/>
  <c r="H15" i="34"/>
  <c r="H13" i="34" s="1"/>
  <c r="F15" i="34"/>
  <c r="F13" i="34" s="1"/>
  <c r="C15" i="34"/>
  <c r="C13" i="34" s="1"/>
  <c r="K13" i="34"/>
  <c r="J13" i="34"/>
  <c r="I13" i="34"/>
  <c r="G13" i="34"/>
  <c r="E13" i="34"/>
  <c r="D13" i="34"/>
  <c r="I35" i="33"/>
  <c r="I33" i="33"/>
  <c r="I32" i="33"/>
  <c r="I30" i="33"/>
  <c r="K28" i="33"/>
  <c r="J28" i="33"/>
  <c r="I28" i="33"/>
  <c r="I26" i="33"/>
  <c r="I24" i="33"/>
  <c r="I23" i="33"/>
  <c r="K22" i="33"/>
  <c r="J22" i="33"/>
  <c r="I22" i="33"/>
  <c r="I20" i="33"/>
  <c r="I19" i="33"/>
  <c r="I17" i="33"/>
  <c r="I16" i="33"/>
  <c r="I15" i="33"/>
  <c r="K13" i="33"/>
  <c r="J13" i="33"/>
  <c r="I13" i="33"/>
  <c r="K33" i="32"/>
  <c r="J33" i="32"/>
  <c r="I33" i="32"/>
  <c r="I31" i="32"/>
  <c r="I30" i="32"/>
  <c r="I29" i="32"/>
  <c r="I27" i="32"/>
  <c r="I26" i="32"/>
  <c r="I25" i="32"/>
  <c r="I23" i="32"/>
  <c r="I22" i="32"/>
  <c r="I21" i="32"/>
  <c r="I19" i="32"/>
  <c r="I18" i="32"/>
  <c r="I17" i="32"/>
  <c r="K15" i="32"/>
  <c r="J15" i="32"/>
  <c r="I15" i="32"/>
  <c r="I13" i="32"/>
  <c r="D70" i="31"/>
  <c r="C69" i="31"/>
  <c r="D67" i="31"/>
  <c r="C36" i="31" s="1"/>
  <c r="D36" i="31" s="1"/>
  <c r="D66" i="31"/>
  <c r="C35" i="31" s="1"/>
  <c r="L64" i="31"/>
  <c r="L69" i="31" s="1"/>
  <c r="K64" i="31"/>
  <c r="K69" i="31" s="1"/>
  <c r="J64" i="31"/>
  <c r="J69" i="31" s="1"/>
  <c r="I64" i="31"/>
  <c r="I69" i="31" s="1"/>
  <c r="H64" i="31"/>
  <c r="H69" i="31" s="1"/>
  <c r="G64" i="31"/>
  <c r="G69" i="31" s="1"/>
  <c r="F64" i="31"/>
  <c r="F69" i="31" s="1"/>
  <c r="E64" i="31"/>
  <c r="E69" i="31" s="1"/>
  <c r="D69" i="31" s="1"/>
  <c r="D64" i="31"/>
  <c r="C64" i="31"/>
  <c r="D63" i="31"/>
  <c r="D62" i="31"/>
  <c r="D60" i="31"/>
  <c r="D59" i="31"/>
  <c r="D58" i="31"/>
  <c r="D56" i="31"/>
  <c r="D55" i="31"/>
  <c r="C24" i="31" s="1"/>
  <c r="E24" i="31" s="1"/>
  <c r="D54" i="31"/>
  <c r="D52" i="31"/>
  <c r="D51" i="31"/>
  <c r="D50" i="31"/>
  <c r="D48" i="31"/>
  <c r="D47" i="31"/>
  <c r="C16" i="31" s="1"/>
  <c r="E16" i="31" s="1"/>
  <c r="D46" i="31"/>
  <c r="C15" i="31" s="1"/>
  <c r="E15" i="31" s="1"/>
  <c r="J39" i="31"/>
  <c r="C39" i="31"/>
  <c r="L38" i="31"/>
  <c r="J38" i="31" s="1"/>
  <c r="K38" i="31"/>
  <c r="I38" i="31"/>
  <c r="J36" i="31"/>
  <c r="F36" i="31"/>
  <c r="J35" i="31"/>
  <c r="F35" i="31"/>
  <c r="L33" i="31"/>
  <c r="K33" i="31"/>
  <c r="J33" i="31"/>
  <c r="I33" i="31"/>
  <c r="H33" i="31"/>
  <c r="H38" i="31" s="1"/>
  <c r="G33" i="31"/>
  <c r="G38" i="31" s="1"/>
  <c r="F33" i="31"/>
  <c r="E33" i="31"/>
  <c r="J32" i="31"/>
  <c r="C32" i="31" s="1"/>
  <c r="E32" i="31" s="1"/>
  <c r="F32" i="31"/>
  <c r="J31" i="31"/>
  <c r="F31" i="31"/>
  <c r="C31" i="31"/>
  <c r="E31" i="31" s="1"/>
  <c r="J29" i="31"/>
  <c r="F29" i="31"/>
  <c r="C29" i="31"/>
  <c r="E29" i="31" s="1"/>
  <c r="J28" i="31"/>
  <c r="F28" i="31"/>
  <c r="C28" i="31"/>
  <c r="E28" i="31" s="1"/>
  <c r="J27" i="31"/>
  <c r="F27" i="31"/>
  <c r="C27" i="31" s="1"/>
  <c r="E27" i="31" s="1"/>
  <c r="J25" i="31"/>
  <c r="F25" i="31"/>
  <c r="C25" i="31" s="1"/>
  <c r="E25" i="31" s="1"/>
  <c r="J24" i="31"/>
  <c r="F24" i="31"/>
  <c r="J23" i="31"/>
  <c r="F23" i="31"/>
  <c r="C23" i="31"/>
  <c r="E23" i="31" s="1"/>
  <c r="J21" i="31"/>
  <c r="F21" i="31"/>
  <c r="C21" i="31"/>
  <c r="E21" i="31" s="1"/>
  <c r="J20" i="31"/>
  <c r="F20" i="31"/>
  <c r="C20" i="31"/>
  <c r="E20" i="31" s="1"/>
  <c r="J19" i="31"/>
  <c r="C19" i="31" s="1"/>
  <c r="E19" i="31" s="1"/>
  <c r="F19" i="31"/>
  <c r="J17" i="31"/>
  <c r="C17" i="31" s="1"/>
  <c r="E17" i="31" s="1"/>
  <c r="F17" i="31"/>
  <c r="D17" i="31"/>
  <c r="J16" i="31"/>
  <c r="F16" i="31"/>
  <c r="D16" i="31"/>
  <c r="J15" i="31"/>
  <c r="F15" i="31"/>
  <c r="D15" i="31"/>
  <c r="J65" i="30"/>
  <c r="J64" i="30"/>
  <c r="J63" i="30"/>
  <c r="J62" i="30"/>
  <c r="J61" i="30"/>
  <c r="J57" i="30"/>
  <c r="J55" i="30"/>
  <c r="J54" i="30"/>
  <c r="J14" i="30" s="1"/>
  <c r="J13" i="30" s="1"/>
  <c r="L53" i="30"/>
  <c r="K53" i="30"/>
  <c r="J53" i="30"/>
  <c r="L51" i="30"/>
  <c r="K51" i="30"/>
  <c r="J51" i="30"/>
  <c r="J49" i="30"/>
  <c r="J29" i="30" s="1"/>
  <c r="J48" i="30"/>
  <c r="J28" i="30" s="1"/>
  <c r="J47" i="30"/>
  <c r="J45" i="30"/>
  <c r="J44" i="30"/>
  <c r="J24" i="30" s="1"/>
  <c r="J43" i="30"/>
  <c r="J23" i="30" s="1"/>
  <c r="J42" i="30"/>
  <c r="J22" i="30" s="1"/>
  <c r="J41" i="30"/>
  <c r="J31" i="30" s="1"/>
  <c r="J38" i="30"/>
  <c r="J37" i="30"/>
  <c r="J36" i="30"/>
  <c r="J35" i="30"/>
  <c r="J15" i="30" s="1"/>
  <c r="J34" i="30"/>
  <c r="L33" i="30"/>
  <c r="K33" i="30"/>
  <c r="J33" i="30"/>
  <c r="L31" i="30"/>
  <c r="K31" i="30"/>
  <c r="L29" i="30"/>
  <c r="K29" i="30"/>
  <c r="L28" i="30"/>
  <c r="K28" i="30"/>
  <c r="L27" i="30"/>
  <c r="J27" i="30"/>
  <c r="L25" i="30"/>
  <c r="K25" i="30"/>
  <c r="J25" i="30"/>
  <c r="L24" i="30"/>
  <c r="K24" i="30"/>
  <c r="L23" i="30"/>
  <c r="K23" i="30"/>
  <c r="L22" i="30"/>
  <c r="K22" i="30"/>
  <c r="L21" i="30"/>
  <c r="K21" i="30"/>
  <c r="L18" i="30"/>
  <c r="K18" i="30"/>
  <c r="J18" i="30"/>
  <c r="L17" i="30"/>
  <c r="K17" i="30"/>
  <c r="J17" i="30"/>
  <c r="L16" i="30"/>
  <c r="K16" i="30"/>
  <c r="K13" i="30" s="1"/>
  <c r="K11" i="30" s="1"/>
  <c r="J16" i="30"/>
  <c r="L15" i="30"/>
  <c r="L13" i="30" s="1"/>
  <c r="L11" i="30" s="1"/>
  <c r="K15" i="30"/>
  <c r="L14" i="30"/>
  <c r="K14" i="30"/>
  <c r="J25" i="29"/>
  <c r="J22" i="29"/>
  <c r="J19" i="29"/>
  <c r="J16" i="29"/>
  <c r="J13" i="29"/>
  <c r="I13" i="29"/>
  <c r="H13" i="29"/>
  <c r="H14" i="29" s="1"/>
  <c r="G13" i="29"/>
  <c r="G14" i="29" s="1"/>
  <c r="F13" i="29"/>
  <c r="F14" i="29" s="1"/>
  <c r="E13" i="29"/>
  <c r="E14" i="29" s="1"/>
  <c r="L12" i="29"/>
  <c r="L14" i="29" s="1"/>
  <c r="K12" i="29"/>
  <c r="K14" i="29" s="1"/>
  <c r="J12" i="29"/>
  <c r="J14" i="29" s="1"/>
  <c r="I12" i="29"/>
  <c r="I14" i="29" s="1"/>
  <c r="H12" i="29"/>
  <c r="G12" i="29"/>
  <c r="F12" i="29"/>
  <c r="E12" i="29"/>
  <c r="J19" i="28"/>
  <c r="J18" i="28"/>
  <c r="J17" i="28"/>
  <c r="J16" i="28"/>
  <c r="J15" i="28"/>
  <c r="L14" i="28"/>
  <c r="K14" i="28"/>
  <c r="J14" i="28"/>
  <c r="I14" i="28"/>
  <c r="H14" i="28"/>
  <c r="G14" i="28"/>
  <c r="F14" i="28"/>
  <c r="L12" i="28"/>
  <c r="K12" i="28"/>
  <c r="J12" i="28"/>
  <c r="I12" i="28"/>
  <c r="H12" i="28"/>
  <c r="G12" i="28"/>
  <c r="F12" i="28"/>
  <c r="J31" i="27"/>
  <c r="J29" i="27"/>
  <c r="J27" i="27"/>
  <c r="J26" i="27"/>
  <c r="J25" i="27"/>
  <c r="J24" i="27"/>
  <c r="J23" i="27"/>
  <c r="J22" i="27"/>
  <c r="J20" i="27"/>
  <c r="J19" i="27"/>
  <c r="J18" i="27"/>
  <c r="J17" i="27"/>
  <c r="J16" i="27"/>
  <c r="J15" i="27"/>
  <c r="L14" i="27"/>
  <c r="K14" i="27"/>
  <c r="J14" i="27"/>
  <c r="L12" i="27"/>
  <c r="K12" i="27"/>
  <c r="J12" i="27"/>
  <c r="L40" i="26"/>
  <c r="J39" i="26"/>
  <c r="H39" i="26"/>
  <c r="G39" i="26"/>
  <c r="F39" i="26"/>
  <c r="E39" i="26"/>
  <c r="D39" i="26"/>
  <c r="C39" i="26"/>
  <c r="L39" i="26" s="1"/>
  <c r="L38" i="26"/>
  <c r="L37" i="26"/>
  <c r="L35" i="26"/>
  <c r="L34" i="26"/>
  <c r="L33" i="26" s="1"/>
  <c r="L32" i="26" s="1"/>
  <c r="K33" i="26"/>
  <c r="K32" i="26" s="1"/>
  <c r="J33" i="26"/>
  <c r="J32" i="26" s="1"/>
  <c r="G33" i="26"/>
  <c r="G32" i="26" s="1"/>
  <c r="F33" i="26"/>
  <c r="F32" i="26" s="1"/>
  <c r="E33" i="26"/>
  <c r="E32" i="26" s="1"/>
  <c r="D33" i="26"/>
  <c r="D32" i="26" s="1"/>
  <c r="C33" i="26"/>
  <c r="C32" i="26" s="1"/>
  <c r="I32" i="26"/>
  <c r="H32" i="26"/>
  <c r="L30" i="26"/>
  <c r="K29" i="26"/>
  <c r="J29" i="26"/>
  <c r="I29" i="26"/>
  <c r="H29" i="26"/>
  <c r="G29" i="26"/>
  <c r="F29" i="26"/>
  <c r="E29" i="26"/>
  <c r="D29" i="26"/>
  <c r="C29" i="26"/>
  <c r="L29" i="26" s="1"/>
  <c r="L28" i="26"/>
  <c r="L27" i="26"/>
  <c r="L22" i="26" s="1"/>
  <c r="L25" i="26"/>
  <c r="L24" i="26"/>
  <c r="L23" i="26"/>
  <c r="K23" i="26"/>
  <c r="J23" i="26"/>
  <c r="I23" i="26"/>
  <c r="G23" i="26"/>
  <c r="F23" i="26"/>
  <c r="E23" i="26"/>
  <c r="D23" i="26"/>
  <c r="C23" i="26"/>
  <c r="K22" i="26"/>
  <c r="J22" i="26"/>
  <c r="I22" i="26"/>
  <c r="H22" i="26"/>
  <c r="G22" i="26"/>
  <c r="F22" i="26"/>
  <c r="E22" i="26"/>
  <c r="D22" i="26"/>
  <c r="C22" i="26"/>
  <c r="L20" i="26"/>
  <c r="J19" i="26"/>
  <c r="H19" i="26"/>
  <c r="G19" i="26"/>
  <c r="F19" i="26"/>
  <c r="E19" i="26"/>
  <c r="D19" i="26"/>
  <c r="C19" i="26"/>
  <c r="L19" i="26" s="1"/>
  <c r="L18" i="26"/>
  <c r="L17" i="26"/>
  <c r="L15" i="26"/>
  <c r="L14" i="26"/>
  <c r="L13" i="26"/>
  <c r="K13" i="26"/>
  <c r="I13" i="26"/>
  <c r="I12" i="26" s="1"/>
  <c r="G13" i="26"/>
  <c r="G12" i="26" s="1"/>
  <c r="F13" i="26"/>
  <c r="F12" i="26" s="1"/>
  <c r="E13" i="26"/>
  <c r="E12" i="26" s="1"/>
  <c r="D13" i="26"/>
  <c r="D12" i="26" s="1"/>
  <c r="C13" i="26"/>
  <c r="C12" i="26" s="1"/>
  <c r="L12" i="26"/>
  <c r="K12" i="26"/>
  <c r="J12" i="26"/>
  <c r="H12" i="26"/>
  <c r="L28" i="25"/>
  <c r="K28" i="25"/>
  <c r="J28" i="25"/>
  <c r="I28" i="25"/>
  <c r="H28" i="25"/>
  <c r="G28" i="25"/>
  <c r="F28" i="25"/>
  <c r="E28" i="25"/>
  <c r="D28" i="25"/>
  <c r="C28" i="25"/>
  <c r="H28" i="24"/>
  <c r="H27" i="24"/>
  <c r="K24" i="24"/>
  <c r="J24" i="24"/>
  <c r="I24" i="24"/>
  <c r="H24" i="24"/>
  <c r="G24" i="24"/>
  <c r="F24" i="24"/>
  <c r="E24" i="24"/>
  <c r="D24" i="24"/>
  <c r="C24" i="24"/>
  <c r="H23" i="24"/>
  <c r="H22" i="24"/>
  <c r="H20" i="24"/>
  <c r="H19" i="24"/>
  <c r="H18" i="24"/>
  <c r="H16" i="24"/>
  <c r="H15" i="24"/>
  <c r="H14" i="24"/>
  <c r="H13" i="24"/>
  <c r="E44" i="23"/>
  <c r="E43" i="23"/>
  <c r="E42" i="23"/>
  <c r="E41" i="23"/>
  <c r="E39" i="23"/>
  <c r="E38" i="23"/>
  <c r="E37" i="23"/>
  <c r="E36" i="23"/>
  <c r="E35" i="23"/>
  <c r="E33" i="23"/>
  <c r="E32" i="23"/>
  <c r="E31" i="23"/>
  <c r="E30" i="23"/>
  <c r="E28" i="23"/>
  <c r="E27" i="23"/>
  <c r="E26" i="23"/>
  <c r="E25" i="23"/>
  <c r="E24" i="23"/>
  <c r="E22" i="23"/>
  <c r="E21" i="23"/>
  <c r="E20" i="23"/>
  <c r="E19" i="23"/>
  <c r="E17" i="23"/>
  <c r="E16" i="23"/>
  <c r="E15" i="23"/>
  <c r="E14" i="23"/>
  <c r="E13" i="23"/>
  <c r="K107" i="22"/>
  <c r="J107" i="22"/>
  <c r="I107" i="22"/>
  <c r="H107" i="22"/>
  <c r="G107" i="22"/>
  <c r="F107" i="22"/>
  <c r="E107" i="22"/>
  <c r="D107" i="22"/>
  <c r="C107" i="22"/>
  <c r="J70" i="22"/>
  <c r="I70" i="22"/>
  <c r="H70" i="22"/>
  <c r="E70" i="22"/>
  <c r="J69" i="22"/>
  <c r="I69" i="22"/>
  <c r="H69" i="22"/>
  <c r="E69" i="22"/>
  <c r="J67" i="22"/>
  <c r="I67" i="22"/>
  <c r="H67" i="22"/>
  <c r="E67" i="22"/>
  <c r="J66" i="22"/>
  <c r="I66" i="22"/>
  <c r="H66" i="22" s="1"/>
  <c r="E66" i="22"/>
  <c r="J65" i="22"/>
  <c r="I65" i="22"/>
  <c r="H65" i="22"/>
  <c r="E65" i="22"/>
  <c r="J63" i="22"/>
  <c r="I63" i="22"/>
  <c r="H63" i="22"/>
  <c r="E63" i="22"/>
  <c r="J62" i="22"/>
  <c r="I62" i="22"/>
  <c r="H62" i="22"/>
  <c r="E62" i="22"/>
  <c r="J61" i="22"/>
  <c r="I61" i="22"/>
  <c r="H61" i="22"/>
  <c r="E61" i="22"/>
  <c r="J59" i="22"/>
  <c r="I59" i="22"/>
  <c r="H59" i="22"/>
  <c r="E59" i="22"/>
  <c r="J58" i="22"/>
  <c r="I58" i="22"/>
  <c r="H58" i="22"/>
  <c r="E58" i="22"/>
  <c r="J57" i="22"/>
  <c r="I57" i="22"/>
  <c r="H57" i="22"/>
  <c r="E57" i="22"/>
  <c r="J55" i="22"/>
  <c r="I55" i="22"/>
  <c r="H55" i="22"/>
  <c r="E55" i="22"/>
  <c r="J54" i="22"/>
  <c r="I54" i="22"/>
  <c r="H54" i="22"/>
  <c r="E54" i="22"/>
  <c r="J53" i="22"/>
  <c r="I53" i="22"/>
  <c r="H53" i="22"/>
  <c r="E53" i="22"/>
  <c r="J51" i="22"/>
  <c r="I51" i="22"/>
  <c r="H51" i="22" s="1"/>
  <c r="E51" i="22"/>
  <c r="J50" i="22"/>
  <c r="I50" i="22"/>
  <c r="H50" i="22"/>
  <c r="E50" i="22"/>
  <c r="J49" i="22"/>
  <c r="I49" i="22"/>
  <c r="H49" i="22"/>
  <c r="E49" i="22"/>
  <c r="J47" i="22"/>
  <c r="I47" i="22"/>
  <c r="H47" i="22"/>
  <c r="E47" i="22"/>
  <c r="J46" i="22"/>
  <c r="I46" i="22"/>
  <c r="H46" i="22"/>
  <c r="E46" i="22"/>
  <c r="J45" i="22"/>
  <c r="I45" i="22"/>
  <c r="H45" i="22"/>
  <c r="E45" i="22"/>
  <c r="J43" i="22"/>
  <c r="I43" i="22"/>
  <c r="H43" i="22"/>
  <c r="E43" i="22"/>
  <c r="J42" i="22"/>
  <c r="I42" i="22"/>
  <c r="H42" i="22"/>
  <c r="E42" i="22"/>
  <c r="J41" i="22"/>
  <c r="I41" i="22"/>
  <c r="H41" i="22"/>
  <c r="E41" i="22"/>
  <c r="J40" i="22"/>
  <c r="I40" i="22"/>
  <c r="H40" i="22"/>
  <c r="E40" i="22"/>
  <c r="J38" i="22"/>
  <c r="I38" i="22"/>
  <c r="I34" i="22" s="1"/>
  <c r="H38" i="22"/>
  <c r="E38" i="22"/>
  <c r="E34" i="22" s="1"/>
  <c r="J37" i="22"/>
  <c r="J34" i="22" s="1"/>
  <c r="I37" i="22"/>
  <c r="H37" i="22" s="1"/>
  <c r="E37" i="22"/>
  <c r="J36" i="22"/>
  <c r="I36" i="22"/>
  <c r="H36" i="22"/>
  <c r="E36" i="22"/>
  <c r="K34" i="22"/>
  <c r="G34" i="22"/>
  <c r="F34" i="22"/>
  <c r="D34" i="22"/>
  <c r="C34" i="22"/>
  <c r="J33" i="22"/>
  <c r="I33" i="22"/>
  <c r="H33" i="22"/>
  <c r="D33" i="22"/>
  <c r="J32" i="22"/>
  <c r="I32" i="22"/>
  <c r="H32" i="22" s="1"/>
  <c r="D32" i="22"/>
  <c r="J30" i="22"/>
  <c r="I30" i="22"/>
  <c r="H30" i="22"/>
  <c r="D30" i="22"/>
  <c r="J29" i="22"/>
  <c r="I29" i="22"/>
  <c r="H29" i="22"/>
  <c r="D29" i="22"/>
  <c r="J28" i="22"/>
  <c r="I28" i="22"/>
  <c r="H28" i="22" s="1"/>
  <c r="D28" i="22"/>
  <c r="J26" i="22"/>
  <c r="I26" i="22"/>
  <c r="H26" i="22" s="1"/>
  <c r="D26" i="22"/>
  <c r="J25" i="22"/>
  <c r="I25" i="22"/>
  <c r="H25" i="22" s="1"/>
  <c r="E25" i="22"/>
  <c r="D25" i="22" s="1"/>
  <c r="J24" i="22"/>
  <c r="I24" i="22"/>
  <c r="H24" i="22"/>
  <c r="E24" i="22"/>
  <c r="D24" i="22"/>
  <c r="J22" i="22"/>
  <c r="I22" i="22"/>
  <c r="H22" i="22"/>
  <c r="E22" i="22"/>
  <c r="D22" i="22"/>
  <c r="J21" i="22"/>
  <c r="I21" i="22"/>
  <c r="H21" i="22"/>
  <c r="D21" i="22"/>
  <c r="J20" i="22"/>
  <c r="I20" i="22"/>
  <c r="H20" i="22"/>
  <c r="D20" i="22"/>
  <c r="J19" i="22"/>
  <c r="I19" i="22"/>
  <c r="H19" i="22"/>
  <c r="D19" i="22"/>
  <c r="J17" i="22"/>
  <c r="I17" i="22"/>
  <c r="H17" i="22"/>
  <c r="D17" i="22"/>
  <c r="J16" i="22"/>
  <c r="I16" i="22"/>
  <c r="H16" i="22"/>
  <c r="D16" i="22"/>
  <c r="J15" i="22"/>
  <c r="I15" i="22"/>
  <c r="H15" i="22"/>
  <c r="D15" i="22"/>
  <c r="J14" i="22"/>
  <c r="I14" i="22"/>
  <c r="H14" i="22"/>
  <c r="D14" i="22"/>
  <c r="C36" i="21"/>
  <c r="C35" i="21"/>
  <c r="D34" i="21"/>
  <c r="C34" i="21"/>
  <c r="C32" i="21"/>
  <c r="C31" i="21"/>
  <c r="L30" i="21"/>
  <c r="K30" i="21"/>
  <c r="J30" i="21"/>
  <c r="I30" i="21"/>
  <c r="H30" i="21"/>
  <c r="G30" i="21"/>
  <c r="F30" i="21"/>
  <c r="F28" i="21" s="1"/>
  <c r="E30" i="21"/>
  <c r="E28" i="21" s="1"/>
  <c r="D30" i="21"/>
  <c r="D28" i="21" s="1"/>
  <c r="C28" i="21" s="1"/>
  <c r="L28" i="21"/>
  <c r="K28" i="21"/>
  <c r="J28" i="21"/>
  <c r="I28" i="21"/>
  <c r="H28" i="21"/>
  <c r="G28" i="21"/>
  <c r="C27" i="21"/>
  <c r="C26" i="21"/>
  <c r="C25" i="21"/>
  <c r="J24" i="21"/>
  <c r="I24" i="21"/>
  <c r="G24" i="21"/>
  <c r="F24" i="21"/>
  <c r="E24" i="21"/>
  <c r="D24" i="21"/>
  <c r="C24" i="21"/>
  <c r="G22" i="21"/>
  <c r="F22" i="21"/>
  <c r="E22" i="21"/>
  <c r="D22" i="21"/>
  <c r="C22" i="21"/>
  <c r="I21" i="21"/>
  <c r="C21" i="21" s="1"/>
  <c r="I20" i="21"/>
  <c r="C20" i="21" s="1"/>
  <c r="I19" i="21"/>
  <c r="C19" i="21"/>
  <c r="I18" i="21"/>
  <c r="C18" i="21"/>
  <c r="I16" i="21"/>
  <c r="C16" i="21"/>
  <c r="I15" i="21"/>
  <c r="C15" i="21"/>
  <c r="I14" i="21"/>
  <c r="C14" i="21"/>
  <c r="I13" i="21"/>
  <c r="C13" i="21"/>
  <c r="I12" i="21"/>
  <c r="C12" i="21"/>
  <c r="J19" i="20"/>
  <c r="J18" i="20"/>
  <c r="J17" i="20"/>
  <c r="J16" i="20"/>
  <c r="J15" i="20"/>
  <c r="J14" i="20"/>
  <c r="J13" i="20"/>
  <c r="J12" i="20"/>
  <c r="J11" i="20"/>
  <c r="L13" i="19"/>
  <c r="K13" i="19"/>
  <c r="J13" i="19"/>
  <c r="I13" i="19"/>
  <c r="H13" i="19"/>
  <c r="G13" i="19"/>
  <c r="F13" i="19"/>
  <c r="E13" i="19"/>
  <c r="D13" i="19"/>
  <c r="C68" i="18"/>
  <c r="C67" i="18"/>
  <c r="C66" i="18"/>
  <c r="C65" i="18"/>
  <c r="C64" i="18"/>
  <c r="C63" i="18"/>
  <c r="C62" i="18"/>
  <c r="C61" i="18"/>
  <c r="C60" i="18"/>
  <c r="C59" i="18"/>
  <c r="C57" i="18"/>
  <c r="C56" i="18"/>
  <c r="C55" i="18"/>
  <c r="C54" i="18"/>
  <c r="C53" i="18"/>
  <c r="C52" i="18"/>
  <c r="C50" i="18"/>
  <c r="C49" i="18"/>
  <c r="C48" i="18"/>
  <c r="C47" i="18"/>
  <c r="C46" i="18"/>
  <c r="C45" i="18"/>
  <c r="C44" i="18"/>
  <c r="C43" i="18"/>
  <c r="C42" i="18"/>
  <c r="C41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5" i="18"/>
  <c r="C24" i="18"/>
  <c r="C23" i="18"/>
  <c r="C22" i="18"/>
  <c r="C21" i="18"/>
  <c r="C17" i="18" s="1"/>
  <c r="C20" i="18"/>
  <c r="C19" i="18"/>
  <c r="G17" i="18"/>
  <c r="F17" i="18"/>
  <c r="E17" i="18"/>
  <c r="D17" i="18"/>
  <c r="C16" i="18"/>
  <c r="C15" i="18"/>
  <c r="C14" i="18"/>
  <c r="C13" i="18"/>
  <c r="C12" i="18"/>
  <c r="C11" i="18"/>
  <c r="D143" i="17"/>
  <c r="D142" i="17"/>
  <c r="D141" i="17"/>
  <c r="D140" i="17"/>
  <c r="I67" i="17" s="1"/>
  <c r="D139" i="17"/>
  <c r="D138" i="17"/>
  <c r="D137" i="17"/>
  <c r="D135" i="17"/>
  <c r="D134" i="17"/>
  <c r="D133" i="17"/>
  <c r="D132" i="17"/>
  <c r="I59" i="17" s="1"/>
  <c r="D131" i="17"/>
  <c r="D130" i="17"/>
  <c r="D129" i="17"/>
  <c r="D127" i="17"/>
  <c r="D126" i="17"/>
  <c r="D125" i="17"/>
  <c r="I52" i="17" s="1"/>
  <c r="D124" i="17"/>
  <c r="D123" i="17"/>
  <c r="I50" i="17" s="1"/>
  <c r="D122" i="17"/>
  <c r="I49" i="17" s="1"/>
  <c r="D121" i="17"/>
  <c r="I48" i="17" s="1"/>
  <c r="D120" i="17"/>
  <c r="I47" i="17" s="1"/>
  <c r="D119" i="17"/>
  <c r="D118" i="17"/>
  <c r="D116" i="17"/>
  <c r="D115" i="17"/>
  <c r="I42" i="17" s="1"/>
  <c r="D114" i="17"/>
  <c r="D113" i="17"/>
  <c r="D112" i="17"/>
  <c r="D110" i="17"/>
  <c r="D109" i="17"/>
  <c r="D108" i="17"/>
  <c r="D107" i="17"/>
  <c r="I34" i="17" s="1"/>
  <c r="D106" i="17"/>
  <c r="D104" i="17"/>
  <c r="D103" i="17"/>
  <c r="D102" i="17"/>
  <c r="D101" i="17"/>
  <c r="D100" i="17"/>
  <c r="I27" i="17" s="1"/>
  <c r="D99" i="17"/>
  <c r="D97" i="17"/>
  <c r="I24" i="17" s="1"/>
  <c r="D96" i="17"/>
  <c r="I23" i="17" s="1"/>
  <c r="D95" i="17"/>
  <c r="I22" i="17" s="1"/>
  <c r="D93" i="17"/>
  <c r="D85" i="17" s="1"/>
  <c r="D92" i="17"/>
  <c r="D91" i="17"/>
  <c r="D90" i="17"/>
  <c r="D89" i="17"/>
  <c r="I16" i="17" s="1"/>
  <c r="D88" i="17"/>
  <c r="D87" i="17"/>
  <c r="J85" i="17"/>
  <c r="I85" i="17"/>
  <c r="H85" i="17"/>
  <c r="G85" i="17"/>
  <c r="F85" i="17"/>
  <c r="E85" i="17"/>
  <c r="C85" i="17"/>
  <c r="J70" i="17"/>
  <c r="I70" i="17" s="1"/>
  <c r="F70" i="17"/>
  <c r="J69" i="17"/>
  <c r="I69" i="17" s="1"/>
  <c r="F69" i="17"/>
  <c r="J68" i="17"/>
  <c r="I68" i="17"/>
  <c r="F68" i="17"/>
  <c r="J67" i="17"/>
  <c r="F67" i="17"/>
  <c r="J66" i="17"/>
  <c r="I66" i="17"/>
  <c r="F66" i="17"/>
  <c r="J65" i="17"/>
  <c r="I65" i="17"/>
  <c r="F65" i="17"/>
  <c r="J64" i="17"/>
  <c r="I64" i="17"/>
  <c r="F64" i="17"/>
  <c r="J62" i="17"/>
  <c r="I62" i="17"/>
  <c r="F62" i="17"/>
  <c r="J61" i="17"/>
  <c r="I61" i="17"/>
  <c r="F61" i="17"/>
  <c r="J60" i="17"/>
  <c r="I60" i="17"/>
  <c r="F60" i="17"/>
  <c r="J59" i="17"/>
  <c r="F59" i="17"/>
  <c r="J58" i="17"/>
  <c r="I58" i="17" s="1"/>
  <c r="F58" i="17"/>
  <c r="J57" i="17"/>
  <c r="I57" i="17" s="1"/>
  <c r="F57" i="17"/>
  <c r="J56" i="17"/>
  <c r="I56" i="17" s="1"/>
  <c r="F56" i="17"/>
  <c r="J54" i="17"/>
  <c r="I54" i="17" s="1"/>
  <c r="F54" i="17"/>
  <c r="J53" i="17"/>
  <c r="I53" i="17"/>
  <c r="F53" i="17"/>
  <c r="J52" i="17"/>
  <c r="F52" i="17"/>
  <c r="J51" i="17"/>
  <c r="I51" i="17" s="1"/>
  <c r="F51" i="17"/>
  <c r="J50" i="17"/>
  <c r="F50" i="17"/>
  <c r="J49" i="17"/>
  <c r="F49" i="17"/>
  <c r="J48" i="17"/>
  <c r="F48" i="17"/>
  <c r="J47" i="17"/>
  <c r="F47" i="17"/>
  <c r="J46" i="17"/>
  <c r="I46" i="17" s="1"/>
  <c r="F46" i="17"/>
  <c r="J45" i="17"/>
  <c r="I45" i="17" s="1"/>
  <c r="F45" i="17"/>
  <c r="J43" i="17"/>
  <c r="I43" i="17"/>
  <c r="F43" i="17"/>
  <c r="J42" i="17"/>
  <c r="F42" i="17"/>
  <c r="J41" i="17"/>
  <c r="I41" i="17"/>
  <c r="F41" i="17"/>
  <c r="J40" i="17"/>
  <c r="I40" i="17"/>
  <c r="F40" i="17"/>
  <c r="J39" i="17"/>
  <c r="I39" i="17"/>
  <c r="F39" i="17"/>
  <c r="J37" i="17"/>
  <c r="I37" i="17"/>
  <c r="F37" i="17"/>
  <c r="J36" i="17"/>
  <c r="I36" i="17"/>
  <c r="F36" i="17"/>
  <c r="J35" i="17"/>
  <c r="I35" i="17"/>
  <c r="F35" i="17"/>
  <c r="J34" i="17"/>
  <c r="F34" i="17"/>
  <c r="J33" i="17"/>
  <c r="I33" i="17" s="1"/>
  <c r="F33" i="17"/>
  <c r="J31" i="17"/>
  <c r="I31" i="17" s="1"/>
  <c r="F31" i="17"/>
  <c r="J30" i="17"/>
  <c r="I30" i="17" s="1"/>
  <c r="F30" i="17"/>
  <c r="J29" i="17"/>
  <c r="I29" i="17" s="1"/>
  <c r="F29" i="17"/>
  <c r="J28" i="17"/>
  <c r="I28" i="17"/>
  <c r="F28" i="17"/>
  <c r="J27" i="17"/>
  <c r="F27" i="17"/>
  <c r="J26" i="17"/>
  <c r="I26" i="17" s="1"/>
  <c r="F26" i="17"/>
  <c r="J24" i="17"/>
  <c r="F24" i="17"/>
  <c r="J23" i="17"/>
  <c r="F23" i="17"/>
  <c r="J22" i="17"/>
  <c r="F22" i="17"/>
  <c r="J20" i="17"/>
  <c r="F20" i="17"/>
  <c r="J19" i="17"/>
  <c r="I19" i="17" s="1"/>
  <c r="F19" i="17"/>
  <c r="J18" i="17"/>
  <c r="I18" i="17" s="1"/>
  <c r="F18" i="17"/>
  <c r="F12" i="17" s="1"/>
  <c r="J17" i="17"/>
  <c r="J12" i="17" s="1"/>
  <c r="I17" i="17"/>
  <c r="F17" i="17"/>
  <c r="J16" i="17"/>
  <c r="F16" i="17"/>
  <c r="J15" i="17"/>
  <c r="I15" i="17"/>
  <c r="F15" i="17"/>
  <c r="J14" i="17"/>
  <c r="I14" i="17"/>
  <c r="F14" i="17"/>
  <c r="H12" i="17"/>
  <c r="G12" i="17"/>
  <c r="E12" i="17"/>
  <c r="D12" i="17"/>
  <c r="H70" i="16"/>
  <c r="D70" i="16"/>
  <c r="H69" i="16"/>
  <c r="D69" i="16"/>
  <c r="H68" i="16"/>
  <c r="D68" i="16"/>
  <c r="H67" i="16"/>
  <c r="D67" i="16"/>
  <c r="H66" i="16"/>
  <c r="D66" i="16"/>
  <c r="H65" i="16"/>
  <c r="D65" i="16"/>
  <c r="H64" i="16"/>
  <c r="D64" i="16"/>
  <c r="H62" i="16"/>
  <c r="D62" i="16"/>
  <c r="H61" i="16"/>
  <c r="D61" i="16"/>
  <c r="H60" i="16"/>
  <c r="D60" i="16"/>
  <c r="H59" i="16"/>
  <c r="D59" i="16"/>
  <c r="H58" i="16"/>
  <c r="D58" i="16"/>
  <c r="H57" i="16"/>
  <c r="D57" i="16"/>
  <c r="H56" i="16"/>
  <c r="D56" i="16"/>
  <c r="H54" i="16"/>
  <c r="D54" i="16"/>
  <c r="H53" i="16"/>
  <c r="D53" i="16"/>
  <c r="H52" i="16"/>
  <c r="D52" i="16"/>
  <c r="H51" i="16"/>
  <c r="D51" i="16"/>
  <c r="H50" i="16"/>
  <c r="D50" i="16"/>
  <c r="H49" i="16"/>
  <c r="D49" i="16"/>
  <c r="H48" i="16"/>
  <c r="D48" i="16"/>
  <c r="H47" i="16"/>
  <c r="D47" i="16"/>
  <c r="H46" i="16"/>
  <c r="D46" i="16"/>
  <c r="H45" i="16"/>
  <c r="D45" i="16"/>
  <c r="H43" i="16"/>
  <c r="D43" i="16"/>
  <c r="H42" i="16"/>
  <c r="D42" i="16"/>
  <c r="H41" i="16"/>
  <c r="D41" i="16"/>
  <c r="H40" i="16"/>
  <c r="D40" i="16"/>
  <c r="H39" i="16"/>
  <c r="D39" i="16"/>
  <c r="H37" i="16"/>
  <c r="D37" i="16"/>
  <c r="H36" i="16"/>
  <c r="D36" i="16"/>
  <c r="H35" i="16"/>
  <c r="D35" i="16"/>
  <c r="H34" i="16"/>
  <c r="D34" i="16"/>
  <c r="H33" i="16"/>
  <c r="D33" i="16"/>
  <c r="H31" i="16"/>
  <c r="D31" i="16"/>
  <c r="H30" i="16"/>
  <c r="D30" i="16"/>
  <c r="H29" i="16"/>
  <c r="D29" i="16"/>
  <c r="H28" i="16"/>
  <c r="D28" i="16"/>
  <c r="H27" i="16"/>
  <c r="D27" i="16"/>
  <c r="H26" i="16"/>
  <c r="D26" i="16"/>
  <c r="H25" i="16"/>
  <c r="D25" i="16"/>
  <c r="H24" i="16"/>
  <c r="D24" i="16"/>
  <c r="H23" i="16"/>
  <c r="D23" i="16"/>
  <c r="D13" i="16" s="1"/>
  <c r="H21" i="16"/>
  <c r="H13" i="16" s="1"/>
  <c r="D21" i="16"/>
  <c r="H20" i="16"/>
  <c r="D20" i="16"/>
  <c r="H19" i="16"/>
  <c r="D19" i="16"/>
  <c r="H18" i="16"/>
  <c r="D18" i="16"/>
  <c r="H17" i="16"/>
  <c r="D17" i="16"/>
  <c r="H16" i="16"/>
  <c r="D16" i="16"/>
  <c r="H15" i="16"/>
  <c r="D15" i="16"/>
  <c r="K13" i="16"/>
  <c r="I13" i="16"/>
  <c r="G13" i="16"/>
  <c r="E13" i="16"/>
  <c r="C13" i="16"/>
  <c r="H42" i="15"/>
  <c r="E42" i="15"/>
  <c r="H41" i="15"/>
  <c r="E41" i="15"/>
  <c r="H40" i="15"/>
  <c r="E40" i="15"/>
  <c r="K38" i="15"/>
  <c r="J38" i="15"/>
  <c r="I38" i="15"/>
  <c r="H38" i="15"/>
  <c r="G38" i="15"/>
  <c r="F38" i="15"/>
  <c r="E38" i="15"/>
  <c r="D38" i="15"/>
  <c r="H37" i="15"/>
  <c r="E37" i="15"/>
  <c r="H36" i="15"/>
  <c r="E36" i="15"/>
  <c r="H34" i="15"/>
  <c r="E34" i="15"/>
  <c r="H33" i="15"/>
  <c r="E33" i="15"/>
  <c r="H32" i="15"/>
  <c r="E32" i="15"/>
  <c r="H31" i="15"/>
  <c r="E31" i="15"/>
  <c r="H29" i="15"/>
  <c r="E29" i="15"/>
  <c r="H28" i="15"/>
  <c r="E28" i="15"/>
  <c r="H27" i="15"/>
  <c r="E27" i="15"/>
  <c r="H26" i="15"/>
  <c r="E26" i="15"/>
  <c r="H24" i="15"/>
  <c r="E24" i="15"/>
  <c r="H23" i="15"/>
  <c r="E23" i="15"/>
  <c r="H22" i="15"/>
  <c r="E22" i="15"/>
  <c r="H21" i="15"/>
  <c r="E21" i="15"/>
  <c r="H19" i="15"/>
  <c r="E19" i="15"/>
  <c r="H18" i="15"/>
  <c r="E18" i="15"/>
  <c r="H17" i="15"/>
  <c r="E17" i="15"/>
  <c r="H15" i="15"/>
  <c r="E15" i="15"/>
  <c r="H14" i="15"/>
  <c r="E14" i="15"/>
  <c r="H13" i="15"/>
  <c r="E13" i="15"/>
  <c r="D26" i="14"/>
  <c r="D25" i="14"/>
  <c r="D24" i="14"/>
  <c r="D22" i="14"/>
  <c r="D21" i="14"/>
  <c r="D20" i="14"/>
  <c r="D18" i="14"/>
  <c r="D17" i="14"/>
  <c r="D16" i="14"/>
  <c r="D15" i="14"/>
  <c r="D68" i="13"/>
  <c r="D67" i="13"/>
  <c r="D65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5" i="13"/>
  <c r="D24" i="13"/>
  <c r="D23" i="13"/>
  <c r="D22" i="13"/>
  <c r="D21" i="13"/>
  <c r="D17" i="13" s="1"/>
  <c r="D20" i="13"/>
  <c r="D19" i="13"/>
  <c r="H17" i="13"/>
  <c r="G17" i="13"/>
  <c r="F17" i="13"/>
  <c r="E17" i="13"/>
  <c r="D16" i="13"/>
  <c r="D15" i="13"/>
  <c r="D14" i="13"/>
  <c r="D13" i="13"/>
  <c r="D12" i="13"/>
  <c r="D11" i="13"/>
  <c r="H70" i="12"/>
  <c r="D70" i="12"/>
  <c r="H69" i="12"/>
  <c r="D69" i="12"/>
  <c r="H68" i="12"/>
  <c r="D68" i="12"/>
  <c r="H67" i="12"/>
  <c r="D67" i="12"/>
  <c r="H66" i="12"/>
  <c r="D66" i="12"/>
  <c r="H65" i="12"/>
  <c r="D65" i="12"/>
  <c r="H64" i="12"/>
  <c r="D64" i="12"/>
  <c r="H62" i="12"/>
  <c r="D62" i="12"/>
  <c r="H61" i="12"/>
  <c r="D61" i="12"/>
  <c r="H60" i="12"/>
  <c r="D60" i="12"/>
  <c r="H59" i="12"/>
  <c r="D59" i="12"/>
  <c r="H58" i="12"/>
  <c r="D58" i="12"/>
  <c r="H57" i="12"/>
  <c r="D57" i="12"/>
  <c r="H56" i="12"/>
  <c r="D56" i="12"/>
  <c r="H54" i="12"/>
  <c r="D54" i="12"/>
  <c r="H53" i="12"/>
  <c r="D53" i="12"/>
  <c r="H52" i="12"/>
  <c r="D52" i="12"/>
  <c r="H51" i="12"/>
  <c r="D51" i="12"/>
  <c r="H50" i="12"/>
  <c r="D50" i="12"/>
  <c r="H49" i="12"/>
  <c r="D49" i="12"/>
  <c r="H48" i="12"/>
  <c r="D48" i="12"/>
  <c r="H47" i="12"/>
  <c r="D47" i="12"/>
  <c r="H46" i="12"/>
  <c r="D46" i="12"/>
  <c r="H45" i="12"/>
  <c r="D45" i="12"/>
  <c r="H43" i="12"/>
  <c r="D43" i="12"/>
  <c r="H42" i="12"/>
  <c r="D42" i="12"/>
  <c r="H41" i="12"/>
  <c r="D41" i="12"/>
  <c r="H40" i="12"/>
  <c r="D40" i="12"/>
  <c r="H39" i="12"/>
  <c r="D39" i="12"/>
  <c r="H37" i="12"/>
  <c r="D37" i="12"/>
  <c r="H36" i="12"/>
  <c r="D36" i="12"/>
  <c r="H35" i="12"/>
  <c r="D35" i="12"/>
  <c r="H34" i="12"/>
  <c r="D34" i="12"/>
  <c r="H33" i="12"/>
  <c r="D33" i="12"/>
  <c r="H31" i="12"/>
  <c r="D31" i="12"/>
  <c r="H30" i="12"/>
  <c r="D30" i="12"/>
  <c r="H29" i="12"/>
  <c r="D29" i="12"/>
  <c r="H28" i="12"/>
  <c r="D28" i="12"/>
  <c r="H27" i="12"/>
  <c r="D27" i="12"/>
  <c r="H26" i="12"/>
  <c r="D26" i="12"/>
  <c r="H25" i="12"/>
  <c r="D25" i="12"/>
  <c r="H24" i="12"/>
  <c r="D24" i="12"/>
  <c r="H23" i="12"/>
  <c r="D23" i="12"/>
  <c r="H21" i="12"/>
  <c r="H13" i="12" s="1"/>
  <c r="D21" i="12"/>
  <c r="H20" i="12"/>
  <c r="D20" i="12"/>
  <c r="H19" i="12"/>
  <c r="D19" i="12"/>
  <c r="H18" i="12"/>
  <c r="D18" i="12"/>
  <c r="H17" i="12"/>
  <c r="D17" i="12"/>
  <c r="H16" i="12"/>
  <c r="D16" i="12"/>
  <c r="H15" i="12"/>
  <c r="D15" i="12"/>
  <c r="K13" i="12"/>
  <c r="J13" i="12"/>
  <c r="I13" i="12"/>
  <c r="G13" i="12"/>
  <c r="F13" i="12"/>
  <c r="E13" i="12"/>
  <c r="D13" i="12"/>
  <c r="C13" i="12"/>
  <c r="L85" i="11"/>
  <c r="K85" i="11"/>
  <c r="J85" i="11"/>
  <c r="I85" i="11"/>
  <c r="H85" i="11"/>
  <c r="G85" i="11"/>
  <c r="F85" i="11"/>
  <c r="E85" i="11"/>
  <c r="D85" i="11"/>
  <c r="C85" i="11"/>
  <c r="B85" i="11"/>
  <c r="J70" i="11"/>
  <c r="H70" i="11" s="1"/>
  <c r="I70" i="11"/>
  <c r="F70" i="11"/>
  <c r="J69" i="11"/>
  <c r="I69" i="11"/>
  <c r="H69" i="11" s="1"/>
  <c r="F69" i="11"/>
  <c r="J68" i="11"/>
  <c r="I68" i="11"/>
  <c r="H68" i="11"/>
  <c r="F68" i="11"/>
  <c r="J67" i="11"/>
  <c r="I67" i="11"/>
  <c r="H67" i="11" s="1"/>
  <c r="F67" i="11"/>
  <c r="J66" i="11"/>
  <c r="H66" i="11" s="1"/>
  <c r="I66" i="11"/>
  <c r="F66" i="11"/>
  <c r="J65" i="11"/>
  <c r="I65" i="11"/>
  <c r="H65" i="11"/>
  <c r="F65" i="11"/>
  <c r="J64" i="11"/>
  <c r="I64" i="11"/>
  <c r="H64" i="11" s="1"/>
  <c r="F64" i="11"/>
  <c r="J62" i="11"/>
  <c r="I62" i="11"/>
  <c r="H62" i="11"/>
  <c r="F62" i="11"/>
  <c r="J61" i="11"/>
  <c r="H61" i="11" s="1"/>
  <c r="I61" i="11"/>
  <c r="F61" i="11"/>
  <c r="J60" i="11"/>
  <c r="I60" i="11"/>
  <c r="H60" i="11"/>
  <c r="F60" i="11"/>
  <c r="J59" i="11"/>
  <c r="I59" i="11"/>
  <c r="H59" i="11"/>
  <c r="F59" i="11"/>
  <c r="J58" i="11"/>
  <c r="H58" i="11" s="1"/>
  <c r="I58" i="11"/>
  <c r="F58" i="11"/>
  <c r="J57" i="11"/>
  <c r="I57" i="11"/>
  <c r="H57" i="11" s="1"/>
  <c r="F57" i="11"/>
  <c r="J56" i="11"/>
  <c r="I56" i="11"/>
  <c r="H56" i="11"/>
  <c r="F56" i="11"/>
  <c r="J54" i="11"/>
  <c r="I54" i="11"/>
  <c r="H54" i="11" s="1"/>
  <c r="F54" i="11"/>
  <c r="J53" i="11"/>
  <c r="H53" i="11" s="1"/>
  <c r="I53" i="11"/>
  <c r="F53" i="11"/>
  <c r="J52" i="11"/>
  <c r="I52" i="11"/>
  <c r="H52" i="11"/>
  <c r="F52" i="11"/>
  <c r="J51" i="11"/>
  <c r="I51" i="11"/>
  <c r="H51" i="11" s="1"/>
  <c r="F51" i="11"/>
  <c r="J50" i="11"/>
  <c r="I50" i="11"/>
  <c r="H50" i="11"/>
  <c r="F50" i="11"/>
  <c r="J49" i="11"/>
  <c r="H49" i="11" s="1"/>
  <c r="I49" i="11"/>
  <c r="F49" i="11"/>
  <c r="J48" i="11"/>
  <c r="I48" i="11"/>
  <c r="H48" i="11"/>
  <c r="F48" i="11"/>
  <c r="J47" i="11"/>
  <c r="I47" i="11"/>
  <c r="H47" i="11"/>
  <c r="F47" i="11"/>
  <c r="J46" i="11"/>
  <c r="H46" i="11" s="1"/>
  <c r="I46" i="11"/>
  <c r="F46" i="11"/>
  <c r="J45" i="11"/>
  <c r="I45" i="11"/>
  <c r="H45" i="11" s="1"/>
  <c r="F45" i="11"/>
  <c r="J43" i="11"/>
  <c r="I43" i="11"/>
  <c r="H43" i="11"/>
  <c r="F43" i="11"/>
  <c r="J42" i="11"/>
  <c r="I42" i="11"/>
  <c r="H42" i="11" s="1"/>
  <c r="F42" i="11"/>
  <c r="J41" i="11"/>
  <c r="H41" i="11" s="1"/>
  <c r="I41" i="11"/>
  <c r="F41" i="11"/>
  <c r="J40" i="11"/>
  <c r="I40" i="11"/>
  <c r="H40" i="11"/>
  <c r="F40" i="11"/>
  <c r="J39" i="11"/>
  <c r="I39" i="11"/>
  <c r="H39" i="11" s="1"/>
  <c r="F39" i="11"/>
  <c r="J37" i="11"/>
  <c r="I37" i="11"/>
  <c r="H37" i="11"/>
  <c r="F37" i="11"/>
  <c r="J36" i="11"/>
  <c r="H36" i="11" s="1"/>
  <c r="I36" i="11"/>
  <c r="F36" i="11"/>
  <c r="J35" i="11"/>
  <c r="I35" i="11"/>
  <c r="H35" i="11"/>
  <c r="F35" i="11"/>
  <c r="J34" i="11"/>
  <c r="I34" i="11"/>
  <c r="H34" i="11"/>
  <c r="F34" i="11"/>
  <c r="J33" i="11"/>
  <c r="H33" i="11" s="1"/>
  <c r="I33" i="11"/>
  <c r="F33" i="11"/>
  <c r="J31" i="11"/>
  <c r="I31" i="11"/>
  <c r="H31" i="11" s="1"/>
  <c r="F31" i="11"/>
  <c r="J30" i="11"/>
  <c r="I30" i="11"/>
  <c r="H30" i="11"/>
  <c r="F30" i="11"/>
  <c r="J29" i="11"/>
  <c r="I29" i="11"/>
  <c r="H29" i="11" s="1"/>
  <c r="F29" i="11"/>
  <c r="J28" i="11"/>
  <c r="H28" i="11" s="1"/>
  <c r="I28" i="11"/>
  <c r="F28" i="11"/>
  <c r="J27" i="11"/>
  <c r="I27" i="11"/>
  <c r="H27" i="11"/>
  <c r="F27" i="11"/>
  <c r="J26" i="11"/>
  <c r="I26" i="11"/>
  <c r="H26" i="11" s="1"/>
  <c r="F26" i="11"/>
  <c r="J24" i="11"/>
  <c r="I24" i="11"/>
  <c r="H24" i="11"/>
  <c r="F24" i="11"/>
  <c r="J23" i="11"/>
  <c r="H23" i="11" s="1"/>
  <c r="I23" i="11"/>
  <c r="F23" i="11"/>
  <c r="J22" i="11"/>
  <c r="I22" i="11"/>
  <c r="H22" i="11"/>
  <c r="F22" i="11"/>
  <c r="J20" i="11"/>
  <c r="I20" i="11"/>
  <c r="H20" i="11"/>
  <c r="F20" i="11"/>
  <c r="J19" i="11"/>
  <c r="H19" i="11" s="1"/>
  <c r="I19" i="11"/>
  <c r="F19" i="11"/>
  <c r="F12" i="11" s="1"/>
  <c r="J18" i="11"/>
  <c r="I18" i="11"/>
  <c r="H18" i="11" s="1"/>
  <c r="F18" i="11"/>
  <c r="J17" i="11"/>
  <c r="I17" i="11"/>
  <c r="I12" i="11" s="1"/>
  <c r="H17" i="11"/>
  <c r="F17" i="11"/>
  <c r="J16" i="11"/>
  <c r="I16" i="11"/>
  <c r="H16" i="11" s="1"/>
  <c r="F16" i="11"/>
  <c r="J15" i="11"/>
  <c r="H15" i="11" s="1"/>
  <c r="I15" i="11"/>
  <c r="F15" i="11"/>
  <c r="J14" i="11"/>
  <c r="J12" i="11" s="1"/>
  <c r="I14" i="11"/>
  <c r="H14" i="11"/>
  <c r="F14" i="11"/>
  <c r="L12" i="11"/>
  <c r="K12" i="11"/>
  <c r="G12" i="11"/>
  <c r="E12" i="11"/>
  <c r="D12" i="11"/>
  <c r="C12" i="11"/>
  <c r="E34" i="10"/>
  <c r="E33" i="10"/>
  <c r="E32" i="10"/>
  <c r="K30" i="10"/>
  <c r="J30" i="10"/>
  <c r="I30" i="10"/>
  <c r="H30" i="10"/>
  <c r="G30" i="10"/>
  <c r="F30" i="10"/>
  <c r="E30" i="10"/>
  <c r="D30" i="10"/>
  <c r="C30" i="10"/>
  <c r="E29" i="10"/>
  <c r="E28" i="10"/>
  <c r="E26" i="10"/>
  <c r="E25" i="10"/>
  <c r="D25" i="10"/>
  <c r="E24" i="10"/>
  <c r="E23" i="10"/>
  <c r="E21" i="10"/>
  <c r="E20" i="10"/>
  <c r="E19" i="10"/>
  <c r="E18" i="10"/>
  <c r="E16" i="10"/>
  <c r="E15" i="10"/>
  <c r="E14" i="10"/>
  <c r="E13" i="10"/>
  <c r="E12" i="10"/>
  <c r="H35" i="9"/>
  <c r="D35" i="9"/>
  <c r="H34" i="9"/>
  <c r="D34" i="9"/>
  <c r="H33" i="9"/>
  <c r="D33" i="9"/>
  <c r="K31" i="9"/>
  <c r="J31" i="9"/>
  <c r="I31" i="9"/>
  <c r="H31" i="9"/>
  <c r="G31" i="9"/>
  <c r="F31" i="9"/>
  <c r="E31" i="9"/>
  <c r="D31" i="9"/>
  <c r="C31" i="9"/>
  <c r="H30" i="9"/>
  <c r="D30" i="9"/>
  <c r="H29" i="9"/>
  <c r="D29" i="9"/>
  <c r="H27" i="9"/>
  <c r="D27" i="9"/>
  <c r="H26" i="9"/>
  <c r="D26" i="9"/>
  <c r="H25" i="9"/>
  <c r="D25" i="9"/>
  <c r="H24" i="9"/>
  <c r="D24" i="9"/>
  <c r="H22" i="9"/>
  <c r="D22" i="9"/>
  <c r="H21" i="9"/>
  <c r="E21" i="9"/>
  <c r="D21" i="9"/>
  <c r="H20" i="9"/>
  <c r="D20" i="9"/>
  <c r="H19" i="9"/>
  <c r="D19" i="9"/>
  <c r="H17" i="9"/>
  <c r="D17" i="9"/>
  <c r="H16" i="9"/>
  <c r="D16" i="9"/>
  <c r="H15" i="9"/>
  <c r="D15" i="9"/>
  <c r="H14" i="9"/>
  <c r="D14" i="9"/>
  <c r="H13" i="9"/>
  <c r="F13" i="9"/>
  <c r="D13" i="9"/>
  <c r="K211" i="8"/>
  <c r="I211" i="8"/>
  <c r="H211" i="8"/>
  <c r="D211" i="8"/>
  <c r="K208" i="8"/>
  <c r="J208" i="8"/>
  <c r="I208" i="8"/>
  <c r="H208" i="8"/>
  <c r="G208" i="8"/>
  <c r="D208" i="8"/>
  <c r="K203" i="8"/>
  <c r="D203" i="8"/>
  <c r="D59" i="8" s="1"/>
  <c r="K199" i="8"/>
  <c r="J199" i="8"/>
  <c r="I199" i="8"/>
  <c r="H199" i="8"/>
  <c r="G199" i="8"/>
  <c r="G55" i="8" s="1"/>
  <c r="D199" i="8"/>
  <c r="D55" i="8" s="1"/>
  <c r="K196" i="8"/>
  <c r="K52" i="8" s="1"/>
  <c r="J196" i="8"/>
  <c r="J52" i="8" s="1"/>
  <c r="K192" i="8"/>
  <c r="K48" i="8" s="1"/>
  <c r="I192" i="8"/>
  <c r="D192" i="8"/>
  <c r="K191" i="8"/>
  <c r="J191" i="8"/>
  <c r="I191" i="8"/>
  <c r="H191" i="8"/>
  <c r="G191" i="8"/>
  <c r="D191" i="8"/>
  <c r="K190" i="8"/>
  <c r="J190" i="8"/>
  <c r="I190" i="8"/>
  <c r="D190" i="8"/>
  <c r="K187" i="8"/>
  <c r="K43" i="8" s="1"/>
  <c r="J187" i="8"/>
  <c r="J43" i="8" s="1"/>
  <c r="H187" i="8"/>
  <c r="H43" i="8" s="1"/>
  <c r="G187" i="8"/>
  <c r="G43" i="8" s="1"/>
  <c r="D187" i="8"/>
  <c r="K186" i="8"/>
  <c r="I186" i="8"/>
  <c r="I42" i="8" s="1"/>
  <c r="H186" i="8"/>
  <c r="D186" i="8" s="1"/>
  <c r="D42" i="8" s="1"/>
  <c r="G186" i="8"/>
  <c r="G42" i="8" s="1"/>
  <c r="K183" i="8"/>
  <c r="I183" i="8"/>
  <c r="H183" i="8"/>
  <c r="G183" i="8"/>
  <c r="D183" i="8"/>
  <c r="K182" i="8"/>
  <c r="J182" i="8"/>
  <c r="I182" i="8"/>
  <c r="H182" i="8"/>
  <c r="H38" i="8" s="1"/>
  <c r="G182" i="8"/>
  <c r="G38" i="8" s="1"/>
  <c r="D182" i="8"/>
  <c r="K181" i="8"/>
  <c r="J181" i="8"/>
  <c r="I181" i="8"/>
  <c r="H181" i="8"/>
  <c r="G181" i="8"/>
  <c r="D181" i="8"/>
  <c r="K180" i="8"/>
  <c r="J180" i="8"/>
  <c r="J36" i="8" s="1"/>
  <c r="I180" i="8"/>
  <c r="I36" i="8" s="1"/>
  <c r="H180" i="8"/>
  <c r="H36" i="8" s="1"/>
  <c r="G180" i="8"/>
  <c r="D180" i="8" s="1"/>
  <c r="D36" i="8" s="1"/>
  <c r="K178" i="8"/>
  <c r="J178" i="8"/>
  <c r="I178" i="8"/>
  <c r="H178" i="8"/>
  <c r="G178" i="8"/>
  <c r="D178" i="8"/>
  <c r="K177" i="8"/>
  <c r="J177" i="8"/>
  <c r="I177" i="8"/>
  <c r="G177" i="8"/>
  <c r="G33" i="8" s="1"/>
  <c r="D177" i="8"/>
  <c r="K176" i="8"/>
  <c r="J176" i="8"/>
  <c r="I176" i="8"/>
  <c r="H176" i="8"/>
  <c r="H174" i="8" s="1"/>
  <c r="H30" i="8" s="1"/>
  <c r="G176" i="8"/>
  <c r="G32" i="8" s="1"/>
  <c r="D176" i="8"/>
  <c r="L174" i="8"/>
  <c r="L30" i="8" s="1"/>
  <c r="K174" i="8"/>
  <c r="F174" i="8"/>
  <c r="E174" i="8"/>
  <c r="C174" i="8"/>
  <c r="D173" i="8"/>
  <c r="D172" i="8"/>
  <c r="D170" i="8"/>
  <c r="D169" i="8"/>
  <c r="D168" i="8"/>
  <c r="D166" i="8"/>
  <c r="K165" i="8"/>
  <c r="D165" i="8"/>
  <c r="K164" i="8"/>
  <c r="D164" i="8"/>
  <c r="K163" i="8"/>
  <c r="D163" i="8"/>
  <c r="D19" i="8" s="1"/>
  <c r="K161" i="8"/>
  <c r="K17" i="8" s="1"/>
  <c r="D161" i="8"/>
  <c r="D17" i="8" s="1"/>
  <c r="K160" i="8"/>
  <c r="D160" i="8"/>
  <c r="K159" i="8"/>
  <c r="D159" i="8"/>
  <c r="D158" i="8"/>
  <c r="D157" i="8"/>
  <c r="K141" i="8"/>
  <c r="D141" i="8"/>
  <c r="K140" i="8"/>
  <c r="D140" i="8"/>
  <c r="D68" i="8" s="1"/>
  <c r="K137" i="8"/>
  <c r="J137" i="8"/>
  <c r="I137" i="8"/>
  <c r="D137" i="8"/>
  <c r="D65" i="8" s="1"/>
  <c r="K135" i="8"/>
  <c r="J135" i="8"/>
  <c r="I135" i="8"/>
  <c r="D135" i="8"/>
  <c r="K133" i="8"/>
  <c r="K61" i="8" s="1"/>
  <c r="J133" i="8"/>
  <c r="J61" i="8" s="1"/>
  <c r="D133" i="8"/>
  <c r="D61" i="8" s="1"/>
  <c r="K132" i="8"/>
  <c r="K60" i="8" s="1"/>
  <c r="J132" i="8"/>
  <c r="J60" i="8" s="1"/>
  <c r="I132" i="8"/>
  <c r="D132" i="8" s="1"/>
  <c r="D60" i="8" s="1"/>
  <c r="K129" i="8"/>
  <c r="J129" i="8"/>
  <c r="I129" i="8"/>
  <c r="D129" i="8" s="1"/>
  <c r="D57" i="8" s="1"/>
  <c r="K128" i="8"/>
  <c r="D128" i="8"/>
  <c r="D125" i="8"/>
  <c r="K123" i="8"/>
  <c r="K51" i="8" s="1"/>
  <c r="J123" i="8"/>
  <c r="J51" i="8" s="1"/>
  <c r="I123" i="8"/>
  <c r="I51" i="8" s="1"/>
  <c r="D123" i="8"/>
  <c r="D51" i="8" s="1"/>
  <c r="K121" i="8"/>
  <c r="K49" i="8" s="1"/>
  <c r="D121" i="8"/>
  <c r="K120" i="8"/>
  <c r="J120" i="8"/>
  <c r="I120" i="8"/>
  <c r="D120" i="8"/>
  <c r="D48" i="8" s="1"/>
  <c r="K116" i="8"/>
  <c r="K44" i="8" s="1"/>
  <c r="D116" i="8"/>
  <c r="D44" i="8" s="1"/>
  <c r="K113" i="8"/>
  <c r="K41" i="8" s="1"/>
  <c r="J113" i="8"/>
  <c r="D113" i="8" s="1"/>
  <c r="D41" i="8" s="1"/>
  <c r="I113" i="8"/>
  <c r="K111" i="8"/>
  <c r="D111" i="8"/>
  <c r="K110" i="8"/>
  <c r="K38" i="8" s="1"/>
  <c r="J110" i="8"/>
  <c r="J38" i="8" s="1"/>
  <c r="I110" i="8"/>
  <c r="I38" i="8" s="1"/>
  <c r="D110" i="8"/>
  <c r="K109" i="8"/>
  <c r="J109" i="8"/>
  <c r="I109" i="8"/>
  <c r="D109" i="8"/>
  <c r="K106" i="8"/>
  <c r="K34" i="8" s="1"/>
  <c r="J106" i="8"/>
  <c r="J34" i="8" s="1"/>
  <c r="I106" i="8"/>
  <c r="I34" i="8" s="1"/>
  <c r="D106" i="8"/>
  <c r="K105" i="8"/>
  <c r="J105" i="8"/>
  <c r="J33" i="8" s="1"/>
  <c r="D105" i="8"/>
  <c r="D33" i="8" s="1"/>
  <c r="K104" i="8"/>
  <c r="K32" i="8" s="1"/>
  <c r="J104" i="8"/>
  <c r="J102" i="8" s="1"/>
  <c r="I104" i="8"/>
  <c r="D104" i="8" s="1"/>
  <c r="L102" i="8"/>
  <c r="H102" i="8"/>
  <c r="G102" i="8"/>
  <c r="F102" i="8"/>
  <c r="F30" i="8" s="1"/>
  <c r="E102" i="8"/>
  <c r="E30" i="8" s="1"/>
  <c r="C102" i="8"/>
  <c r="C30" i="8" s="1"/>
  <c r="D101" i="8"/>
  <c r="D100" i="8"/>
  <c r="D28" i="8" s="1"/>
  <c r="D98" i="8"/>
  <c r="D26" i="8" s="1"/>
  <c r="D97" i="8"/>
  <c r="D96" i="8"/>
  <c r="D24" i="8" s="1"/>
  <c r="D94" i="8"/>
  <c r="K93" i="8"/>
  <c r="D93" i="8"/>
  <c r="D21" i="8" s="1"/>
  <c r="K92" i="8"/>
  <c r="K20" i="8" s="1"/>
  <c r="D92" i="8"/>
  <c r="K91" i="8"/>
  <c r="D91" i="8"/>
  <c r="K89" i="8"/>
  <c r="D89" i="8"/>
  <c r="K88" i="8"/>
  <c r="D88" i="8"/>
  <c r="D16" i="8" s="1"/>
  <c r="K87" i="8"/>
  <c r="D87" i="8"/>
  <c r="D86" i="8"/>
  <c r="D14" i="8" s="1"/>
  <c r="D85" i="8"/>
  <c r="L69" i="8"/>
  <c r="K69" i="8"/>
  <c r="J69" i="8"/>
  <c r="I69" i="8"/>
  <c r="H69" i="8"/>
  <c r="G69" i="8"/>
  <c r="F69" i="8"/>
  <c r="E69" i="8"/>
  <c r="D69" i="8"/>
  <c r="C69" i="8"/>
  <c r="L68" i="8"/>
  <c r="K68" i="8"/>
  <c r="J68" i="8"/>
  <c r="I68" i="8"/>
  <c r="H68" i="8"/>
  <c r="G68" i="8"/>
  <c r="F68" i="8"/>
  <c r="E68" i="8"/>
  <c r="C68" i="8"/>
  <c r="L67" i="8"/>
  <c r="K67" i="8"/>
  <c r="J67" i="8"/>
  <c r="I67" i="8"/>
  <c r="H67" i="8"/>
  <c r="G67" i="8"/>
  <c r="F67" i="8"/>
  <c r="E67" i="8"/>
  <c r="D67" i="8"/>
  <c r="C67" i="8"/>
  <c r="L65" i="8"/>
  <c r="K65" i="8"/>
  <c r="J65" i="8"/>
  <c r="I65" i="8"/>
  <c r="H65" i="8"/>
  <c r="G65" i="8"/>
  <c r="C65" i="8"/>
  <c r="L64" i="8"/>
  <c r="K64" i="8"/>
  <c r="J64" i="8"/>
  <c r="I64" i="8"/>
  <c r="H64" i="8"/>
  <c r="G64" i="8"/>
  <c r="F64" i="8"/>
  <c r="E64" i="8"/>
  <c r="D64" i="8"/>
  <c r="C64" i="8"/>
  <c r="L63" i="8"/>
  <c r="K63" i="8"/>
  <c r="J63" i="8"/>
  <c r="I63" i="8"/>
  <c r="H63" i="8"/>
  <c r="G63" i="8"/>
  <c r="D63" i="8"/>
  <c r="C63" i="8"/>
  <c r="L61" i="8"/>
  <c r="I61" i="8"/>
  <c r="H61" i="8"/>
  <c r="G61" i="8"/>
  <c r="C61" i="8"/>
  <c r="L60" i="8"/>
  <c r="H60" i="8"/>
  <c r="G60" i="8"/>
  <c r="C60" i="8"/>
  <c r="L59" i="8"/>
  <c r="K59" i="8"/>
  <c r="J59" i="8"/>
  <c r="I59" i="8"/>
  <c r="H59" i="8"/>
  <c r="G59" i="8"/>
  <c r="F59" i="8"/>
  <c r="E59" i="8"/>
  <c r="C59" i="8"/>
  <c r="L57" i="8"/>
  <c r="K57" i="8"/>
  <c r="J57" i="8"/>
  <c r="I57" i="8"/>
  <c r="H57" i="8"/>
  <c r="G57" i="8"/>
  <c r="C57" i="8"/>
  <c r="L56" i="8"/>
  <c r="K56" i="8"/>
  <c r="J56" i="8"/>
  <c r="I56" i="8"/>
  <c r="D56" i="8"/>
  <c r="C56" i="8"/>
  <c r="L55" i="8"/>
  <c r="K55" i="8"/>
  <c r="J55" i="8"/>
  <c r="I55" i="8"/>
  <c r="H55" i="8"/>
  <c r="F55" i="8"/>
  <c r="E55" i="8"/>
  <c r="C55" i="8"/>
  <c r="L53" i="8"/>
  <c r="K53" i="8"/>
  <c r="J53" i="8"/>
  <c r="I53" i="8"/>
  <c r="H53" i="8"/>
  <c r="G53" i="8"/>
  <c r="D53" i="8"/>
  <c r="C53" i="8"/>
  <c r="L52" i="8"/>
  <c r="I52" i="8"/>
  <c r="H52" i="8"/>
  <c r="G52" i="8"/>
  <c r="C52" i="8"/>
  <c r="L51" i="8"/>
  <c r="H51" i="8"/>
  <c r="G51" i="8"/>
  <c r="F51" i="8"/>
  <c r="E51" i="8"/>
  <c r="C51" i="8"/>
  <c r="L49" i="8"/>
  <c r="J49" i="8"/>
  <c r="I49" i="8"/>
  <c r="D49" i="8"/>
  <c r="C49" i="8"/>
  <c r="L48" i="8"/>
  <c r="J48" i="8"/>
  <c r="I48" i="8"/>
  <c r="H48" i="8"/>
  <c r="G48" i="8"/>
  <c r="F48" i="8"/>
  <c r="E48" i="8"/>
  <c r="C48" i="8"/>
  <c r="L47" i="8"/>
  <c r="K47" i="8"/>
  <c r="J47" i="8"/>
  <c r="I47" i="8"/>
  <c r="H47" i="8"/>
  <c r="G47" i="8"/>
  <c r="F47" i="8"/>
  <c r="E47" i="8"/>
  <c r="D47" i="8"/>
  <c r="C47" i="8"/>
  <c r="L46" i="8"/>
  <c r="K46" i="8"/>
  <c r="J46" i="8"/>
  <c r="I46" i="8"/>
  <c r="H46" i="8"/>
  <c r="G46" i="8"/>
  <c r="F46" i="8"/>
  <c r="E46" i="8"/>
  <c r="D46" i="8"/>
  <c r="C46" i="8"/>
  <c r="L44" i="8"/>
  <c r="J44" i="8"/>
  <c r="I44" i="8"/>
  <c r="C44" i="8"/>
  <c r="L43" i="8"/>
  <c r="I43" i="8"/>
  <c r="F43" i="8"/>
  <c r="E43" i="8"/>
  <c r="D43" i="8"/>
  <c r="C43" i="8"/>
  <c r="L42" i="8"/>
  <c r="K42" i="8"/>
  <c r="J42" i="8"/>
  <c r="F42" i="8"/>
  <c r="E42" i="8"/>
  <c r="C42" i="8"/>
  <c r="L41" i="8"/>
  <c r="I41" i="8"/>
  <c r="H41" i="8"/>
  <c r="G41" i="8"/>
  <c r="C41" i="8"/>
  <c r="L39" i="8"/>
  <c r="K39" i="8"/>
  <c r="J39" i="8"/>
  <c r="I39" i="8"/>
  <c r="H39" i="8"/>
  <c r="G39" i="8"/>
  <c r="E39" i="8"/>
  <c r="D39" i="8"/>
  <c r="C39" i="8"/>
  <c r="L38" i="8"/>
  <c r="F38" i="8"/>
  <c r="E38" i="8"/>
  <c r="D38" i="8"/>
  <c r="C38" i="8"/>
  <c r="L37" i="8"/>
  <c r="K37" i="8"/>
  <c r="J37" i="8"/>
  <c r="I37" i="8"/>
  <c r="H37" i="8"/>
  <c r="G37" i="8"/>
  <c r="F37" i="8"/>
  <c r="E37" i="8"/>
  <c r="D37" i="8"/>
  <c r="C37" i="8"/>
  <c r="L36" i="8"/>
  <c r="K36" i="8"/>
  <c r="F36" i="8"/>
  <c r="E36" i="8"/>
  <c r="C36" i="8"/>
  <c r="L34" i="8"/>
  <c r="H34" i="8"/>
  <c r="G34" i="8"/>
  <c r="F34" i="8"/>
  <c r="E34" i="8"/>
  <c r="D34" i="8"/>
  <c r="C34" i="8"/>
  <c r="L33" i="8"/>
  <c r="K33" i="8"/>
  <c r="I33" i="8"/>
  <c r="H33" i="8"/>
  <c r="F33" i="8"/>
  <c r="E33" i="8"/>
  <c r="C33" i="8"/>
  <c r="L32" i="8"/>
  <c r="F32" i="8"/>
  <c r="E32" i="8"/>
  <c r="C32" i="8"/>
  <c r="L29" i="8"/>
  <c r="K29" i="8"/>
  <c r="J29" i="8"/>
  <c r="I29" i="8"/>
  <c r="H29" i="8"/>
  <c r="G29" i="8"/>
  <c r="F29" i="8"/>
  <c r="E29" i="8"/>
  <c r="D29" i="8"/>
  <c r="C29" i="8"/>
  <c r="L28" i="8"/>
  <c r="K28" i="8"/>
  <c r="J28" i="8"/>
  <c r="I28" i="8"/>
  <c r="H28" i="8"/>
  <c r="G28" i="8"/>
  <c r="F28" i="8"/>
  <c r="E28" i="8"/>
  <c r="C28" i="8"/>
  <c r="L26" i="8"/>
  <c r="K26" i="8"/>
  <c r="J26" i="8"/>
  <c r="I26" i="8"/>
  <c r="H26" i="8"/>
  <c r="G26" i="8"/>
  <c r="F26" i="8"/>
  <c r="E26" i="8"/>
  <c r="C26" i="8"/>
  <c r="L25" i="8"/>
  <c r="K25" i="8"/>
  <c r="J25" i="8"/>
  <c r="I25" i="8"/>
  <c r="H25" i="8"/>
  <c r="G25" i="8"/>
  <c r="F25" i="8"/>
  <c r="E25" i="8"/>
  <c r="D25" i="8"/>
  <c r="C25" i="8"/>
  <c r="L24" i="8"/>
  <c r="K24" i="8"/>
  <c r="J24" i="8"/>
  <c r="I24" i="8"/>
  <c r="H24" i="8"/>
  <c r="G24" i="8"/>
  <c r="F24" i="8"/>
  <c r="E24" i="8"/>
  <c r="C24" i="8"/>
  <c r="L22" i="8"/>
  <c r="K22" i="8"/>
  <c r="J22" i="8"/>
  <c r="I22" i="8"/>
  <c r="H22" i="8"/>
  <c r="G22" i="8"/>
  <c r="F22" i="8"/>
  <c r="E22" i="8"/>
  <c r="D22" i="8"/>
  <c r="C22" i="8"/>
  <c r="L21" i="8"/>
  <c r="K21" i="8"/>
  <c r="J21" i="8"/>
  <c r="I21" i="8"/>
  <c r="H21" i="8"/>
  <c r="G21" i="8"/>
  <c r="F21" i="8"/>
  <c r="E21" i="8"/>
  <c r="C21" i="8"/>
  <c r="L20" i="8"/>
  <c r="J20" i="8"/>
  <c r="I20" i="8"/>
  <c r="H20" i="8"/>
  <c r="G20" i="8"/>
  <c r="F20" i="8"/>
  <c r="E20" i="8"/>
  <c r="D20" i="8"/>
  <c r="C20" i="8"/>
  <c r="L19" i="8"/>
  <c r="K19" i="8"/>
  <c r="J19" i="8"/>
  <c r="I19" i="8"/>
  <c r="H19" i="8"/>
  <c r="G19" i="8"/>
  <c r="F19" i="8"/>
  <c r="E19" i="8"/>
  <c r="C19" i="8"/>
  <c r="L17" i="8"/>
  <c r="J17" i="8"/>
  <c r="I17" i="8"/>
  <c r="H17" i="8"/>
  <c r="G17" i="8"/>
  <c r="F17" i="8"/>
  <c r="E17" i="8"/>
  <c r="C17" i="8"/>
  <c r="L16" i="8"/>
  <c r="K16" i="8"/>
  <c r="J16" i="8"/>
  <c r="I16" i="8"/>
  <c r="H16" i="8"/>
  <c r="G16" i="8"/>
  <c r="F16" i="8"/>
  <c r="E16" i="8"/>
  <c r="C16" i="8"/>
  <c r="L15" i="8"/>
  <c r="K15" i="8"/>
  <c r="J15" i="8"/>
  <c r="I15" i="8"/>
  <c r="H15" i="8"/>
  <c r="G15" i="8"/>
  <c r="F15" i="8"/>
  <c r="E15" i="8"/>
  <c r="D15" i="8"/>
  <c r="C15" i="8"/>
  <c r="L14" i="8"/>
  <c r="K14" i="8"/>
  <c r="J14" i="8"/>
  <c r="I14" i="8"/>
  <c r="H14" i="8"/>
  <c r="G14" i="8"/>
  <c r="F14" i="8"/>
  <c r="E14" i="8"/>
  <c r="C14" i="8"/>
  <c r="L13" i="8"/>
  <c r="K13" i="8"/>
  <c r="J13" i="8"/>
  <c r="I13" i="8"/>
  <c r="H13" i="8"/>
  <c r="G13" i="8"/>
  <c r="F13" i="8"/>
  <c r="E13" i="8"/>
  <c r="D13" i="8"/>
  <c r="C13" i="8"/>
  <c r="K65" i="7"/>
  <c r="H65" i="7"/>
  <c r="E65" i="7"/>
  <c r="K64" i="7"/>
  <c r="H64" i="7"/>
  <c r="E64" i="7"/>
  <c r="M63" i="7"/>
  <c r="L63" i="7"/>
  <c r="K63" i="7"/>
  <c r="J63" i="7"/>
  <c r="I63" i="7"/>
  <c r="H63" i="7"/>
  <c r="F63" i="7"/>
  <c r="E63" i="7"/>
  <c r="K61" i="7"/>
  <c r="H61" i="7"/>
  <c r="E61" i="7"/>
  <c r="K60" i="7"/>
  <c r="H60" i="7"/>
  <c r="E60" i="7"/>
  <c r="E58" i="7" s="1"/>
  <c r="K59" i="7"/>
  <c r="K58" i="7" s="1"/>
  <c r="H59" i="7"/>
  <c r="H58" i="7" s="1"/>
  <c r="E59" i="7"/>
  <c r="M58" i="7"/>
  <c r="L58" i="7"/>
  <c r="J58" i="7"/>
  <c r="I58" i="7"/>
  <c r="F58" i="7"/>
  <c r="K56" i="7"/>
  <c r="H56" i="7"/>
  <c r="E56" i="7"/>
  <c r="K55" i="7"/>
  <c r="H55" i="7"/>
  <c r="E55" i="7"/>
  <c r="K54" i="7"/>
  <c r="H54" i="7"/>
  <c r="H53" i="7" s="1"/>
  <c r="E54" i="7"/>
  <c r="E53" i="7" s="1"/>
  <c r="M53" i="7"/>
  <c r="L53" i="7"/>
  <c r="K53" i="7"/>
  <c r="J53" i="7"/>
  <c r="I53" i="7"/>
  <c r="F53" i="7"/>
  <c r="K51" i="7"/>
  <c r="H51" i="7"/>
  <c r="E51" i="7"/>
  <c r="K50" i="7"/>
  <c r="H50" i="7"/>
  <c r="E50" i="7"/>
  <c r="M49" i="7"/>
  <c r="L49" i="7"/>
  <c r="K49" i="7"/>
  <c r="J49" i="7"/>
  <c r="I49" i="7"/>
  <c r="H49" i="7"/>
  <c r="F49" i="7"/>
  <c r="E49" i="7"/>
  <c r="K47" i="7"/>
  <c r="H47" i="7"/>
  <c r="E47" i="7"/>
  <c r="K45" i="7"/>
  <c r="K43" i="7" s="1"/>
  <c r="H45" i="7"/>
  <c r="E45" i="7"/>
  <c r="K44" i="7"/>
  <c r="H44" i="7"/>
  <c r="E44" i="7"/>
  <c r="M43" i="7"/>
  <c r="L43" i="7"/>
  <c r="J43" i="7"/>
  <c r="I43" i="7"/>
  <c r="H43" i="7"/>
  <c r="G43" i="7"/>
  <c r="F43" i="7"/>
  <c r="E43" i="7"/>
  <c r="K41" i="7"/>
  <c r="H41" i="7"/>
  <c r="E41" i="7"/>
  <c r="K40" i="7"/>
  <c r="H40" i="7"/>
  <c r="E40" i="7"/>
  <c r="K38" i="7"/>
  <c r="H38" i="7"/>
  <c r="E38" i="7"/>
  <c r="K36" i="7"/>
  <c r="H36" i="7"/>
  <c r="E36" i="7"/>
  <c r="K35" i="7"/>
  <c r="H35" i="7"/>
  <c r="E35" i="7"/>
  <c r="M34" i="7"/>
  <c r="L34" i="7"/>
  <c r="K34" i="7"/>
  <c r="J34" i="7"/>
  <c r="I34" i="7"/>
  <c r="H34" i="7"/>
  <c r="F34" i="7"/>
  <c r="E34" i="7"/>
  <c r="K32" i="7"/>
  <c r="H32" i="7"/>
  <c r="E32" i="7"/>
  <c r="K31" i="7"/>
  <c r="H31" i="7"/>
  <c r="H29" i="7" s="1"/>
  <c r="E31" i="7"/>
  <c r="E29" i="7" s="1"/>
  <c r="K30" i="7"/>
  <c r="K29" i="7" s="1"/>
  <c r="H30" i="7"/>
  <c r="E30" i="7"/>
  <c r="M29" i="7"/>
  <c r="L29" i="7"/>
  <c r="J29" i="7"/>
  <c r="I29" i="7"/>
  <c r="G29" i="7"/>
  <c r="F29" i="7"/>
  <c r="K27" i="7"/>
  <c r="H27" i="7"/>
  <c r="E27" i="7"/>
  <c r="K26" i="7"/>
  <c r="K17" i="7" s="1"/>
  <c r="H26" i="7"/>
  <c r="H17" i="7" s="1"/>
  <c r="E26" i="7"/>
  <c r="K25" i="7"/>
  <c r="K24" i="7" s="1"/>
  <c r="H25" i="7"/>
  <c r="H16" i="7" s="1"/>
  <c r="E25" i="7"/>
  <c r="E16" i="7" s="1"/>
  <c r="M24" i="7"/>
  <c r="L24" i="7"/>
  <c r="J24" i="7"/>
  <c r="I24" i="7"/>
  <c r="G24" i="7"/>
  <c r="F24" i="7"/>
  <c r="K22" i="7"/>
  <c r="K18" i="7" s="1"/>
  <c r="H22" i="7"/>
  <c r="H18" i="7" s="1"/>
  <c r="E22" i="7"/>
  <c r="E18" i="7" s="1"/>
  <c r="K21" i="7"/>
  <c r="H21" i="7"/>
  <c r="E21" i="7"/>
  <c r="M20" i="7"/>
  <c r="L20" i="7"/>
  <c r="K20" i="7"/>
  <c r="J20" i="7"/>
  <c r="I20" i="7"/>
  <c r="H20" i="7"/>
  <c r="G20" i="7"/>
  <c r="F20" i="7"/>
  <c r="E20" i="7"/>
  <c r="M18" i="7"/>
  <c r="L18" i="7"/>
  <c r="J18" i="7"/>
  <c r="I18" i="7"/>
  <c r="G18" i="7"/>
  <c r="F18" i="7"/>
  <c r="M17" i="7"/>
  <c r="L17" i="7"/>
  <c r="J17" i="7"/>
  <c r="I17" i="7"/>
  <c r="I14" i="7" s="1"/>
  <c r="G17" i="7"/>
  <c r="G14" i="7" s="1"/>
  <c r="F17" i="7"/>
  <c r="F14" i="7" s="1"/>
  <c r="M16" i="7"/>
  <c r="M14" i="7" s="1"/>
  <c r="L16" i="7"/>
  <c r="L14" i="7" s="1"/>
  <c r="J16" i="7"/>
  <c r="J14" i="7" s="1"/>
  <c r="I16" i="7"/>
  <c r="F16" i="7"/>
  <c r="M13" i="6"/>
  <c r="L13" i="6"/>
  <c r="K13" i="6"/>
  <c r="J13" i="6"/>
  <c r="I13" i="6"/>
  <c r="H13" i="6"/>
  <c r="G13" i="6"/>
  <c r="F13" i="6"/>
  <c r="E13" i="6"/>
  <c r="D13" i="6"/>
  <c r="C13" i="6"/>
  <c r="L8" i="6"/>
  <c r="K56" i="5"/>
  <c r="J56" i="5"/>
  <c r="I56" i="5"/>
  <c r="H56" i="5"/>
  <c r="G56" i="5"/>
  <c r="F56" i="5"/>
  <c r="E56" i="5"/>
  <c r="D56" i="5"/>
  <c r="C56" i="5"/>
  <c r="C38" i="5"/>
  <c r="C37" i="5"/>
  <c r="C36" i="5"/>
  <c r="C35" i="5"/>
  <c r="C34" i="5"/>
  <c r="C33" i="5"/>
  <c r="C31" i="5"/>
  <c r="C30" i="5"/>
  <c r="C29" i="5"/>
  <c r="C28" i="5"/>
  <c r="C27" i="5"/>
  <c r="C26" i="5"/>
  <c r="K24" i="5"/>
  <c r="C24" i="5" s="1"/>
  <c r="J24" i="5"/>
  <c r="I24" i="5"/>
  <c r="H24" i="5"/>
  <c r="G24" i="5"/>
  <c r="F24" i="5"/>
  <c r="E24" i="5"/>
  <c r="D24" i="5"/>
  <c r="C23" i="5"/>
  <c r="C22" i="5"/>
  <c r="C21" i="5"/>
  <c r="C20" i="5"/>
  <c r="C19" i="5"/>
  <c r="C17" i="5"/>
  <c r="C16" i="5"/>
  <c r="C15" i="5"/>
  <c r="C14" i="5"/>
  <c r="B137" i="4"/>
  <c r="B138" i="4" s="1"/>
  <c r="B139" i="4" s="1"/>
  <c r="B140" i="4" s="1"/>
  <c r="B141" i="4" s="1"/>
  <c r="B129" i="4"/>
  <c r="B130" i="4" s="1"/>
  <c r="B131" i="4" s="1"/>
  <c r="B132" i="4" s="1"/>
  <c r="B133" i="4" s="1"/>
  <c r="B121" i="4"/>
  <c r="B122" i="4" s="1"/>
  <c r="B123" i="4" s="1"/>
  <c r="B124" i="4" s="1"/>
  <c r="B125" i="4" s="1"/>
  <c r="B108" i="4"/>
  <c r="B109" i="4" s="1"/>
  <c r="B110" i="4" s="1"/>
  <c r="B111" i="4" s="1"/>
  <c r="B112" i="4" s="1"/>
  <c r="B100" i="4"/>
  <c r="B101" i="4" s="1"/>
  <c r="B102" i="4" s="1"/>
  <c r="B103" i="4" s="1"/>
  <c r="B104" i="4" s="1"/>
  <c r="B92" i="4"/>
  <c r="B93" i="4" s="1"/>
  <c r="B94" i="4" s="1"/>
  <c r="B95" i="4" s="1"/>
  <c r="B96" i="4" s="1"/>
  <c r="B66" i="4"/>
  <c r="B67" i="4" s="1"/>
  <c r="B68" i="4" s="1"/>
  <c r="B69" i="4" s="1"/>
  <c r="B70" i="4" s="1"/>
  <c r="B58" i="4"/>
  <c r="B59" i="4" s="1"/>
  <c r="B60" i="4" s="1"/>
  <c r="B61" i="4" s="1"/>
  <c r="B62" i="4" s="1"/>
  <c r="B51" i="4"/>
  <c r="B52" i="4" s="1"/>
  <c r="B53" i="4" s="1"/>
  <c r="B54" i="4" s="1"/>
  <c r="B50" i="4"/>
  <c r="B37" i="4"/>
  <c r="B38" i="4" s="1"/>
  <c r="B39" i="4" s="1"/>
  <c r="B40" i="4" s="1"/>
  <c r="B41" i="4" s="1"/>
  <c r="B29" i="4"/>
  <c r="B30" i="4" s="1"/>
  <c r="B31" i="4" s="1"/>
  <c r="B32" i="4" s="1"/>
  <c r="B33" i="4" s="1"/>
  <c r="B21" i="4"/>
  <c r="B22" i="4" s="1"/>
  <c r="B23" i="4" s="1"/>
  <c r="B24" i="4" s="1"/>
  <c r="B25" i="4" s="1"/>
  <c r="F38" i="31" l="1"/>
  <c r="C38" i="31" s="1"/>
  <c r="D35" i="31"/>
  <c r="D33" i="31" s="1"/>
  <c r="C33" i="31"/>
  <c r="J21" i="30"/>
  <c r="J11" i="30" s="1"/>
  <c r="H34" i="22"/>
  <c r="C30" i="21"/>
  <c r="I20" i="17"/>
  <c r="I12" i="17" s="1"/>
  <c r="H12" i="11"/>
  <c r="D102" i="8"/>
  <c r="D32" i="8"/>
  <c r="H42" i="8"/>
  <c r="I174" i="8"/>
  <c r="J174" i="8"/>
  <c r="J30" i="8" s="1"/>
  <c r="D196" i="8"/>
  <c r="D52" i="8" s="1"/>
  <c r="H32" i="8"/>
  <c r="I60" i="8"/>
  <c r="I32" i="8"/>
  <c r="J32" i="8"/>
  <c r="J41" i="8"/>
  <c r="I102" i="8"/>
  <c r="I30" i="8" s="1"/>
  <c r="G36" i="8"/>
  <c r="K102" i="8"/>
  <c r="K30" i="8" s="1"/>
  <c r="G174" i="8"/>
  <c r="G30" i="8" s="1"/>
  <c r="H14" i="7"/>
  <c r="E17" i="7"/>
  <c r="E14" i="7" s="1"/>
  <c r="K16" i="7"/>
  <c r="K14" i="7" s="1"/>
  <c r="E24" i="7"/>
  <c r="H24" i="7"/>
  <c r="D174" i="8" l="1"/>
  <c r="D30" i="8" s="1"/>
</calcChain>
</file>

<file path=xl/sharedStrings.xml><?xml version="1.0" encoding="utf-8"?>
<sst xmlns="http://schemas.openxmlformats.org/spreadsheetml/2006/main" count="5464" uniqueCount="971">
  <si>
    <t>Ｕ-18 男女，年齢，行動の種類別１日の生活配分平均時間</t>
  </si>
  <si>
    <t>　「社会生活基本調査」は，国民の生活時間の配分，自由時間における活動の内容等を明らかに</t>
  </si>
  <si>
    <t>するため，昭和51年調査以来， 5年ごとに実施され，平成 8年調査は 5回目に当たる。調査時期</t>
  </si>
  <si>
    <t>は， 9月28日(土)から10月 6日(日)までの 9日間のうち，指定された連続する 2日間を調査。</t>
  </si>
  <si>
    <t>Ａ．平日（平成 8年1996）</t>
  </si>
  <si>
    <t xml:space="preserve">  単位：時間.分</t>
    <phoneticPr fontId="4"/>
  </si>
  <si>
    <t xml:space="preserve"> </t>
  </si>
  <si>
    <t>身の</t>
  </si>
  <si>
    <t xml:space="preserve"> １次活動</t>
  </si>
  <si>
    <t>睡 眠</t>
  </si>
  <si>
    <t xml:space="preserve"> 回りの</t>
  </si>
  <si>
    <t>食 事</t>
  </si>
  <si>
    <t>２次活動</t>
  </si>
  <si>
    <t xml:space="preserve"> 通勤・</t>
  </si>
  <si>
    <t>仕 事</t>
  </si>
  <si>
    <t>学 業</t>
  </si>
  <si>
    <t>家 事</t>
  </si>
  <si>
    <t xml:space="preserve"> 介護・</t>
  </si>
  <si>
    <t>育 児</t>
  </si>
  <si>
    <t xml:space="preserve"> 買い物</t>
  </si>
  <si>
    <t>用事</t>
  </si>
  <si>
    <t>通学</t>
  </si>
  <si>
    <t>看護</t>
  </si>
  <si>
    <t>男</t>
  </si>
  <si>
    <t>～</t>
  </si>
  <si>
    <t>24歳</t>
  </si>
  <si>
    <t>－</t>
    <phoneticPr fontId="4"/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</si>
  <si>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</si>
  <si>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</si>
  <si>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</si>
  <si>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</si>
  <si>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</si>
  <si>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</si>
  <si>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</si>
  <si>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</si>
  <si>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>移 動</t>
  </si>
  <si>
    <t>ﾃﾚﾋﾞﾗｼﾞ</t>
  </si>
  <si>
    <t xml:space="preserve"> 休養･</t>
  </si>
  <si>
    <t xml:space="preserve"> 学習･ </t>
  </si>
  <si>
    <t xml:space="preserve"> ３次活動</t>
  </si>
  <si>
    <t>(除く通</t>
  </si>
  <si>
    <t>ｵ･新聞･</t>
  </si>
  <si>
    <t xml:space="preserve"> くつろ</t>
  </si>
  <si>
    <t xml:space="preserve"> 研究(学</t>
  </si>
  <si>
    <t xml:space="preserve"> 趣味・</t>
  </si>
  <si>
    <t xml:space="preserve"> ｽﾎﾟｰﾂ</t>
  </si>
  <si>
    <t xml:space="preserve"> 社会的</t>
  </si>
  <si>
    <t xml:space="preserve"> 交際・</t>
  </si>
  <si>
    <t xml:space="preserve"> 受診・</t>
  </si>
  <si>
    <t>その他</t>
  </si>
  <si>
    <t>勤通学)</t>
  </si>
  <si>
    <t>雑誌</t>
  </si>
  <si>
    <t>ぎ</t>
  </si>
  <si>
    <t xml:space="preserve"> 業以外)</t>
  </si>
  <si>
    <t>娯楽</t>
  </si>
  <si>
    <t>活動</t>
  </si>
  <si>
    <t xml:space="preserve"> 付き合</t>
  </si>
  <si>
    <t>療養</t>
  </si>
  <si>
    <t>資料：総務庁統計局「社会生活基本調査」</t>
  </si>
  <si>
    <t>Ｕ-18 男女，年齢，行動の種類別１日の生活配分平均時間－続き－</t>
  </si>
  <si>
    <t xml:space="preserve">  調査の時期は， 9月28日(土)から10月 6日(日)までの 9日間のうち，指定された</t>
  </si>
  <si>
    <t>連続する 2日間を調査。</t>
  </si>
  <si>
    <t>Ｂ．日曜日（平成 8年1996）</t>
  </si>
  <si>
    <t>　単位：時間.分</t>
    <phoneticPr fontId="4"/>
  </si>
  <si>
    <t>Ｕ-19 主要観光地別宿泊観光客数</t>
  </si>
  <si>
    <t xml:space="preserve">        単位：千人</t>
    <phoneticPr fontId="4"/>
  </si>
  <si>
    <t xml:space="preserve"> 和歌浦,</t>
  </si>
  <si>
    <t xml:space="preserve"> 日の岬,</t>
  </si>
  <si>
    <t xml:space="preserve">  加太,</t>
    <phoneticPr fontId="4"/>
  </si>
  <si>
    <t xml:space="preserve"> 紀三井寺,</t>
  </si>
  <si>
    <t>西有田</t>
  </si>
  <si>
    <t xml:space="preserve"> 煙樹海岸</t>
  </si>
  <si>
    <t xml:space="preserve"> 田辺,</t>
  </si>
  <si>
    <t xml:space="preserve">  総 数</t>
  </si>
  <si>
    <t xml:space="preserve"> 高野山</t>
  </si>
  <si>
    <t xml:space="preserve"> 友ヶ島,</t>
  </si>
  <si>
    <t xml:space="preserve"> 和歌山城,</t>
  </si>
  <si>
    <t xml:space="preserve"> (やびつ,</t>
  </si>
  <si>
    <t xml:space="preserve"> 白崎海岸</t>
  </si>
  <si>
    <t xml:space="preserve"> 龍神温泉</t>
  </si>
  <si>
    <t>大塔,南部,</t>
  </si>
  <si>
    <t xml:space="preserve"> 白浜温泉</t>
  </si>
  <si>
    <t xml:space="preserve">  磯ﾉ浦</t>
    <phoneticPr fontId="4"/>
  </si>
  <si>
    <t xml:space="preserve"> 大池遊園,</t>
  </si>
  <si>
    <t>湯浅,</t>
  </si>
  <si>
    <t xml:space="preserve"> ,道成寺,</t>
  </si>
  <si>
    <t>,護摩檀山</t>
  </si>
  <si>
    <t xml:space="preserve"> 南部川,</t>
  </si>
  <si>
    <t xml:space="preserve"> ,椿温泉</t>
  </si>
  <si>
    <t>風土記の丘</t>
  </si>
  <si>
    <t>広川)</t>
  </si>
  <si>
    <t xml:space="preserve"> 御坊市</t>
  </si>
  <si>
    <t xml:space="preserve"> 中辺路</t>
  </si>
  <si>
    <t>昭和50年 1975</t>
  </si>
  <si>
    <t>　　55　 1980</t>
  </si>
  <si>
    <t>　　60　 1985</t>
  </si>
  <si>
    <t>平成 2   1990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</si>
  <si>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</si>
  <si>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</si>
  <si>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</si>
  <si>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</si>
  <si>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</si>
  <si>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</si>
  <si>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 xml:space="preserve"> 1999年  1月</t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</si>
  <si>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</si>
  <si>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</si>
  <si>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</si>
  <si>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</si>
  <si>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</si>
  <si>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</si>
  <si>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</si>
  <si>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</si>
  <si>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</si>
  <si>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</si>
  <si>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</si>
  <si>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海南,生</t>
  </si>
  <si>
    <t xml:space="preserve"> 橋本(玉</t>
  </si>
  <si>
    <t>熊野枯木灘</t>
  </si>
  <si>
    <t xml:space="preserve">  串本</t>
  </si>
  <si>
    <t xml:space="preserve"> 勝浦温泉,</t>
  </si>
  <si>
    <t xml:space="preserve"> 熊野本宮</t>
  </si>
  <si>
    <t>新宮,瀞峡</t>
  </si>
  <si>
    <t>石高原(下</t>
  </si>
  <si>
    <t xml:space="preserve"> 紀仙郷</t>
    <rPh sb="3" eb="4">
      <t>キョウ</t>
    </rPh>
    <phoneticPr fontId="4"/>
  </si>
  <si>
    <t xml:space="preserve"> 川峡,杉</t>
  </si>
  <si>
    <t xml:space="preserve"> (日置,</t>
  </si>
  <si>
    <t>(潮岬,大島</t>
  </si>
  <si>
    <t xml:space="preserve"> 湯川温泉</t>
  </si>
  <si>
    <t xml:space="preserve"> 温泉郷</t>
  </si>
  <si>
    <t>(熊野川を</t>
  </si>
  <si>
    <t xml:space="preserve"> 津,美里,</t>
  </si>
  <si>
    <t>(粉河寺,</t>
  </si>
  <si>
    <t>村公園,高</t>
  </si>
  <si>
    <t xml:space="preserve"> その他</t>
  </si>
  <si>
    <t xml:space="preserve">  すさみ)</t>
  </si>
  <si>
    <t xml:space="preserve"> ,海中公園</t>
  </si>
  <si>
    <t>(那智山,</t>
  </si>
  <si>
    <t>(川湯,湯の</t>
  </si>
  <si>
    <t xml:space="preserve"> 含む)</t>
  </si>
  <si>
    <t xml:space="preserve"> 金屋,清</t>
  </si>
  <si>
    <t xml:space="preserve"> 根来寺,</t>
  </si>
  <si>
    <t>野口公園,</t>
  </si>
  <si>
    <t xml:space="preserve"> ,橋杭岩)</t>
  </si>
  <si>
    <t>太地,古座)</t>
  </si>
  <si>
    <t xml:space="preserve"> 峰,渡瀬)</t>
  </si>
  <si>
    <t xml:space="preserve"> 水,吉備)</t>
  </si>
  <si>
    <t>葛城高原)</t>
  </si>
  <si>
    <t>三国山)</t>
  </si>
  <si>
    <t>資料：県観光課「観光客動態調査報告書」</t>
  </si>
  <si>
    <t>Ｕ-20 市町村別宿泊施設数及び観光客数</t>
  </si>
  <si>
    <t xml:space="preserve">    (平成11年 1999)</t>
  </si>
  <si>
    <t>　  ホテル</t>
  </si>
  <si>
    <t>旅  館</t>
  </si>
  <si>
    <t xml:space="preserve"> 国民</t>
  </si>
  <si>
    <t xml:space="preserve"> 政府</t>
  </si>
  <si>
    <t xml:space="preserve"> 宿舎,</t>
  </si>
  <si>
    <t xml:space="preserve"> ﾕ-ｽ</t>
  </si>
  <si>
    <t xml:space="preserve">        観光客数</t>
  </si>
  <si>
    <t xml:space="preserve"> 登録･ﾎ</t>
  </si>
  <si>
    <t xml:space="preserve"> ﾋﾞｼﾞﾈｽ</t>
  </si>
  <si>
    <t xml:space="preserve"> 登録･</t>
    <phoneticPr fontId="4"/>
  </si>
  <si>
    <t xml:space="preserve"> 日観連</t>
  </si>
  <si>
    <t xml:space="preserve"> 民宿</t>
  </si>
  <si>
    <t xml:space="preserve"> ﾎｽﾃﾙ</t>
  </si>
  <si>
    <t xml:space="preserve"> 宿坊</t>
  </si>
  <si>
    <t xml:space="preserve"> ﾃﾙ協会</t>
  </si>
  <si>
    <t xml:space="preserve"> ﾎﾃﾙ</t>
  </si>
  <si>
    <t xml:space="preserve"> 国観連</t>
  </si>
  <si>
    <t xml:space="preserve"> の旅館</t>
  </si>
  <si>
    <t xml:space="preserve"> 休暇村</t>
  </si>
  <si>
    <t xml:space="preserve">   宿泊客</t>
  </si>
  <si>
    <t xml:space="preserve">   日帰客</t>
  </si>
  <si>
    <t xml:space="preserve">  ＝12月末現在＝</t>
  </si>
  <si>
    <t>人</t>
  </si>
  <si>
    <t xml:space="preserve"> 県  計</t>
  </si>
  <si>
    <t xml:space="preserve"> 和歌山市</t>
  </si>
  <si>
    <t>－</t>
    <phoneticPr fontId="4"/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</si>
  <si>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</si>
  <si>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</si>
  <si>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</si>
  <si>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</si>
  <si>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</si>
  <si>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</si>
  <si>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</si>
  <si>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</si>
  <si>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</si>
  <si>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</si>
  <si>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</si>
  <si>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</si>
  <si>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</si>
  <si>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</si>
  <si>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</si>
  <si>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</si>
  <si>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</si>
  <si>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</si>
  <si>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</si>
  <si>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</si>
  <si>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</si>
  <si>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</si>
  <si>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</si>
  <si>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</si>
  <si>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</si>
  <si>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</si>
  <si>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</si>
  <si>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</si>
  <si>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</si>
  <si>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</si>
  <si>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</si>
  <si>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</si>
  <si>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</si>
  <si>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</si>
  <si>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</si>
  <si>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</si>
  <si>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</si>
  <si>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</si>
  <si>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</si>
  <si>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</si>
  <si>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</si>
  <si>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</si>
  <si>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</si>
  <si>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</si>
  <si>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</si>
  <si>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</si>
  <si>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</si>
  <si>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</si>
  <si>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</si>
  <si>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Ｕ-01 設置者別学校数，教員数及び在学者数</t>
  </si>
  <si>
    <t>( 5月 1日現在)</t>
  </si>
  <si>
    <t>学校数</t>
  </si>
  <si>
    <t xml:space="preserve"> 在学者数</t>
  </si>
  <si>
    <t xml:space="preserve">  　　  教員数(本務者)</t>
  </si>
  <si>
    <t>総数</t>
  </si>
  <si>
    <t>本校</t>
  </si>
  <si>
    <t>分校</t>
  </si>
  <si>
    <t>女</t>
  </si>
  <si>
    <t xml:space="preserve"> 総数</t>
  </si>
  <si>
    <t xml:space="preserve"> 男</t>
  </si>
  <si>
    <t xml:space="preserve"> 女</t>
  </si>
  <si>
    <t>校</t>
  </si>
  <si>
    <t>平成10年1998</t>
  </si>
  <si>
    <t xml:space="preserve">    11  1999</t>
  </si>
  <si>
    <t xml:space="preserve">    12  2000</t>
  </si>
  <si>
    <t>国  立</t>
  </si>
  <si>
    <t>公  立</t>
  </si>
  <si>
    <t>私  立</t>
  </si>
  <si>
    <t>幼稚園</t>
  </si>
  <si>
    <t>小学校</t>
  </si>
  <si>
    <t>中学校</t>
  </si>
  <si>
    <t>高等学校</t>
  </si>
  <si>
    <t xml:space="preserve">  通信制公立</t>
  </si>
  <si>
    <t>盲学校 公立</t>
  </si>
  <si>
    <t>聾学校 公立</t>
  </si>
  <si>
    <t>養護学校</t>
  </si>
  <si>
    <t>高専 国立</t>
  </si>
  <si>
    <t>短期大学（注）</t>
    <rPh sb="5" eb="6">
      <t>チュウ</t>
    </rPh>
    <phoneticPr fontId="4"/>
  </si>
  <si>
    <t>大学（注）</t>
  </si>
  <si>
    <t>専修学校</t>
  </si>
  <si>
    <t>各種学校</t>
  </si>
  <si>
    <t>注）</t>
  </si>
  <si>
    <t>大学及び短期大学の集計は,「学校数」,「教員数」は大学本部の所在地とし,「学生数」のみ学部所</t>
    <rPh sb="2" eb="3">
      <t>オヨ</t>
    </rPh>
    <rPh sb="4" eb="6">
      <t>タンキ</t>
    </rPh>
    <rPh sb="6" eb="8">
      <t>ダイガク</t>
    </rPh>
    <rPh sb="43" eb="45">
      <t>ガクブ</t>
    </rPh>
    <rPh sb="45" eb="46">
      <t>ショザイチ</t>
    </rPh>
    <phoneticPr fontId="4"/>
  </si>
  <si>
    <t>在地とするのが原則であるが,県内に学部のみ所在する大学は分校とし,「教員数」は除外したが,</t>
    <rPh sb="0" eb="1">
      <t>ザイ</t>
    </rPh>
    <rPh sb="1" eb="2">
      <t>チ</t>
    </rPh>
    <rPh sb="7" eb="9">
      <t>ゲンソク</t>
    </rPh>
    <rPh sb="34" eb="37">
      <t>キョウインスウ</t>
    </rPh>
    <rPh sb="39" eb="41">
      <t>ジョガイ</t>
    </rPh>
    <phoneticPr fontId="4"/>
  </si>
  <si>
    <t>「学部学生数」を在学者数に含めた。なお,在学者数には,大学院,専攻科及び別科の学生並びに聴講</t>
    <rPh sb="1" eb="3">
      <t>ガクブ</t>
    </rPh>
    <rPh sb="3" eb="6">
      <t>ガクセイスウ</t>
    </rPh>
    <rPh sb="8" eb="10">
      <t>ザイガク</t>
    </rPh>
    <rPh sb="10" eb="11">
      <t>シャ</t>
    </rPh>
    <rPh sb="11" eb="12">
      <t>スウ</t>
    </rPh>
    <rPh sb="20" eb="22">
      <t>ザイガク</t>
    </rPh>
    <rPh sb="22" eb="23">
      <t>シャ</t>
    </rPh>
    <rPh sb="23" eb="24">
      <t>スウ</t>
    </rPh>
    <rPh sb="27" eb="30">
      <t>ダイガクイン</t>
    </rPh>
    <rPh sb="31" eb="33">
      <t>センコウ</t>
    </rPh>
    <rPh sb="33" eb="34">
      <t>カ</t>
    </rPh>
    <rPh sb="34" eb="35">
      <t>オヨ</t>
    </rPh>
    <rPh sb="36" eb="38">
      <t>ベッカ</t>
    </rPh>
    <rPh sb="39" eb="41">
      <t>ガクセイ</t>
    </rPh>
    <rPh sb="41" eb="42">
      <t>ナラ</t>
    </rPh>
    <rPh sb="44" eb="46">
      <t>チョウコウ</t>
    </rPh>
    <phoneticPr fontId="4"/>
  </si>
  <si>
    <t>生等は含まない。</t>
    <rPh sb="0" eb="1">
      <t>セイ</t>
    </rPh>
    <rPh sb="1" eb="2">
      <t>トウ</t>
    </rPh>
    <rPh sb="3" eb="4">
      <t>フク</t>
    </rPh>
    <phoneticPr fontId="4"/>
  </si>
  <si>
    <t>資料：県統計課「学校基本調査の概要」</t>
  </si>
  <si>
    <t>Ｕ-02 市町村別幼稚園数，在園者数及び教員数</t>
  </si>
  <si>
    <t>Ａ．幼稚園（公立，私立合計）</t>
  </si>
  <si>
    <t>（ 5月 1日現在）</t>
  </si>
  <si>
    <t xml:space="preserve"> [年齢別在園者数]</t>
  </si>
  <si>
    <t>本年度</t>
  </si>
  <si>
    <t xml:space="preserve"> ３月</t>
  </si>
  <si>
    <t>園数</t>
  </si>
  <si>
    <t xml:space="preserve">  在園者</t>
  </si>
  <si>
    <t xml:space="preserve">     ３歳</t>
  </si>
  <si>
    <t xml:space="preserve">       ４歳</t>
  </si>
  <si>
    <t xml:space="preserve">       ５歳</t>
  </si>
  <si>
    <t>入園者</t>
  </si>
  <si>
    <t xml:space="preserve"> 修了者</t>
  </si>
  <si>
    <t xml:space="preserve">  総数</t>
  </si>
  <si>
    <t>昭和45年 1970</t>
    <phoneticPr fontId="4"/>
  </si>
  <si>
    <t>　　50 　1975</t>
  </si>
  <si>
    <t>　　 3　 1991</t>
  </si>
  <si>
    <t>　　 4　 1992</t>
  </si>
  <si>
    <t>　　 5　 1993</t>
  </si>
  <si>
    <t>　　12　 2000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</si>
  <si>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</si>
  <si>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</si>
  <si>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</si>
  <si>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</si>
  <si>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</si>
  <si>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</si>
  <si>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</si>
  <si>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>－</t>
    <phoneticPr fontId="4"/>
  </si>
  <si>
    <t xml:space="preserve">   下 津 町</t>
  </si>
  <si>
    <t xml:space="preserve">   打 田 町</t>
  </si>
  <si>
    <t xml:space="preserve">   粉 河 町</t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</si>
  <si>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</si>
  <si>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</si>
  <si>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</si>
  <si>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</si>
  <si>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</si>
  <si>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</si>
  <si>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</si>
  <si>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</si>
  <si>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</si>
  <si>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</si>
  <si>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美 浜 町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</si>
  <si>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</si>
  <si>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</si>
  <si>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</si>
  <si>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</si>
  <si>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上富田町</t>
  </si>
  <si>
    <t xml:space="preserve">   串 本 町</t>
  </si>
  <si>
    <t xml:space="preserve">   那智勝浦町</t>
  </si>
  <si>
    <t xml:space="preserve">   太 地 町</t>
  </si>
  <si>
    <t xml:space="preserve">   古 座 町</t>
  </si>
  <si>
    <t xml:space="preserve">  Ｂ．公立幼稚園</t>
  </si>
  <si>
    <t>[年齢別在園者数]</t>
  </si>
  <si>
    <t>昭和45年 1970</t>
    <phoneticPr fontId="4"/>
  </si>
  <si>
    <t xml:space="preserve">  Ｃ．私立幼稚園</t>
  </si>
  <si>
    <t>Ｕ-03 小学校</t>
  </si>
  <si>
    <t>Ａ．学級編制方式別学級数及び児童数の推移</t>
  </si>
  <si>
    <t xml:space="preserve">    ( 5月 1日現在)</t>
  </si>
  <si>
    <t>学級編制方式別学級数</t>
  </si>
  <si>
    <t>学級編制方式別児童数</t>
  </si>
  <si>
    <t>小学校数</t>
  </si>
  <si>
    <t xml:space="preserve">  学級数</t>
  </si>
  <si>
    <t xml:space="preserve"> (含単級)</t>
  </si>
  <si>
    <t xml:space="preserve"> 75条学級</t>
  </si>
  <si>
    <t xml:space="preserve">  児童数</t>
  </si>
  <si>
    <t xml:space="preserve"> 単式学級</t>
  </si>
  <si>
    <t xml:space="preserve"> 複式学級</t>
  </si>
  <si>
    <t xml:space="preserve"> 心身障害</t>
  </si>
  <si>
    <t>学級</t>
  </si>
  <si>
    <t>昭和40年 1965</t>
    <phoneticPr fontId="4"/>
  </si>
  <si>
    <t>･･･</t>
  </si>
  <si>
    <t>　　45   1970</t>
  </si>
  <si>
    <t>国立</t>
  </si>
  <si>
    <t>－</t>
    <phoneticPr fontId="4"/>
  </si>
  <si>
    <t>公立</t>
  </si>
  <si>
    <t>私立</t>
  </si>
  <si>
    <t>Ｂ．教員数及び学年別児童数の推移</t>
  </si>
  <si>
    <t xml:space="preserve"> 単位：人</t>
    <phoneticPr fontId="4"/>
  </si>
  <si>
    <t>(本務者)</t>
  </si>
  <si>
    <t>[学年別児童数]</t>
  </si>
  <si>
    <t>教員</t>
  </si>
  <si>
    <t>うち男</t>
  </si>
  <si>
    <t>１学年</t>
  </si>
  <si>
    <t>２学年</t>
  </si>
  <si>
    <t>３学年</t>
  </si>
  <si>
    <t>４学年</t>
  </si>
  <si>
    <t>５学年</t>
  </si>
  <si>
    <t>６学年</t>
  </si>
  <si>
    <t>Ｃ．市町村別小学校数，教職員数及び学年別児童数</t>
  </si>
  <si>
    <t xml:space="preserve"> ( 5月 1日現在)</t>
  </si>
  <si>
    <t xml:space="preserve">  教員数</t>
  </si>
  <si>
    <t xml:space="preserve"> 職員数</t>
  </si>
  <si>
    <t xml:space="preserve">        児童数 総数</t>
  </si>
  <si>
    <t xml:space="preserve">     １学年</t>
  </si>
  <si>
    <t>小学校数</t>
    <phoneticPr fontId="4"/>
  </si>
  <si>
    <t xml:space="preserve"> (本務者)</t>
  </si>
  <si>
    <t>総 数</t>
    <phoneticPr fontId="4"/>
  </si>
  <si>
    <t>男</t>
    <phoneticPr fontId="4"/>
  </si>
  <si>
    <t>女</t>
    <phoneticPr fontId="4"/>
  </si>
  <si>
    <t>平成12年 2000</t>
  </si>
  <si>
    <t>Ｃ．市町村別小学校数，教職員数及び学年別児童数－続き－</t>
  </si>
  <si>
    <t xml:space="preserve">        単位：人</t>
    <phoneticPr fontId="4"/>
  </si>
  <si>
    <t xml:space="preserve">      ２学年</t>
  </si>
  <si>
    <t xml:space="preserve">     ３学年</t>
  </si>
  <si>
    <t xml:space="preserve">     ４学年</t>
  </si>
  <si>
    <t xml:space="preserve">      ５学年</t>
  </si>
  <si>
    <t xml:space="preserve">     ６学年</t>
  </si>
  <si>
    <t>Ｄ．市町村別小学校数，学級編制方式別学級数及び児童数</t>
  </si>
  <si>
    <t>学級数</t>
  </si>
  <si>
    <t>－</t>
    <phoneticPr fontId="4"/>
  </si>
  <si>
    <t xml:space="preserve"> Ｕ-03 小学校</t>
  </si>
  <si>
    <t>Ｅ．市町村別長期欠席及び遠距離通学児童数</t>
  </si>
  <si>
    <t xml:space="preserve">     単位：人</t>
    <phoneticPr fontId="4"/>
  </si>
  <si>
    <t xml:space="preserve"> 長期欠席</t>
  </si>
  <si>
    <t>前年 4月～当年 3月に30日以上の欠席者：理由別</t>
  </si>
  <si>
    <t>注）遠距離</t>
    <rPh sb="0" eb="1">
      <t>チュウ</t>
    </rPh>
    <phoneticPr fontId="4"/>
  </si>
  <si>
    <t xml:space="preserve"> 児童総数</t>
  </si>
  <si>
    <t>病 気</t>
  </si>
  <si>
    <t xml:space="preserve"> 経済的理由</t>
  </si>
  <si>
    <t>不登校</t>
  </si>
  <si>
    <t xml:space="preserve">  通学者数</t>
  </si>
  <si>
    <t>平成 6年 1994</t>
    <phoneticPr fontId="4"/>
  </si>
  <si>
    <t>･･･</t>
    <phoneticPr fontId="4"/>
  </si>
  <si>
    <t>－</t>
    <phoneticPr fontId="4"/>
  </si>
  <si>
    <t xml:space="preserve">  かつらぎ町</t>
  </si>
  <si>
    <t xml:space="preserve">  那智勝浦町</t>
  </si>
  <si>
    <t xml:space="preserve"> 資料：県統計課「学校基本調査の概要」 注）片道が４㎞以上の遠距離通学者数。（ 5月 1日現在）</t>
  </si>
  <si>
    <t>　　　　　　　　　　　　　　　　　　　　　平成11年度より調査項目から除外された。</t>
    <rPh sb="21" eb="23">
      <t>ヘイセイ</t>
    </rPh>
    <rPh sb="25" eb="27">
      <t>ネンド</t>
    </rPh>
    <rPh sb="29" eb="31">
      <t>チョウサ</t>
    </rPh>
    <rPh sb="31" eb="33">
      <t>コウモク</t>
    </rPh>
    <rPh sb="35" eb="37">
      <t>ジョガイ</t>
    </rPh>
    <phoneticPr fontId="4"/>
  </si>
  <si>
    <t>Ｆ．帰国子女及び外国人児童数</t>
  </si>
  <si>
    <t>「帰国子女」とは，海外勤務者等の子女で，引き続き１年を超える期間海外に</t>
  </si>
  <si>
    <t>在留し，当年 4月 1日から翌年 3月31日までの間に帰国した児童をいう。</t>
  </si>
  <si>
    <t xml:space="preserve">  単位：人</t>
    <phoneticPr fontId="4"/>
  </si>
  <si>
    <t>学年別帰国子女児童数</t>
  </si>
  <si>
    <t xml:space="preserve"> 5月1日現在</t>
  </si>
  <si>
    <t>外国人</t>
  </si>
  <si>
    <t>児童数</t>
  </si>
  <si>
    <t>平成 3年 1991</t>
    <phoneticPr fontId="4"/>
  </si>
  <si>
    <t>Ｕ-04 中学校</t>
  </si>
  <si>
    <t>Ａ．学校数，教員数及び生徒数の推移</t>
  </si>
  <si>
    <t xml:space="preserve"> 学校数</t>
  </si>
  <si>
    <t xml:space="preserve"> 教員数</t>
  </si>
  <si>
    <t>生徒数</t>
  </si>
  <si>
    <t>男</t>
    <phoneticPr fontId="4"/>
  </si>
  <si>
    <t>女</t>
    <phoneticPr fontId="4"/>
  </si>
  <si>
    <t xml:space="preserve"> １学年</t>
  </si>
  <si>
    <t xml:space="preserve"> ２学年</t>
  </si>
  <si>
    <t xml:space="preserve"> ３学年</t>
  </si>
  <si>
    <t>昭和35年 1960</t>
    <phoneticPr fontId="4"/>
  </si>
  <si>
    <t xml:space="preserve">    40   1965</t>
  </si>
  <si>
    <t>　　61　 1986</t>
  </si>
  <si>
    <t>　　62　 1987</t>
  </si>
  <si>
    <t>　　63　 1988</t>
  </si>
  <si>
    <t>平成元   1989</t>
  </si>
  <si>
    <t>　　 2 　1990</t>
  </si>
  <si>
    <t>Ｂ．市町村別中学校数，学級編制方式別学級数及び生徒数</t>
  </si>
  <si>
    <t>学級編制方式別生徒数</t>
  </si>
  <si>
    <t>中学校数</t>
  </si>
  <si>
    <t xml:space="preserve">  生徒数</t>
  </si>
  <si>
    <t>－</t>
    <phoneticPr fontId="4"/>
  </si>
  <si>
    <t>Ｃ．市町村別中学校数，教職員数及び学年別生徒数</t>
  </si>
  <si>
    <t xml:space="preserve">   教員数</t>
  </si>
  <si>
    <t xml:space="preserve">   職員数</t>
  </si>
  <si>
    <t xml:space="preserve">      　生徒 総数</t>
    <phoneticPr fontId="4"/>
  </si>
  <si>
    <t xml:space="preserve">  中学校数</t>
  </si>
  <si>
    <t xml:space="preserve">  (本務者)</t>
  </si>
  <si>
    <t xml:space="preserve">    総 数</t>
  </si>
  <si>
    <t>Ｃ．市町村別中学校数，教職員数及び学年別生徒数－続き－</t>
  </si>
  <si>
    <t xml:space="preserve"> 生徒 総数</t>
  </si>
  <si>
    <t xml:space="preserve">         １学年</t>
  </si>
  <si>
    <t xml:space="preserve">         ２学年</t>
  </si>
  <si>
    <t xml:space="preserve">         ３学年</t>
  </si>
  <si>
    <t>Ｄ．市町村別長期欠席及び遠距離通学生徒数</t>
  </si>
  <si>
    <t xml:space="preserve">    単位：人</t>
    <phoneticPr fontId="4"/>
  </si>
  <si>
    <t xml:space="preserve">  [前年 4月～当年 3月に30日以上の欠席者の理由別]</t>
  </si>
  <si>
    <t xml:space="preserve"> 注)遠距離</t>
  </si>
  <si>
    <t xml:space="preserve"> 生徒総数</t>
  </si>
  <si>
    <t xml:space="preserve"> 病気</t>
  </si>
  <si>
    <t xml:space="preserve">   通学者数</t>
  </si>
  <si>
    <t>平成 6年 1994</t>
    <phoneticPr fontId="4"/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</si>
  <si>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</si>
  <si>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</si>
  <si>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</si>
  <si>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</si>
  <si>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</si>
  <si>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 12   2000</t>
  </si>
  <si>
    <t>･･･</t>
    <phoneticPr fontId="4"/>
  </si>
  <si>
    <t xml:space="preserve"> 資料：県統計課「学校基本調査の概要」 注）片道が6㎞以上の遠距離通学者数。（ 5月 1日現在）</t>
    <phoneticPr fontId="4"/>
  </si>
  <si>
    <t>Ｅ．帰国子女及び外国人生徒数</t>
  </si>
  <si>
    <t>「帰国子女」とは，海外勤務者等の子女で，引き続き１年を超える期間海外</t>
  </si>
  <si>
    <t>に在留し，当年 4月 1日から翌年 3月31日までの間に帰国した生徒をいう。</t>
  </si>
  <si>
    <t xml:space="preserve"> 平成 4年 </t>
  </si>
  <si>
    <t xml:space="preserve"> 平成 5年 </t>
  </si>
  <si>
    <t xml:space="preserve"> 平成 6年 </t>
  </si>
  <si>
    <t xml:space="preserve"> 平成 7年 </t>
  </si>
  <si>
    <t xml:space="preserve">平成 8年 </t>
  </si>
  <si>
    <t xml:space="preserve"> 平成 9年 </t>
  </si>
  <si>
    <t xml:space="preserve"> 平成10年 </t>
  </si>
  <si>
    <t xml:space="preserve"> 平成11年 </t>
  </si>
  <si>
    <t xml:space="preserve"> 平成12年 </t>
  </si>
  <si>
    <t xml:space="preserve"> 1992</t>
  </si>
  <si>
    <t xml:space="preserve"> 1993</t>
  </si>
  <si>
    <t xml:space="preserve"> 1994</t>
  </si>
  <si>
    <t xml:space="preserve"> 1995</t>
  </si>
  <si>
    <t xml:space="preserve"> 1996</t>
  </si>
  <si>
    <t xml:space="preserve"> 1997</t>
  </si>
  <si>
    <t xml:space="preserve"> 1998</t>
  </si>
  <si>
    <t xml:space="preserve"> 1999</t>
  </si>
  <si>
    <t xml:space="preserve"> 2000</t>
  </si>
  <si>
    <t xml:space="preserve">  帰国子女生徒総数</t>
  </si>
  <si>
    <t xml:space="preserve">    中学校１学年</t>
  </si>
  <si>
    <t xml:space="preserve">          ２学年</t>
  </si>
  <si>
    <t xml:space="preserve">          ３学年</t>
  </si>
  <si>
    <t xml:space="preserve">  外国人生徒数</t>
  </si>
  <si>
    <t>Ｕ-05 義務教育の不就学者及び学齢児童生徒死亡数</t>
  </si>
  <si>
    <t>単位:人</t>
  </si>
  <si>
    <t xml:space="preserve">    就学免除者</t>
  </si>
  <si>
    <t xml:space="preserve"> 　 就学猶予者</t>
  </si>
  <si>
    <t>１年以上居所不明者</t>
  </si>
  <si>
    <t xml:space="preserve">    学齢児童･生徒死亡数</t>
  </si>
  <si>
    <t xml:space="preserve"> 6～11歳</t>
  </si>
  <si>
    <t>12～14歳</t>
  </si>
  <si>
    <t xml:space="preserve"> 12～14歳</t>
  </si>
  <si>
    <t>6～11歳</t>
  </si>
  <si>
    <t xml:space="preserve"> 注）</t>
  </si>
  <si>
    <t>平成 4年 1992</t>
  </si>
  <si>
    <t>－</t>
    <phoneticPr fontId="4"/>
  </si>
  <si>
    <t xml:space="preserve"> 注）前年 4月～当年 3月</t>
  </si>
  <si>
    <t>Ｕ-06 高等学校</t>
  </si>
  <si>
    <t>Ａ．学科別生徒数</t>
  </si>
  <si>
    <t xml:space="preserve">  ( 5月 1日現在)</t>
  </si>
  <si>
    <t>単位：人</t>
    <phoneticPr fontId="4"/>
  </si>
  <si>
    <t>［本科］</t>
  </si>
  <si>
    <t xml:space="preserve"> (看護科)</t>
  </si>
  <si>
    <t xml:space="preserve"> 普通科</t>
  </si>
  <si>
    <t xml:space="preserve"> 農業科</t>
  </si>
  <si>
    <t xml:space="preserve"> 工業科</t>
  </si>
  <si>
    <t xml:space="preserve"> 商業科</t>
  </si>
  <si>
    <t xml:space="preserve"> 家庭科</t>
  </si>
  <si>
    <t xml:space="preserve"> 看護科</t>
  </si>
  <si>
    <t xml:space="preserve">  総 合</t>
  </si>
  <si>
    <t xml:space="preserve"> 専攻科</t>
  </si>
  <si>
    <t>昭61年1986</t>
  </si>
  <si>
    <t>　62　1987</t>
  </si>
  <si>
    <t>　63　1988</t>
  </si>
  <si>
    <t>平元  1989</t>
  </si>
  <si>
    <t>　 2  1990</t>
  </si>
  <si>
    <t>　 3　1991</t>
  </si>
  <si>
    <t>　 4  1992</t>
  </si>
  <si>
    <t>　 5　1993</t>
  </si>
  <si>
    <t>－</t>
    <phoneticPr fontId="4"/>
  </si>
  <si>
    <t>　 6　1994</t>
  </si>
  <si>
    <t>　 7  1995</t>
  </si>
  <si>
    <t>　 8　1996</t>
  </si>
  <si>
    <t>　 9  1997</t>
  </si>
  <si>
    <t>　10  1998</t>
  </si>
  <si>
    <t>　11  1999</t>
  </si>
  <si>
    <t>　12  2000</t>
  </si>
  <si>
    <t xml:space="preserve">  男</t>
  </si>
  <si>
    <t xml:space="preserve">  女</t>
  </si>
  <si>
    <t>Ｂ．市町村別高等学校数，教職員数及び学年別生徒数</t>
    <rPh sb="10" eb="11">
      <t>スウ</t>
    </rPh>
    <rPh sb="15" eb="16">
      <t>スウ</t>
    </rPh>
    <phoneticPr fontId="4"/>
  </si>
  <si>
    <t xml:space="preserve">         ( 5月 1日現在)</t>
  </si>
  <si>
    <t xml:space="preserve"> 高等</t>
  </si>
  <si>
    <t xml:space="preserve">  職員数</t>
  </si>
  <si>
    <t xml:space="preserve">  本科</t>
  </si>
  <si>
    <t xml:space="preserve">   総 数</t>
  </si>
  <si>
    <t>昭和30年1955</t>
  </si>
  <si>
    <t xml:space="preserve">    35  1960</t>
  </si>
  <si>
    <t xml:space="preserve">    40  1965</t>
  </si>
  <si>
    <t xml:space="preserve">    45  1970</t>
  </si>
  <si>
    <t xml:space="preserve">    50  1975</t>
  </si>
  <si>
    <t xml:space="preserve">    55  1980</t>
  </si>
  <si>
    <t xml:space="preserve">    60  1985</t>
  </si>
  <si>
    <t>平成 2  1990</t>
  </si>
  <si>
    <t xml:space="preserve">     4  1992</t>
  </si>
  <si>
    <t xml:space="preserve">     5  1993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</si>
  <si>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</si>
  <si>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</si>
  <si>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</si>
  <si>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</si>
  <si>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</si>
  <si>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>Ｂ．市町村別高等学校数,教職員数及び学年別生徒数－続き－</t>
  </si>
  <si>
    <t xml:space="preserve">   本科</t>
  </si>
  <si>
    <t>１学年</t>
    <phoneticPr fontId="4"/>
  </si>
  <si>
    <t xml:space="preserve">      ３学年</t>
  </si>
  <si>
    <t xml:space="preserve">      ４学年</t>
  </si>
  <si>
    <t xml:space="preserve">       専攻科</t>
    <phoneticPr fontId="4"/>
  </si>
  <si>
    <t>Ｕ-07 盲学校，聾学校及び養護学校</t>
  </si>
  <si>
    <t xml:space="preserve">          ( 5月 1日現在)</t>
  </si>
  <si>
    <t xml:space="preserve">  学校数</t>
  </si>
  <si>
    <t xml:space="preserve">  在学者</t>
  </si>
  <si>
    <t xml:space="preserve">  総  数</t>
  </si>
  <si>
    <t xml:space="preserve">  幼稚部</t>
  </si>
  <si>
    <t xml:space="preserve">  小学部</t>
  </si>
  <si>
    <t xml:space="preserve">  中学部</t>
  </si>
  <si>
    <t xml:space="preserve">  高等部</t>
  </si>
  <si>
    <t xml:space="preserve">      盲学校</t>
  </si>
  <si>
    <t>平成 2 　1990</t>
  </si>
  <si>
    <t xml:space="preserve">      聾学校</t>
  </si>
  <si>
    <t xml:space="preserve">     養護学校</t>
  </si>
  <si>
    <t>－</t>
    <phoneticPr fontId="4"/>
  </si>
  <si>
    <t>Ｕ-08 高等教育機関</t>
  </si>
  <si>
    <t>Ａ．高等専門学校及び短期大学</t>
  </si>
  <si>
    <t>高等専門学校</t>
  </si>
  <si>
    <t>短期大学</t>
  </si>
  <si>
    <t xml:space="preserve"> 学生数</t>
  </si>
  <si>
    <t xml:space="preserve"> ＃うち男</t>
  </si>
  <si>
    <t>資料：文部省「学校基本調査報告書（高等教育機関編）」</t>
  </si>
  <si>
    <t>Ｂ．大学・大学院</t>
  </si>
  <si>
    <t xml:space="preserve">      （ 5月 1日現在在籍者）</t>
  </si>
  <si>
    <t>学校数</t>
    <phoneticPr fontId="4"/>
  </si>
  <si>
    <t>学生数</t>
    <phoneticPr fontId="4"/>
  </si>
  <si>
    <t xml:space="preserve"> ＃</t>
  </si>
  <si>
    <t xml:space="preserve">  学部</t>
  </si>
  <si>
    <t>大学院</t>
    <phoneticPr fontId="4"/>
  </si>
  <si>
    <t>教員数</t>
    <phoneticPr fontId="4"/>
  </si>
  <si>
    <t>職員数</t>
    <phoneticPr fontId="4"/>
  </si>
  <si>
    <t xml:space="preserve"> うち男</t>
  </si>
  <si>
    <t>Ｃ．出身高校の所在地都道府県別 短期大学，大学入学者数</t>
  </si>
  <si>
    <t xml:space="preserve">  単位:人</t>
    <phoneticPr fontId="4"/>
  </si>
  <si>
    <t>入学者</t>
    <phoneticPr fontId="4"/>
  </si>
  <si>
    <t>出身高校の所在地都道府県</t>
  </si>
  <si>
    <t>総  数</t>
    <phoneticPr fontId="4"/>
  </si>
  <si>
    <t>和歌山県</t>
    <phoneticPr fontId="4"/>
  </si>
  <si>
    <t xml:space="preserve"> 大阪府</t>
  </si>
  <si>
    <t>兵庫県</t>
    <phoneticPr fontId="4"/>
  </si>
  <si>
    <t xml:space="preserve"> 奈良県</t>
  </si>
  <si>
    <t>京都府</t>
    <phoneticPr fontId="4"/>
  </si>
  <si>
    <t xml:space="preserve"> 滋賀県</t>
  </si>
  <si>
    <t>愛知県</t>
    <phoneticPr fontId="4"/>
  </si>
  <si>
    <t>三重県</t>
    <phoneticPr fontId="4"/>
  </si>
  <si>
    <t>その他</t>
    <phoneticPr fontId="4"/>
  </si>
  <si>
    <t>平成 9年 1997</t>
  </si>
  <si>
    <t xml:space="preserve">    短期大学</t>
  </si>
  <si>
    <t xml:space="preserve">         公立</t>
  </si>
  <si>
    <t>　　     私立</t>
  </si>
  <si>
    <t xml:space="preserve">    大学</t>
  </si>
  <si>
    <t xml:space="preserve">         国立</t>
  </si>
  <si>
    <t>　 　    公立</t>
  </si>
  <si>
    <t>平成10年 1998</t>
  </si>
  <si>
    <t>平成11年 1999</t>
  </si>
  <si>
    <t>Ｕ-09 中学校卒業後の状況</t>
  </si>
  <si>
    <t>Ａ．卒業後の状況</t>
  </si>
  <si>
    <t xml:space="preserve">     ( 3月卒業者)</t>
  </si>
  <si>
    <t xml:space="preserve">        単位:人</t>
  </si>
  <si>
    <t xml:space="preserve">   1996</t>
  </si>
  <si>
    <t xml:space="preserve">   1997</t>
  </si>
  <si>
    <t xml:space="preserve">   1998</t>
  </si>
  <si>
    <t xml:space="preserve">   1999</t>
  </si>
  <si>
    <t xml:space="preserve">   2000</t>
  </si>
  <si>
    <t xml:space="preserve"> 平成 8年</t>
  </si>
  <si>
    <t xml:space="preserve"> 平成 9年</t>
  </si>
  <si>
    <t xml:space="preserve"> 平成10年</t>
  </si>
  <si>
    <t xml:space="preserve"> 平成11年</t>
  </si>
  <si>
    <t xml:space="preserve"> 平成12年</t>
  </si>
  <si>
    <t xml:space="preserve">   卒業者総数</t>
  </si>
  <si>
    <t>① 進学者</t>
  </si>
  <si>
    <t>高等学校本科</t>
  </si>
  <si>
    <t>全日制</t>
  </si>
  <si>
    <t>定時制</t>
  </si>
  <si>
    <t>通信制</t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</si>
  <si>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4"/>
  </si>
  <si>
    <t>盲・聾・養護学校高等部</t>
  </si>
  <si>
    <t>② 専修学校(高等課程)進学者</t>
  </si>
  <si>
    <t>┐</t>
    <phoneticPr fontId="4"/>
  </si>
  <si>
    <t>③ 専修学校(一般課程)等入学者</t>
  </si>
  <si>
    <t>├     115</t>
    <phoneticPr fontId="4"/>
  </si>
  <si>
    <t>④ 公共職業能力開発施設入学者</t>
  </si>
  <si>
    <t>┘</t>
    <phoneticPr fontId="4"/>
  </si>
  <si>
    <t>⑤ 就職者</t>
  </si>
  <si>
    <t>⑥ 無業者</t>
  </si>
  <si>
    <t>⑦ 死亡・不詳</t>
  </si>
  <si>
    <t>[再掲]</t>
  </si>
  <si>
    <t>①のうち就職進学者</t>
  </si>
  <si>
    <t>②のうち就職進学者</t>
  </si>
  <si>
    <t>①のうち他県への進学者</t>
  </si>
  <si>
    <t>Ｂ．高等学校等への入学志願者数</t>
  </si>
  <si>
    <t>( 3月卒業者)</t>
  </si>
  <si>
    <t xml:space="preserve">        単位：人</t>
    <phoneticPr fontId="4"/>
  </si>
  <si>
    <t>入学志願者総数</t>
  </si>
  <si>
    <t>盲・聾・養護高等部本科</t>
  </si>
  <si>
    <t>Ｃ．産業及び就職地別就職者数</t>
  </si>
  <si>
    <t xml:space="preserve"> 平成 7年</t>
  </si>
  <si>
    <t xml:space="preserve"> 就職者 総数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</si>
  <si>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</si>
  <si>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</si>
  <si>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</si>
  <si>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</si>
  <si>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</si>
  <si>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</si>
  <si>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</si>
  <si>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Ｕ-10 高等学校卒業後の状況</t>
  </si>
  <si>
    <t xml:space="preserve">    Ａ．卒業後の状況</t>
  </si>
  <si>
    <t>（３月卒業者）</t>
  </si>
  <si>
    <t>単位：人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</si>
  <si>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</si>
  <si>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</si>
  <si>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</si>
  <si>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</si>
  <si>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</si>
  <si>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</si>
  <si>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盲･聾･養護高等部専攻科</t>
  </si>
  <si>
    <t>② 専修学校[専門課程]進学者</t>
  </si>
  <si>
    <t>③ 専修学校[一般課程]等入学者</t>
  </si>
  <si>
    <t>④ 公共職業能力開発施設等入学</t>
  </si>
  <si>
    <t>⑥ その他</t>
  </si>
  <si>
    <t>①のうち就職している者</t>
  </si>
  <si>
    <t>②のうち就職している者</t>
  </si>
  <si>
    <t>③のうち就職している者</t>
  </si>
  <si>
    <t>④のうち就職している者</t>
  </si>
  <si>
    <t>公立高校</t>
  </si>
  <si>
    <t>私立高校</t>
  </si>
  <si>
    <t>Ｂ．産業及び就職地別就職者数</t>
  </si>
  <si>
    <t xml:space="preserve">   総数</t>
  </si>
  <si>
    <t xml:space="preserve">  第１次</t>
  </si>
  <si>
    <t xml:space="preserve">  第２次</t>
  </si>
  <si>
    <t xml:space="preserve">   県内</t>
  </si>
  <si>
    <t xml:space="preserve">   県外</t>
  </si>
  <si>
    <t xml:space="preserve">  産業</t>
  </si>
  <si>
    <t xml:space="preserve">  農業</t>
  </si>
  <si>
    <t xml:space="preserve">  林業</t>
  </si>
  <si>
    <t xml:space="preserve">  漁業</t>
  </si>
  <si>
    <t xml:space="preserve">  鉱業</t>
  </si>
  <si>
    <t xml:space="preserve"> 建設業</t>
  </si>
  <si>
    <t xml:space="preserve">   男子</t>
  </si>
  <si>
    <t xml:space="preserve">   女子</t>
  </si>
  <si>
    <t>県内就職</t>
  </si>
  <si>
    <t xml:space="preserve">  　－</t>
  </si>
  <si>
    <t>県外就職</t>
  </si>
  <si>
    <t xml:space="preserve">  第３次</t>
  </si>
  <si>
    <t xml:space="preserve">  不詳</t>
  </si>
  <si>
    <t>製造業</t>
    <phoneticPr fontId="4"/>
  </si>
  <si>
    <t xml:space="preserve"> 電気,ｶﾞｽ</t>
  </si>
  <si>
    <t xml:space="preserve"> 運輸・</t>
  </si>
  <si>
    <t>卸売小売</t>
  </si>
  <si>
    <t xml:space="preserve"> 金融・</t>
  </si>
  <si>
    <t>不動産業</t>
  </si>
  <si>
    <t xml:space="preserve"> ｻ-ﾋﾞｽ業</t>
  </si>
  <si>
    <t xml:space="preserve">  公務</t>
  </si>
  <si>
    <t xml:space="preserve"> ,水道業</t>
  </si>
  <si>
    <t xml:space="preserve"> 通信業</t>
  </si>
  <si>
    <t>業飲食店</t>
  </si>
  <si>
    <t xml:space="preserve"> 保険業</t>
  </si>
  <si>
    <t>Ｃ．就職先都道府県別就職者数</t>
  </si>
  <si>
    <t xml:space="preserve">  単位：人</t>
    <phoneticPr fontId="4"/>
  </si>
  <si>
    <t xml:space="preserve">   1995</t>
  </si>
  <si>
    <t xml:space="preserve">   総  数</t>
  </si>
  <si>
    <t>県内就職者</t>
  </si>
  <si>
    <t>県外就職者</t>
  </si>
  <si>
    <t>　  大阪府</t>
  </si>
  <si>
    <t>　  京都府</t>
  </si>
  <si>
    <t>　  兵庫県</t>
  </si>
  <si>
    <t>　　奈良県</t>
  </si>
  <si>
    <t>　　滋賀県</t>
  </si>
  <si>
    <t>　　</t>
  </si>
  <si>
    <t>　　東京都</t>
  </si>
  <si>
    <t>　　神奈川県</t>
  </si>
  <si>
    <t xml:space="preserve">    埼玉県</t>
  </si>
  <si>
    <t>　  愛知県</t>
  </si>
  <si>
    <t>　　静岡県</t>
  </si>
  <si>
    <t xml:space="preserve">    三重県</t>
  </si>
  <si>
    <t>　  その他</t>
  </si>
  <si>
    <t>Ｄ．職業別就職者数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</si>
  <si>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</si>
  <si>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</si>
  <si>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</si>
  <si>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</si>
  <si>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</si>
  <si>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</si>
  <si>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>農林漁業作業者</t>
  </si>
  <si>
    <t xml:space="preserve">    農林業作業者</t>
  </si>
  <si>
    <t xml:space="preserve">    漁業作業者</t>
  </si>
  <si>
    <t>運輸・通信従事者</t>
  </si>
  <si>
    <t>生産工程・労務作業者</t>
  </si>
  <si>
    <t xml:space="preserve">    製造・製作作業者</t>
  </si>
  <si>
    <t xml:space="preserve">    定置機関運転･</t>
  </si>
  <si>
    <t xml:space="preserve">    建設機械運転･電気作業者</t>
  </si>
  <si>
    <t xml:space="preserve">    採掘･建設･労務作業者</t>
  </si>
  <si>
    <t>上記以外のもの</t>
  </si>
  <si>
    <t>Ｕ-10 高校卒業後の状況</t>
  </si>
  <si>
    <t>Ｅ．県内高校出身者の進学短期大学及び大学所在地都道府県</t>
  </si>
  <si>
    <t xml:space="preserve">         単位：人</t>
    <phoneticPr fontId="4"/>
  </si>
  <si>
    <t xml:space="preserve"> 短期大学，</t>
  </si>
  <si>
    <t xml:space="preserve">  平成10年(1998) 4月入学者</t>
  </si>
  <si>
    <t xml:space="preserve">  平成11年(1999) 4月入学者（県内高校出身）</t>
  </si>
  <si>
    <t xml:space="preserve"> 大学所在地</t>
  </si>
  <si>
    <t xml:space="preserve">  入学者</t>
  </si>
  <si>
    <t xml:space="preserve"> 都道府県</t>
  </si>
  <si>
    <t>短期大学</t>
    <phoneticPr fontId="4"/>
  </si>
  <si>
    <t>大学</t>
    <phoneticPr fontId="4"/>
  </si>
  <si>
    <t xml:space="preserve"> 大学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</si>
  <si>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</si>
  <si>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</si>
  <si>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</si>
  <si>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</si>
  <si>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</si>
  <si>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</si>
  <si>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</si>
  <si>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</si>
  <si>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</si>
  <si>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</si>
  <si>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</si>
  <si>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</si>
  <si>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</si>
  <si>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</si>
  <si>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</si>
  <si>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</si>
  <si>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</si>
  <si>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</si>
  <si>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</si>
  <si>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</si>
  <si>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</si>
  <si>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</si>
  <si>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</si>
  <si>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</si>
  <si>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</si>
  <si>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</si>
  <si>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</si>
  <si>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</si>
  <si>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</si>
  <si>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</si>
  <si>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</si>
  <si>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</si>
  <si>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</si>
  <si>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</si>
  <si>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</si>
  <si>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</si>
  <si>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</si>
  <si>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</si>
  <si>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</si>
  <si>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</si>
  <si>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</si>
  <si>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</si>
  <si>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</si>
  <si>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</si>
  <si>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</si>
  <si>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</si>
  <si>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</si>
  <si>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>Ｕ-11 大学・短期大学卒業後の状況</t>
  </si>
  <si>
    <t xml:space="preserve">    （各年 3月卒）</t>
  </si>
  <si>
    <t/>
  </si>
  <si>
    <t xml:space="preserve"> 一時的な</t>
  </si>
  <si>
    <t xml:space="preserve"> 注1)</t>
  </si>
  <si>
    <t xml:space="preserve"> 進学者</t>
  </si>
  <si>
    <t xml:space="preserve"> 就職者</t>
  </si>
  <si>
    <t xml:space="preserve">  就職</t>
  </si>
  <si>
    <t xml:space="preserve"> 仕事に就</t>
  </si>
  <si>
    <t xml:space="preserve"> 左記以外</t>
  </si>
  <si>
    <t>死亡･</t>
  </si>
  <si>
    <t xml:space="preserve"> 注2)臨床</t>
  </si>
  <si>
    <t xml:space="preserve">  進学者</t>
  </si>
  <si>
    <t xml:space="preserve"> いた者</t>
  </si>
  <si>
    <t xml:space="preserve">  の者</t>
  </si>
  <si>
    <t>不詳</t>
  </si>
  <si>
    <t xml:space="preserve">  研修医</t>
  </si>
  <si>
    <t>平成 7年 1995</t>
  </si>
  <si>
    <t>　　大学</t>
  </si>
  <si>
    <t>　　　　男</t>
  </si>
  <si>
    <t>　　　　女</t>
  </si>
  <si>
    <t>　　短期大学</t>
  </si>
  <si>
    <t>平成 8年 1996</t>
  </si>
  <si>
    <t>注1) 家事の手伝い、研究生として学校に残っている者及び専修学校、各種学校</t>
  </si>
  <si>
    <t>　 　外国の学校、職業能力開発施設等へ入学した者、または就職でも「進学者」</t>
  </si>
  <si>
    <t xml:space="preserve">     でもないことが明かな者である。</t>
  </si>
  <si>
    <t>注2) 予定者を含む。</t>
  </si>
  <si>
    <t>Ｕ-12 幼児・児童・生徒の発育状況</t>
  </si>
  <si>
    <t xml:space="preserve">  「学校保健統計調査」は 4～ 6月に実地，年齢は 4月 1日現在である。</t>
  </si>
  <si>
    <t xml:space="preserve">         男</t>
  </si>
  <si>
    <t xml:space="preserve">         女</t>
  </si>
  <si>
    <t xml:space="preserve"> (30年前)</t>
  </si>
  <si>
    <t>(30年前)</t>
  </si>
  <si>
    <t xml:space="preserve"> 1970年</t>
  </si>
  <si>
    <t>1999年</t>
  </si>
  <si>
    <t>2000年</t>
  </si>
  <si>
    <t>全国</t>
  </si>
  <si>
    <t>　　　　身長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</si>
  <si>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</si>
  <si>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</si>
  <si>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</si>
  <si>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</si>
  <si>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</si>
  <si>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</si>
  <si>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</si>
  <si>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</si>
  <si>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</si>
  <si>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</si>
  <si>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</si>
  <si>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</si>
  <si>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</si>
  <si>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</si>
  <si>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</si>
  <si>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</si>
  <si>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</si>
  <si>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</si>
  <si>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  <phoneticPr fontId="4"/>
  </si>
  <si>
    <t xml:space="preserve">  15歳</t>
    <phoneticPr fontId="4"/>
  </si>
  <si>
    <t xml:space="preserve">  16</t>
  </si>
  <si>
    <t xml:space="preserve">  17</t>
  </si>
  <si>
    <t>　　　　体重</t>
  </si>
  <si>
    <t>㎏</t>
  </si>
  <si>
    <t xml:space="preserve">高 校  1年 </t>
    <phoneticPr fontId="4"/>
  </si>
  <si>
    <t>　　　　座高</t>
  </si>
  <si>
    <t>資料：県統計課「学校保健統計調査」</t>
  </si>
  <si>
    <t>Ｕ-13 公立図書館</t>
  </si>
  <si>
    <t xml:space="preserve">   (平成12年 4月 1日現在)</t>
  </si>
  <si>
    <t xml:space="preserve"> 建物の総</t>
  </si>
  <si>
    <t xml:space="preserve"> 閲覧席数</t>
  </si>
  <si>
    <t xml:space="preserve">  蔵書数</t>
  </si>
  <si>
    <t>前年度</t>
  </si>
  <si>
    <t xml:space="preserve"> 館外貸出</t>
  </si>
  <si>
    <t xml:space="preserve">  専任</t>
  </si>
  <si>
    <t xml:space="preserve"> (延)面積</t>
  </si>
  <si>
    <t xml:space="preserve"> 貸出冊数</t>
  </si>
  <si>
    <t xml:space="preserve"> 登録者数</t>
  </si>
  <si>
    <t xml:space="preserve"> うち司書</t>
  </si>
  <si>
    <t>㎡</t>
  </si>
  <si>
    <t>千冊</t>
  </si>
  <si>
    <t>県立図書館</t>
  </si>
  <si>
    <t>本館(和歌山市)</t>
  </si>
  <si>
    <t>紀南分館(田辺市)</t>
  </si>
  <si>
    <t>紀北分館(那賀町)</t>
  </si>
  <si>
    <t>－</t>
    <phoneticPr fontId="4"/>
  </si>
  <si>
    <t>市町村立図書館</t>
  </si>
  <si>
    <t>和歌山市立図書館</t>
  </si>
  <si>
    <t>海南市立児童図書館</t>
  </si>
  <si>
    <t>橋本市立図書館</t>
  </si>
  <si>
    <t>有田市立図書館</t>
  </si>
  <si>
    <t>御坊市立図書館</t>
  </si>
  <si>
    <t>田辺市立図書館</t>
  </si>
  <si>
    <t>新宮市立図書館</t>
  </si>
  <si>
    <t>下津町立図書館</t>
  </si>
  <si>
    <t>那賀町立図書館</t>
  </si>
  <si>
    <t>粉河町立図書館</t>
  </si>
  <si>
    <t>貴志川町立図書館</t>
  </si>
  <si>
    <t>岩出町立駅前ﾗｲﾌﾞﾗﾘｰ</t>
    <rPh sb="4" eb="6">
      <t>エキマエ</t>
    </rPh>
    <phoneticPr fontId="4"/>
  </si>
  <si>
    <t>かつらぎ町立図書館</t>
  </si>
  <si>
    <t>湯浅町立図書館</t>
  </si>
  <si>
    <t>美浜町立図書館</t>
  </si>
  <si>
    <t>白浜町立図書館</t>
  </si>
  <si>
    <t>上富田町立図書館</t>
  </si>
  <si>
    <t>串本町立図書館</t>
  </si>
  <si>
    <t>那智勝浦町立図書館</t>
  </si>
  <si>
    <t>資料：県教育委員会 生涯学習課「和歌山県の生涯学習」</t>
    <rPh sb="10" eb="12">
      <t>ショウガイ</t>
    </rPh>
    <rPh sb="12" eb="14">
      <t>ガクシュウ</t>
    </rPh>
    <rPh sb="21" eb="23">
      <t>ショウガイ</t>
    </rPh>
    <rPh sb="23" eb="25">
      <t>ガクシュウ</t>
    </rPh>
    <phoneticPr fontId="4"/>
  </si>
  <si>
    <t>Ｕ-14 市郡別，系統別宗教法人数</t>
  </si>
  <si>
    <t>（ 4月 1日現在）</t>
  </si>
  <si>
    <t>│</t>
    <phoneticPr fontId="4"/>
  </si>
  <si>
    <t>総  数</t>
  </si>
  <si>
    <t>神道系</t>
  </si>
  <si>
    <t>ｷﾘｽﾄ教系</t>
  </si>
  <si>
    <t xml:space="preserve">  仏教系  </t>
    <phoneticPr fontId="4"/>
  </si>
  <si>
    <t>諸  教</t>
  </si>
  <si>
    <t>昭和60年1985</t>
  </si>
  <si>
    <t xml:space="preserve"> 9月10日</t>
  </si>
  <si>
    <t>│</t>
  </si>
  <si>
    <t xml:space="preserve"> 9   1</t>
  </si>
  <si>
    <t xml:space="preserve"> 2   1</t>
  </si>
  <si>
    <t xml:space="preserve"> 4   1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</si>
  <si>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</si>
  <si>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</si>
  <si>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</si>
  <si>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</si>
  <si>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</si>
  <si>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</si>
  <si>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</si>
  <si>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</si>
  <si>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那 賀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</si>
  <si>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</si>
  <si>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</si>
  <si>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</si>
  <si>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</si>
  <si>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</si>
  <si>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資料：県総務学事課</t>
  </si>
  <si>
    <t>Ｕ-15 市町村別テレビ契約数</t>
  </si>
  <si>
    <t xml:space="preserve">      ( 3月末現在)</t>
  </si>
  <si>
    <t xml:space="preserve">    放送受信契約数</t>
  </si>
  <si>
    <t xml:space="preserve">    うち衛星契約数</t>
  </si>
  <si>
    <t>資料：ＮＨＫ和歌山放送局</t>
  </si>
  <si>
    <t>Ｕ-16 市町村別都市公園</t>
  </si>
  <si>
    <t>(平成11年[1999] 3月末現在)</t>
  </si>
  <si>
    <t>　　　総数</t>
  </si>
  <si>
    <t>　　 街区公園</t>
    <phoneticPr fontId="4"/>
  </si>
  <si>
    <t>　　 近隣公園</t>
    <phoneticPr fontId="4"/>
  </si>
  <si>
    <t>　　 運動公園</t>
    <phoneticPr fontId="4"/>
  </si>
  <si>
    <t xml:space="preserve">  その他の都市公園</t>
    <phoneticPr fontId="4"/>
  </si>
  <si>
    <t>箇所数</t>
  </si>
  <si>
    <t>面 積</t>
  </si>
  <si>
    <t>ha</t>
  </si>
  <si>
    <t>県  計</t>
  </si>
  <si>
    <t>資料：県都市計画課, 社会人口体系収集資料</t>
    <phoneticPr fontId="4"/>
  </si>
  <si>
    <t>Ｕ-17 市町村別国・県指定文化財数</t>
  </si>
  <si>
    <t>（1999年12月26日現在）</t>
  </si>
  <si>
    <t>有形文化財</t>
  </si>
  <si>
    <t>美術工芸品</t>
  </si>
  <si>
    <t>　記念物</t>
  </si>
  <si>
    <t>　民俗</t>
  </si>
  <si>
    <t xml:space="preserve">   建造物</t>
  </si>
  <si>
    <t xml:space="preserve">    絵画</t>
  </si>
  <si>
    <t xml:space="preserve">    彫刻</t>
  </si>
  <si>
    <t xml:space="preserve">    工芸</t>
  </si>
  <si>
    <t xml:space="preserve">   その他</t>
  </si>
  <si>
    <t>　文化財</t>
  </si>
  <si>
    <t xml:space="preserve"> 国</t>
  </si>
  <si>
    <t xml:space="preserve"> 県</t>
  </si>
  <si>
    <t xml:space="preserve">                                                                   </t>
  </si>
  <si>
    <t xml:space="preserve">    7   1995</t>
  </si>
  <si>
    <t xml:space="preserve"> 複数の市町村</t>
  </si>
  <si>
    <t xml:space="preserve"> に渡る物</t>
  </si>
  <si>
    <t>資料：県教育委員会 文化財課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</si>
</sst>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7" fontId="1" fillId="0" borderId="0"/>
    <xf numFmtId="176" fontId="1" fillId="0" borderId="0"/>
  </cellStyleXfs>
  <cellXfs count="121">
    <xf numFmtId="0" fontId="0" fillId="0" borderId="0" xfId="0">
      <alignment vertical="center"/>
    </xf>
    <xf numFmtId="0" fontId="1" fillId="0" borderId="0" xfId="1" applyFont="1" applyAlignment="1" applyProtection="1">
      <alignment horizontal="left"/>
    </xf>
    <xf numFmtId="0" fontId="1" fillId="0" borderId="0" xfId="1" applyFont="1"/>
    <xf numFmtId="0" fontId="1" fillId="0" borderId="0" xfId="1" applyFont="1" applyBorder="1"/>
    <xf numFmtId="37" fontId="1" fillId="0" borderId="0" xfId="1" applyNumberFormat="1" applyFont="1" applyBorder="1" applyProtection="1"/>
    <xf numFmtId="0" fontId="3" fillId="0" borderId="0" xfId="1" applyFont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1" fillId="0" borderId="1" xfId="1" applyFont="1" applyBorder="1"/>
    <xf numFmtId="37" fontId="1" fillId="0" borderId="1" xfId="1" applyNumberFormat="1" applyFont="1" applyBorder="1" applyProtection="1"/>
    <xf numFmtId="37" fontId="1" fillId="0" borderId="1" xfId="1" applyNumberFormat="1" applyFont="1" applyBorder="1" applyAlignment="1" applyProtection="1">
      <alignment horizontal="left"/>
    </xf>
    <xf numFmtId="0" fontId="1" fillId="0" borderId="2" xfId="1" applyFont="1" applyBorder="1"/>
    <xf numFmtId="0" fontId="1" fillId="0" borderId="0" xfId="1" applyFont="1" applyBorder="1" applyAlignment="1" applyProtection="1">
      <alignment horizontal="left"/>
    </xf>
    <xf numFmtId="0" fontId="1" fillId="0" borderId="3" xfId="1" applyFont="1" applyBorder="1"/>
    <xf numFmtId="0" fontId="1" fillId="0" borderId="2" xfId="1" applyFont="1" applyBorder="1" applyAlignment="1" applyProtection="1">
      <alignment horizontal="left"/>
    </xf>
    <xf numFmtId="0" fontId="1" fillId="0" borderId="2" xfId="1" applyFont="1" applyBorder="1" applyAlignment="1" applyProtection="1">
      <alignment horizontal="center"/>
    </xf>
    <xf numFmtId="0" fontId="1" fillId="0" borderId="4" xfId="1" applyFont="1" applyBorder="1"/>
    <xf numFmtId="0" fontId="1" fillId="0" borderId="4" xfId="1" applyFont="1" applyBorder="1" applyAlignment="1" applyProtection="1">
      <alignment horizontal="center"/>
    </xf>
    <xf numFmtId="2" fontId="1" fillId="0" borderId="0" xfId="1" applyNumberFormat="1" applyFont="1" applyBorder="1" applyProtection="1"/>
    <xf numFmtId="2" fontId="1" fillId="0" borderId="0" xfId="1" applyNumberFormat="1" applyFont="1" applyBorder="1" applyProtection="1">
      <protection locked="0"/>
    </xf>
    <xf numFmtId="0" fontId="1" fillId="0" borderId="0" xfId="1" applyFont="1" applyProtection="1"/>
    <xf numFmtId="0" fontId="1" fillId="0" borderId="2" xfId="1" applyFont="1" applyBorder="1" applyProtection="1">
      <protection locked="0"/>
    </xf>
    <xf numFmtId="2" fontId="1" fillId="0" borderId="0" xfId="1" applyNumberFormat="1" applyFont="1" applyBorder="1" applyAlignment="1" applyProtection="1">
      <alignment horizontal="right"/>
      <protection locked="0"/>
    </xf>
    <xf numFmtId="0" fontId="1" fillId="0" borderId="1" xfId="1" applyFont="1" applyBorder="1" applyAlignment="1" applyProtection="1">
      <alignment horizontal="left"/>
    </xf>
    <xf numFmtId="0" fontId="1" fillId="0" borderId="5" xfId="1" applyFont="1" applyBorder="1"/>
    <xf numFmtId="2" fontId="1" fillId="0" borderId="1" xfId="1" applyNumberFormat="1" applyFont="1" applyBorder="1" applyProtection="1"/>
    <xf numFmtId="2" fontId="1" fillId="0" borderId="0" xfId="1" applyNumberFormat="1" applyFont="1" applyBorder="1" applyAlignment="1" applyProtection="1">
      <alignment horizontal="left"/>
    </xf>
    <xf numFmtId="2" fontId="1" fillId="0" borderId="3" xfId="1" applyNumberFormat="1" applyFont="1" applyBorder="1" applyProtection="1"/>
    <xf numFmtId="2" fontId="1" fillId="0" borderId="2" xfId="1" applyNumberFormat="1" applyFont="1" applyBorder="1" applyAlignment="1" applyProtection="1">
      <alignment horizontal="center"/>
    </xf>
    <xf numFmtId="2" fontId="1" fillId="0" borderId="2" xfId="1" applyNumberFormat="1" applyFont="1" applyBorder="1" applyAlignment="1" applyProtection="1">
      <alignment horizontal="left"/>
    </xf>
    <xf numFmtId="0" fontId="1" fillId="0" borderId="4" xfId="1" applyFont="1" applyBorder="1" applyAlignment="1" applyProtection="1">
      <alignment horizontal="left"/>
    </xf>
    <xf numFmtId="2" fontId="1" fillId="0" borderId="4" xfId="1" applyNumberFormat="1" applyFont="1" applyBorder="1" applyAlignment="1" applyProtection="1">
      <alignment horizontal="center"/>
    </xf>
    <xf numFmtId="39" fontId="1" fillId="0" borderId="0" xfId="1" applyNumberFormat="1" applyFont="1" applyBorder="1" applyProtection="1"/>
    <xf numFmtId="39" fontId="1" fillId="0" borderId="0" xfId="1" applyNumberFormat="1" applyFont="1" applyBorder="1" applyProtection="1">
      <protection locked="0"/>
    </xf>
    <xf numFmtId="0" fontId="1" fillId="0" borderId="2" xfId="1" applyFont="1" applyBorder="1" applyAlignment="1" applyProtection="1">
      <alignment horizontal="left"/>
      <protection locked="0"/>
    </xf>
    <xf numFmtId="37" fontId="1" fillId="0" borderId="0" xfId="2" applyFont="1" applyAlignment="1" applyProtection="1">
      <alignment horizontal="left"/>
    </xf>
    <xf numFmtId="37" fontId="1" fillId="0" borderId="0" xfId="2" applyFont="1"/>
    <xf numFmtId="37" fontId="3" fillId="0" borderId="0" xfId="2" applyFont="1" applyAlignment="1" applyProtection="1">
      <alignment horizontal="left"/>
    </xf>
    <xf numFmtId="37" fontId="1" fillId="0" borderId="1" xfId="2" applyFont="1" applyBorder="1"/>
    <xf numFmtId="37" fontId="1" fillId="0" borderId="1" xfId="2" applyFont="1" applyBorder="1" applyAlignment="1" applyProtection="1">
      <alignment horizontal="left"/>
    </xf>
    <xf numFmtId="37" fontId="1" fillId="0" borderId="2" xfId="2" applyFont="1" applyBorder="1"/>
    <xf numFmtId="37" fontId="1" fillId="0" borderId="2" xfId="2" applyFont="1" applyBorder="1" applyAlignment="1" applyProtection="1">
      <alignment horizontal="left"/>
    </xf>
    <xf numFmtId="37" fontId="1" fillId="0" borderId="2" xfId="2" applyFont="1" applyBorder="1" applyAlignment="1" applyProtection="1">
      <alignment horizontal="center"/>
    </xf>
    <xf numFmtId="37" fontId="1" fillId="0" borderId="3" xfId="2" applyFont="1" applyBorder="1"/>
    <xf numFmtId="37" fontId="1" fillId="0" borderId="4" xfId="2" applyFont="1" applyBorder="1"/>
    <xf numFmtId="37" fontId="1" fillId="0" borderId="4" xfId="2" applyFont="1" applyBorder="1" applyAlignment="1" applyProtection="1">
      <alignment horizontal="left"/>
    </xf>
    <xf numFmtId="37" fontId="1" fillId="0" borderId="4" xfId="2" applyFont="1" applyBorder="1" applyAlignment="1" applyProtection="1">
      <alignment horizontal="center"/>
    </xf>
    <xf numFmtId="37" fontId="1" fillId="0" borderId="2" xfId="2" applyFont="1" applyBorder="1" applyProtection="1"/>
    <xf numFmtId="37" fontId="1" fillId="0" borderId="0" xfId="2" applyFont="1" applyProtection="1">
      <protection locked="0"/>
    </xf>
    <xf numFmtId="37" fontId="1" fillId="0" borderId="2" xfId="2" applyFont="1" applyBorder="1" applyProtection="1">
      <protection locked="0"/>
    </xf>
    <xf numFmtId="37" fontId="3" fillId="0" borderId="2" xfId="2" applyFont="1" applyBorder="1" applyProtection="1"/>
    <xf numFmtId="37" fontId="3" fillId="0" borderId="0" xfId="2" applyFont="1" applyProtection="1"/>
    <xf numFmtId="37" fontId="1" fillId="0" borderId="0" xfId="2" applyFont="1" applyAlignment="1" applyProtection="1">
      <alignment horizontal="left"/>
      <protection locked="0"/>
    </xf>
    <xf numFmtId="37" fontId="1" fillId="0" borderId="0" xfId="2" applyNumberFormat="1" applyFont="1" applyProtection="1">
      <protection locked="0"/>
    </xf>
    <xf numFmtId="37" fontId="1" fillId="0" borderId="5" xfId="2" applyFont="1" applyBorder="1"/>
    <xf numFmtId="37" fontId="1" fillId="0" borderId="5" xfId="2" applyFont="1" applyBorder="1" applyProtection="1">
      <protection locked="0"/>
    </xf>
    <xf numFmtId="37" fontId="1" fillId="0" borderId="1" xfId="2" applyFont="1" applyBorder="1" applyProtection="1">
      <protection locked="0"/>
    </xf>
    <xf numFmtId="37" fontId="1" fillId="0" borderId="1" xfId="2" applyFont="1" applyBorder="1" applyAlignment="1" applyProtection="1">
      <alignment horizontal="left"/>
      <protection locked="0"/>
    </xf>
    <xf numFmtId="37" fontId="1" fillId="0" borderId="3" xfId="2" applyFont="1" applyBorder="1" applyAlignment="1" applyProtection="1">
      <alignment horizontal="left"/>
    </xf>
    <xf numFmtId="37" fontId="1" fillId="0" borderId="2" xfId="2" applyFont="1" applyBorder="1" applyAlignment="1" applyProtection="1">
      <alignment horizontal="right"/>
    </xf>
    <xf numFmtId="37" fontId="1" fillId="0" borderId="0" xfId="2" applyFont="1" applyAlignment="1" applyProtection="1">
      <alignment horizontal="right"/>
    </xf>
    <xf numFmtId="37" fontId="3" fillId="0" borderId="0" xfId="2" applyFont="1" applyAlignment="1" applyProtection="1">
      <alignment horizontal="center"/>
    </xf>
    <xf numFmtId="37" fontId="1" fillId="0" borderId="0" xfId="2" applyFont="1" applyAlignment="1" applyProtection="1">
      <alignment horizontal="right"/>
      <protection locked="0"/>
    </xf>
    <xf numFmtId="37" fontId="1" fillId="0" borderId="2" xfId="2" applyFont="1" applyBorder="1" applyAlignment="1" applyProtection="1">
      <alignment horizontal="right"/>
      <protection locked="0"/>
    </xf>
    <xf numFmtId="37" fontId="1" fillId="0" borderId="5" xfId="2" applyFont="1" applyBorder="1" applyAlignment="1" applyProtection="1">
      <alignment horizontal="right"/>
      <protection locked="0"/>
    </xf>
    <xf numFmtId="37" fontId="1" fillId="0" borderId="1" xfId="2" applyFont="1" applyBorder="1" applyAlignment="1" applyProtection="1">
      <alignment horizontal="right"/>
      <protection locked="0"/>
    </xf>
    <xf numFmtId="37" fontId="1" fillId="0" borderId="0" xfId="2" applyFont="1" applyProtection="1"/>
    <xf numFmtId="37" fontId="1" fillId="0" borderId="0" xfId="2" applyFont="1" applyBorder="1"/>
    <xf numFmtId="37" fontId="1" fillId="0" borderId="6" xfId="2" applyFont="1" applyBorder="1"/>
    <xf numFmtId="37" fontId="1" fillId="0" borderId="7" xfId="2" applyFont="1" applyBorder="1" applyAlignment="1" applyProtection="1">
      <alignment horizontal="left"/>
    </xf>
    <xf numFmtId="37" fontId="1" fillId="0" borderId="0" xfId="2" applyFont="1" applyBorder="1" applyAlignment="1" applyProtection="1">
      <alignment horizontal="right"/>
    </xf>
    <xf numFmtId="37" fontId="3" fillId="0" borderId="0" xfId="2" applyFont="1" applyAlignment="1" applyProtection="1">
      <alignment horizontal="left"/>
      <protection locked="0"/>
    </xf>
    <xf numFmtId="37" fontId="3" fillId="0" borderId="1" xfId="2" applyFont="1" applyBorder="1" applyAlignment="1" applyProtection="1">
      <alignment horizontal="left"/>
    </xf>
    <xf numFmtId="37" fontId="1" fillId="0" borderId="2" xfId="2" applyFont="1" applyBorder="1" applyAlignment="1" applyProtection="1"/>
    <xf numFmtId="37" fontId="1" fillId="0" borderId="0" xfId="2" applyFont="1" applyAlignment="1" applyProtection="1">
      <alignment horizontal="center"/>
    </xf>
    <xf numFmtId="37" fontId="3" fillId="0" borderId="0" xfId="2" applyFont="1" applyAlignment="1" applyProtection="1">
      <alignment horizontal="right"/>
    </xf>
    <xf numFmtId="37" fontId="3" fillId="0" borderId="0" xfId="2" applyFont="1" applyProtection="1">
      <protection locked="0"/>
    </xf>
    <xf numFmtId="37" fontId="3" fillId="0" borderId="0" xfId="2" applyFont="1" applyAlignment="1" applyProtection="1">
      <alignment horizontal="right"/>
      <protection locked="0"/>
    </xf>
    <xf numFmtId="37" fontId="3" fillId="0" borderId="2" xfId="2" applyFont="1" applyBorder="1" applyProtection="1">
      <protection locked="0"/>
    </xf>
    <xf numFmtId="37" fontId="1" fillId="0" borderId="0" xfId="2" applyFont="1" applyBorder="1" applyAlignment="1" applyProtection="1">
      <alignment horizontal="left"/>
    </xf>
    <xf numFmtId="37" fontId="1" fillId="0" borderId="0" xfId="2" applyFont="1" applyBorder="1" applyProtection="1"/>
    <xf numFmtId="37" fontId="1" fillId="0" borderId="0" xfId="2" applyFont="1" applyBorder="1" applyProtection="1">
      <protection locked="0"/>
    </xf>
    <xf numFmtId="37" fontId="3" fillId="0" borderId="0" xfId="2" applyFont="1" applyBorder="1" applyAlignment="1" applyProtection="1">
      <alignment horizontal="left"/>
    </xf>
    <xf numFmtId="37" fontId="3" fillId="0" borderId="0" xfId="2" applyFont="1" applyBorder="1" applyProtection="1"/>
    <xf numFmtId="37" fontId="1" fillId="0" borderId="0" xfId="2"/>
    <xf numFmtId="37" fontId="1" fillId="0" borderId="8" xfId="2" applyFont="1" applyBorder="1"/>
    <xf numFmtId="37" fontId="1" fillId="0" borderId="9" xfId="2" applyFont="1" applyBorder="1"/>
    <xf numFmtId="37" fontId="3" fillId="0" borderId="1" xfId="2" applyFont="1" applyBorder="1" applyProtection="1"/>
    <xf numFmtId="37" fontId="1" fillId="0" borderId="1" xfId="2" applyFont="1" applyBorder="1" applyAlignment="1" applyProtection="1">
      <alignment horizontal="right"/>
    </xf>
    <xf numFmtId="37" fontId="3" fillId="0" borderId="3" xfId="2" applyFont="1" applyBorder="1" applyProtection="1"/>
    <xf numFmtId="37" fontId="1" fillId="0" borderId="4" xfId="2" applyFont="1" applyBorder="1" applyAlignment="1" applyProtection="1">
      <alignment horizontal="right"/>
    </xf>
    <xf numFmtId="37" fontId="3" fillId="0" borderId="2" xfId="2" applyFont="1" applyBorder="1" applyAlignment="1" applyProtection="1">
      <alignment horizontal="right"/>
      <protection locked="0"/>
    </xf>
    <xf numFmtId="37" fontId="1" fillId="0" borderId="3" xfId="2" applyFont="1" applyBorder="1" applyAlignment="1" applyProtection="1">
      <alignment horizontal="center"/>
    </xf>
    <xf numFmtId="37" fontId="1" fillId="0" borderId="2" xfId="2" quotePrefix="1" applyFont="1" applyBorder="1" applyAlignment="1" applyProtection="1">
      <alignment horizontal="left"/>
      <protection locked="0"/>
    </xf>
    <xf numFmtId="37" fontId="1" fillId="0" borderId="2" xfId="2" applyFont="1" applyBorder="1" applyAlignment="1" applyProtection="1">
      <alignment horizontal="left"/>
      <protection locked="0"/>
    </xf>
    <xf numFmtId="37" fontId="1" fillId="0" borderId="0" xfId="2" applyFont="1" applyAlignment="1">
      <alignment horizontal="right"/>
    </xf>
    <xf numFmtId="176" fontId="1" fillId="0" borderId="0" xfId="3" applyFont="1" applyAlignment="1" applyProtection="1">
      <alignment horizontal="left"/>
    </xf>
    <xf numFmtId="176" fontId="1" fillId="0" borderId="0" xfId="3" applyFont="1"/>
    <xf numFmtId="176" fontId="3" fillId="0" borderId="0" xfId="3" applyFont="1" applyAlignment="1" applyProtection="1">
      <alignment horizontal="left"/>
    </xf>
    <xf numFmtId="176" fontId="1" fillId="0" borderId="1" xfId="3" applyFont="1" applyBorder="1"/>
    <xf numFmtId="176" fontId="1" fillId="0" borderId="2" xfId="3" applyFont="1" applyBorder="1"/>
    <xf numFmtId="176" fontId="1" fillId="0" borderId="4" xfId="3" applyFont="1" applyBorder="1"/>
    <xf numFmtId="176" fontId="1" fillId="0" borderId="3" xfId="3" applyFont="1" applyBorder="1" applyAlignment="1" applyProtection="1">
      <alignment horizontal="left"/>
    </xf>
    <xf numFmtId="176" fontId="1" fillId="0" borderId="3" xfId="3" applyFont="1" applyBorder="1"/>
    <xf numFmtId="176" fontId="1" fillId="0" borderId="2" xfId="3" applyFont="1" applyBorder="1" applyAlignment="1" applyProtection="1">
      <alignment horizontal="center"/>
    </xf>
    <xf numFmtId="176" fontId="1" fillId="0" borderId="4" xfId="3" applyFont="1" applyBorder="1" applyAlignment="1" applyProtection="1">
      <alignment horizontal="center"/>
    </xf>
    <xf numFmtId="176" fontId="1" fillId="0" borderId="2" xfId="3" applyFont="1" applyBorder="1" applyAlignment="1" applyProtection="1">
      <alignment horizontal="right"/>
    </xf>
    <xf numFmtId="176" fontId="1" fillId="0" borderId="0" xfId="3" applyFont="1" applyAlignment="1" applyProtection="1">
      <alignment horizontal="right"/>
    </xf>
    <xf numFmtId="176" fontId="1" fillId="0" borderId="2" xfId="3" applyFont="1" applyBorder="1" applyProtection="1">
      <protection locked="0"/>
    </xf>
    <xf numFmtId="176" fontId="1" fillId="0" borderId="0" xfId="3" applyFont="1" applyProtection="1">
      <protection locked="0"/>
    </xf>
    <xf numFmtId="176" fontId="1" fillId="0" borderId="5" xfId="3" applyFont="1" applyBorder="1"/>
    <xf numFmtId="37" fontId="1" fillId="0" borderId="0" xfId="2" quotePrefix="1" applyFont="1" applyAlignment="1" applyProtection="1">
      <alignment horizontal="center"/>
    </xf>
    <xf numFmtId="37" fontId="1" fillId="0" borderId="1" xfId="2" quotePrefix="1" applyFont="1" applyBorder="1" applyAlignment="1" applyProtection="1">
      <alignment horizontal="center"/>
    </xf>
    <xf numFmtId="37" fontId="1" fillId="0" borderId="5" xfId="2" applyFont="1" applyBorder="1" applyAlignment="1" applyProtection="1">
      <alignment horizontal="center"/>
    </xf>
    <xf numFmtId="37" fontId="1" fillId="0" borderId="1" xfId="2" applyFont="1" applyBorder="1" applyAlignment="1" applyProtection="1">
      <alignment horizontal="center"/>
    </xf>
    <xf numFmtId="1" fontId="3" fillId="0" borderId="2" xfId="2" applyNumberFormat="1" applyFont="1" applyBorder="1" applyProtection="1"/>
    <xf numFmtId="39" fontId="3" fillId="0" borderId="0" xfId="2" applyNumberFormat="1" applyFont="1" applyProtection="1"/>
    <xf numFmtId="1" fontId="3" fillId="0" borderId="0" xfId="2" applyNumberFormat="1" applyFont="1" applyProtection="1"/>
    <xf numFmtId="39" fontId="1" fillId="0" borderId="0" xfId="2" applyNumberFormat="1" applyFont="1" applyProtection="1"/>
    <xf numFmtId="2" fontId="1" fillId="0" borderId="0" xfId="2" applyNumberFormat="1" applyFont="1" applyProtection="1">
      <protection locked="0"/>
    </xf>
    <xf numFmtId="39" fontId="1" fillId="0" borderId="0" xfId="2" applyNumberFormat="1" applyFont="1" applyProtection="1">
      <protection locked="0"/>
    </xf>
    <xf numFmtId="37" fontId="1" fillId="0" borderId="0" xfId="2" applyFont="1" applyBorder="1" applyAlignment="1" applyProtection="1">
      <alignment horizontal="right"/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5.875" style="35" customWidth="1"/>
    <col min="4" max="4" width="12.125" style="35" customWidth="1"/>
    <col min="5" max="7" width="10.875" style="35" customWidth="1"/>
    <col min="8" max="256" width="13.375" style="35"/>
    <col min="257" max="257" width="13.375" style="35" customWidth="1"/>
    <col min="258" max="258" width="3.375" style="35" customWidth="1"/>
    <col min="259" max="259" width="5.875" style="35" customWidth="1"/>
    <col min="260" max="260" width="12.125" style="35" customWidth="1"/>
    <col min="261" max="263" width="10.875" style="35" customWidth="1"/>
    <col min="264" max="512" width="13.375" style="35"/>
    <col min="513" max="513" width="13.375" style="35" customWidth="1"/>
    <col min="514" max="514" width="3.375" style="35" customWidth="1"/>
    <col min="515" max="515" width="5.875" style="35" customWidth="1"/>
    <col min="516" max="516" width="12.125" style="35" customWidth="1"/>
    <col min="517" max="519" width="10.875" style="35" customWidth="1"/>
    <col min="520" max="768" width="13.375" style="35"/>
    <col min="769" max="769" width="13.375" style="35" customWidth="1"/>
    <col min="770" max="770" width="3.375" style="35" customWidth="1"/>
    <col min="771" max="771" width="5.875" style="35" customWidth="1"/>
    <col min="772" max="772" width="12.125" style="35" customWidth="1"/>
    <col min="773" max="775" width="10.875" style="35" customWidth="1"/>
    <col min="776" max="1024" width="13.375" style="35"/>
    <col min="1025" max="1025" width="13.375" style="35" customWidth="1"/>
    <col min="1026" max="1026" width="3.375" style="35" customWidth="1"/>
    <col min="1027" max="1027" width="5.875" style="35" customWidth="1"/>
    <col min="1028" max="1028" width="12.125" style="35" customWidth="1"/>
    <col min="1029" max="1031" width="10.875" style="35" customWidth="1"/>
    <col min="1032" max="1280" width="13.375" style="35"/>
    <col min="1281" max="1281" width="13.375" style="35" customWidth="1"/>
    <col min="1282" max="1282" width="3.375" style="35" customWidth="1"/>
    <col min="1283" max="1283" width="5.875" style="35" customWidth="1"/>
    <col min="1284" max="1284" width="12.125" style="35" customWidth="1"/>
    <col min="1285" max="1287" width="10.875" style="35" customWidth="1"/>
    <col min="1288" max="1536" width="13.375" style="35"/>
    <col min="1537" max="1537" width="13.375" style="35" customWidth="1"/>
    <col min="1538" max="1538" width="3.375" style="35" customWidth="1"/>
    <col min="1539" max="1539" width="5.875" style="35" customWidth="1"/>
    <col min="1540" max="1540" width="12.125" style="35" customWidth="1"/>
    <col min="1541" max="1543" width="10.875" style="35" customWidth="1"/>
    <col min="1544" max="1792" width="13.375" style="35"/>
    <col min="1793" max="1793" width="13.375" style="35" customWidth="1"/>
    <col min="1794" max="1794" width="3.375" style="35" customWidth="1"/>
    <col min="1795" max="1795" width="5.875" style="35" customWidth="1"/>
    <col min="1796" max="1796" width="12.125" style="35" customWidth="1"/>
    <col min="1797" max="1799" width="10.875" style="35" customWidth="1"/>
    <col min="1800" max="2048" width="13.375" style="35"/>
    <col min="2049" max="2049" width="13.375" style="35" customWidth="1"/>
    <col min="2050" max="2050" width="3.375" style="35" customWidth="1"/>
    <col min="2051" max="2051" width="5.875" style="35" customWidth="1"/>
    <col min="2052" max="2052" width="12.125" style="35" customWidth="1"/>
    <col min="2053" max="2055" width="10.875" style="35" customWidth="1"/>
    <col min="2056" max="2304" width="13.375" style="35"/>
    <col min="2305" max="2305" width="13.375" style="35" customWidth="1"/>
    <col min="2306" max="2306" width="3.375" style="35" customWidth="1"/>
    <col min="2307" max="2307" width="5.875" style="35" customWidth="1"/>
    <col min="2308" max="2308" width="12.125" style="35" customWidth="1"/>
    <col min="2309" max="2311" width="10.875" style="35" customWidth="1"/>
    <col min="2312" max="2560" width="13.375" style="35"/>
    <col min="2561" max="2561" width="13.375" style="35" customWidth="1"/>
    <col min="2562" max="2562" width="3.375" style="35" customWidth="1"/>
    <col min="2563" max="2563" width="5.875" style="35" customWidth="1"/>
    <col min="2564" max="2564" width="12.125" style="35" customWidth="1"/>
    <col min="2565" max="2567" width="10.875" style="35" customWidth="1"/>
    <col min="2568" max="2816" width="13.375" style="35"/>
    <col min="2817" max="2817" width="13.375" style="35" customWidth="1"/>
    <col min="2818" max="2818" width="3.375" style="35" customWidth="1"/>
    <col min="2819" max="2819" width="5.875" style="35" customWidth="1"/>
    <col min="2820" max="2820" width="12.125" style="35" customWidth="1"/>
    <col min="2821" max="2823" width="10.875" style="35" customWidth="1"/>
    <col min="2824" max="3072" width="13.375" style="35"/>
    <col min="3073" max="3073" width="13.375" style="35" customWidth="1"/>
    <col min="3074" max="3074" width="3.375" style="35" customWidth="1"/>
    <col min="3075" max="3075" width="5.875" style="35" customWidth="1"/>
    <col min="3076" max="3076" width="12.125" style="35" customWidth="1"/>
    <col min="3077" max="3079" width="10.875" style="35" customWidth="1"/>
    <col min="3080" max="3328" width="13.375" style="35"/>
    <col min="3329" max="3329" width="13.375" style="35" customWidth="1"/>
    <col min="3330" max="3330" width="3.375" style="35" customWidth="1"/>
    <col min="3331" max="3331" width="5.875" style="35" customWidth="1"/>
    <col min="3332" max="3332" width="12.125" style="35" customWidth="1"/>
    <col min="3333" max="3335" width="10.875" style="35" customWidth="1"/>
    <col min="3336" max="3584" width="13.375" style="35"/>
    <col min="3585" max="3585" width="13.375" style="35" customWidth="1"/>
    <col min="3586" max="3586" width="3.375" style="35" customWidth="1"/>
    <col min="3587" max="3587" width="5.875" style="35" customWidth="1"/>
    <col min="3588" max="3588" width="12.125" style="35" customWidth="1"/>
    <col min="3589" max="3591" width="10.875" style="35" customWidth="1"/>
    <col min="3592" max="3840" width="13.375" style="35"/>
    <col min="3841" max="3841" width="13.375" style="35" customWidth="1"/>
    <col min="3842" max="3842" width="3.375" style="35" customWidth="1"/>
    <col min="3843" max="3843" width="5.875" style="35" customWidth="1"/>
    <col min="3844" max="3844" width="12.125" style="35" customWidth="1"/>
    <col min="3845" max="3847" width="10.875" style="35" customWidth="1"/>
    <col min="3848" max="4096" width="13.375" style="35"/>
    <col min="4097" max="4097" width="13.375" style="35" customWidth="1"/>
    <col min="4098" max="4098" width="3.375" style="35" customWidth="1"/>
    <col min="4099" max="4099" width="5.875" style="35" customWidth="1"/>
    <col min="4100" max="4100" width="12.125" style="35" customWidth="1"/>
    <col min="4101" max="4103" width="10.875" style="35" customWidth="1"/>
    <col min="4104" max="4352" width="13.375" style="35"/>
    <col min="4353" max="4353" width="13.375" style="35" customWidth="1"/>
    <col min="4354" max="4354" width="3.375" style="35" customWidth="1"/>
    <col min="4355" max="4355" width="5.875" style="35" customWidth="1"/>
    <col min="4356" max="4356" width="12.125" style="35" customWidth="1"/>
    <col min="4357" max="4359" width="10.875" style="35" customWidth="1"/>
    <col min="4360" max="4608" width="13.375" style="35"/>
    <col min="4609" max="4609" width="13.375" style="35" customWidth="1"/>
    <col min="4610" max="4610" width="3.375" style="35" customWidth="1"/>
    <col min="4611" max="4611" width="5.875" style="35" customWidth="1"/>
    <col min="4612" max="4612" width="12.125" style="35" customWidth="1"/>
    <col min="4613" max="4615" width="10.875" style="35" customWidth="1"/>
    <col min="4616" max="4864" width="13.375" style="35"/>
    <col min="4865" max="4865" width="13.375" style="35" customWidth="1"/>
    <col min="4866" max="4866" width="3.375" style="35" customWidth="1"/>
    <col min="4867" max="4867" width="5.875" style="35" customWidth="1"/>
    <col min="4868" max="4868" width="12.125" style="35" customWidth="1"/>
    <col min="4869" max="4871" width="10.875" style="35" customWidth="1"/>
    <col min="4872" max="5120" width="13.375" style="35"/>
    <col min="5121" max="5121" width="13.375" style="35" customWidth="1"/>
    <col min="5122" max="5122" width="3.375" style="35" customWidth="1"/>
    <col min="5123" max="5123" width="5.875" style="35" customWidth="1"/>
    <col min="5124" max="5124" width="12.125" style="35" customWidth="1"/>
    <col min="5125" max="5127" width="10.875" style="35" customWidth="1"/>
    <col min="5128" max="5376" width="13.375" style="35"/>
    <col min="5377" max="5377" width="13.375" style="35" customWidth="1"/>
    <col min="5378" max="5378" width="3.375" style="35" customWidth="1"/>
    <col min="5379" max="5379" width="5.875" style="35" customWidth="1"/>
    <col min="5380" max="5380" width="12.125" style="35" customWidth="1"/>
    <col min="5381" max="5383" width="10.875" style="35" customWidth="1"/>
    <col min="5384" max="5632" width="13.375" style="35"/>
    <col min="5633" max="5633" width="13.375" style="35" customWidth="1"/>
    <col min="5634" max="5634" width="3.375" style="35" customWidth="1"/>
    <col min="5635" max="5635" width="5.875" style="35" customWidth="1"/>
    <col min="5636" max="5636" width="12.125" style="35" customWidth="1"/>
    <col min="5637" max="5639" width="10.875" style="35" customWidth="1"/>
    <col min="5640" max="5888" width="13.375" style="35"/>
    <col min="5889" max="5889" width="13.375" style="35" customWidth="1"/>
    <col min="5890" max="5890" width="3.375" style="35" customWidth="1"/>
    <col min="5891" max="5891" width="5.875" style="35" customWidth="1"/>
    <col min="5892" max="5892" width="12.125" style="35" customWidth="1"/>
    <col min="5893" max="5895" width="10.875" style="35" customWidth="1"/>
    <col min="5896" max="6144" width="13.375" style="35"/>
    <col min="6145" max="6145" width="13.375" style="35" customWidth="1"/>
    <col min="6146" max="6146" width="3.375" style="35" customWidth="1"/>
    <col min="6147" max="6147" width="5.875" style="35" customWidth="1"/>
    <col min="6148" max="6148" width="12.125" style="35" customWidth="1"/>
    <col min="6149" max="6151" width="10.875" style="35" customWidth="1"/>
    <col min="6152" max="6400" width="13.375" style="35"/>
    <col min="6401" max="6401" width="13.375" style="35" customWidth="1"/>
    <col min="6402" max="6402" width="3.375" style="35" customWidth="1"/>
    <col min="6403" max="6403" width="5.875" style="35" customWidth="1"/>
    <col min="6404" max="6404" width="12.125" style="35" customWidth="1"/>
    <col min="6405" max="6407" width="10.875" style="35" customWidth="1"/>
    <col min="6408" max="6656" width="13.375" style="35"/>
    <col min="6657" max="6657" width="13.375" style="35" customWidth="1"/>
    <col min="6658" max="6658" width="3.375" style="35" customWidth="1"/>
    <col min="6659" max="6659" width="5.875" style="35" customWidth="1"/>
    <col min="6660" max="6660" width="12.125" style="35" customWidth="1"/>
    <col min="6661" max="6663" width="10.875" style="35" customWidth="1"/>
    <col min="6664" max="6912" width="13.375" style="35"/>
    <col min="6913" max="6913" width="13.375" style="35" customWidth="1"/>
    <col min="6914" max="6914" width="3.375" style="35" customWidth="1"/>
    <col min="6915" max="6915" width="5.875" style="35" customWidth="1"/>
    <col min="6916" max="6916" width="12.125" style="35" customWidth="1"/>
    <col min="6917" max="6919" width="10.875" style="35" customWidth="1"/>
    <col min="6920" max="7168" width="13.375" style="35"/>
    <col min="7169" max="7169" width="13.375" style="35" customWidth="1"/>
    <col min="7170" max="7170" width="3.375" style="35" customWidth="1"/>
    <col min="7171" max="7171" width="5.875" style="35" customWidth="1"/>
    <col min="7172" max="7172" width="12.125" style="35" customWidth="1"/>
    <col min="7173" max="7175" width="10.875" style="35" customWidth="1"/>
    <col min="7176" max="7424" width="13.375" style="35"/>
    <col min="7425" max="7425" width="13.375" style="35" customWidth="1"/>
    <col min="7426" max="7426" width="3.375" style="35" customWidth="1"/>
    <col min="7427" max="7427" width="5.875" style="35" customWidth="1"/>
    <col min="7428" max="7428" width="12.125" style="35" customWidth="1"/>
    <col min="7429" max="7431" width="10.875" style="35" customWidth="1"/>
    <col min="7432" max="7680" width="13.375" style="35"/>
    <col min="7681" max="7681" width="13.375" style="35" customWidth="1"/>
    <col min="7682" max="7682" width="3.375" style="35" customWidth="1"/>
    <col min="7683" max="7683" width="5.875" style="35" customWidth="1"/>
    <col min="7684" max="7684" width="12.125" style="35" customWidth="1"/>
    <col min="7685" max="7687" width="10.875" style="35" customWidth="1"/>
    <col min="7688" max="7936" width="13.375" style="35"/>
    <col min="7937" max="7937" width="13.375" style="35" customWidth="1"/>
    <col min="7938" max="7938" width="3.375" style="35" customWidth="1"/>
    <col min="7939" max="7939" width="5.875" style="35" customWidth="1"/>
    <col min="7940" max="7940" width="12.125" style="35" customWidth="1"/>
    <col min="7941" max="7943" width="10.875" style="35" customWidth="1"/>
    <col min="7944" max="8192" width="13.375" style="35"/>
    <col min="8193" max="8193" width="13.375" style="35" customWidth="1"/>
    <col min="8194" max="8194" width="3.375" style="35" customWidth="1"/>
    <col min="8195" max="8195" width="5.875" style="35" customWidth="1"/>
    <col min="8196" max="8196" width="12.125" style="35" customWidth="1"/>
    <col min="8197" max="8199" width="10.875" style="35" customWidth="1"/>
    <col min="8200" max="8448" width="13.375" style="35"/>
    <col min="8449" max="8449" width="13.375" style="35" customWidth="1"/>
    <col min="8450" max="8450" width="3.375" style="35" customWidth="1"/>
    <col min="8451" max="8451" width="5.875" style="35" customWidth="1"/>
    <col min="8452" max="8452" width="12.125" style="35" customWidth="1"/>
    <col min="8453" max="8455" width="10.875" style="35" customWidth="1"/>
    <col min="8456" max="8704" width="13.375" style="35"/>
    <col min="8705" max="8705" width="13.375" style="35" customWidth="1"/>
    <col min="8706" max="8706" width="3.375" style="35" customWidth="1"/>
    <col min="8707" max="8707" width="5.875" style="35" customWidth="1"/>
    <col min="8708" max="8708" width="12.125" style="35" customWidth="1"/>
    <col min="8709" max="8711" width="10.875" style="35" customWidth="1"/>
    <col min="8712" max="8960" width="13.375" style="35"/>
    <col min="8961" max="8961" width="13.375" style="35" customWidth="1"/>
    <col min="8962" max="8962" width="3.375" style="35" customWidth="1"/>
    <col min="8963" max="8963" width="5.875" style="35" customWidth="1"/>
    <col min="8964" max="8964" width="12.125" style="35" customWidth="1"/>
    <col min="8965" max="8967" width="10.875" style="35" customWidth="1"/>
    <col min="8968" max="9216" width="13.375" style="35"/>
    <col min="9217" max="9217" width="13.375" style="35" customWidth="1"/>
    <col min="9218" max="9218" width="3.375" style="35" customWidth="1"/>
    <col min="9219" max="9219" width="5.875" style="35" customWidth="1"/>
    <col min="9220" max="9220" width="12.125" style="35" customWidth="1"/>
    <col min="9221" max="9223" width="10.875" style="35" customWidth="1"/>
    <col min="9224" max="9472" width="13.375" style="35"/>
    <col min="9473" max="9473" width="13.375" style="35" customWidth="1"/>
    <col min="9474" max="9474" width="3.375" style="35" customWidth="1"/>
    <col min="9475" max="9475" width="5.875" style="35" customWidth="1"/>
    <col min="9476" max="9476" width="12.125" style="35" customWidth="1"/>
    <col min="9477" max="9479" width="10.875" style="35" customWidth="1"/>
    <col min="9480" max="9728" width="13.375" style="35"/>
    <col min="9729" max="9729" width="13.375" style="35" customWidth="1"/>
    <col min="9730" max="9730" width="3.375" style="35" customWidth="1"/>
    <col min="9731" max="9731" width="5.875" style="35" customWidth="1"/>
    <col min="9732" max="9732" width="12.125" style="35" customWidth="1"/>
    <col min="9733" max="9735" width="10.875" style="35" customWidth="1"/>
    <col min="9736" max="9984" width="13.375" style="35"/>
    <col min="9985" max="9985" width="13.375" style="35" customWidth="1"/>
    <col min="9986" max="9986" width="3.375" style="35" customWidth="1"/>
    <col min="9987" max="9987" width="5.875" style="35" customWidth="1"/>
    <col min="9988" max="9988" width="12.125" style="35" customWidth="1"/>
    <col min="9989" max="9991" width="10.875" style="35" customWidth="1"/>
    <col min="9992" max="10240" width="13.375" style="35"/>
    <col min="10241" max="10241" width="13.375" style="35" customWidth="1"/>
    <col min="10242" max="10242" width="3.375" style="35" customWidth="1"/>
    <col min="10243" max="10243" width="5.875" style="35" customWidth="1"/>
    <col min="10244" max="10244" width="12.125" style="35" customWidth="1"/>
    <col min="10245" max="10247" width="10.875" style="35" customWidth="1"/>
    <col min="10248" max="10496" width="13.375" style="35"/>
    <col min="10497" max="10497" width="13.375" style="35" customWidth="1"/>
    <col min="10498" max="10498" width="3.375" style="35" customWidth="1"/>
    <col min="10499" max="10499" width="5.875" style="35" customWidth="1"/>
    <col min="10500" max="10500" width="12.125" style="35" customWidth="1"/>
    <col min="10501" max="10503" width="10.875" style="35" customWidth="1"/>
    <col min="10504" max="10752" width="13.375" style="35"/>
    <col min="10753" max="10753" width="13.375" style="35" customWidth="1"/>
    <col min="10754" max="10754" width="3.375" style="35" customWidth="1"/>
    <col min="10755" max="10755" width="5.875" style="35" customWidth="1"/>
    <col min="10756" max="10756" width="12.125" style="35" customWidth="1"/>
    <col min="10757" max="10759" width="10.875" style="35" customWidth="1"/>
    <col min="10760" max="11008" width="13.375" style="35"/>
    <col min="11009" max="11009" width="13.375" style="35" customWidth="1"/>
    <col min="11010" max="11010" width="3.375" style="35" customWidth="1"/>
    <col min="11011" max="11011" width="5.875" style="35" customWidth="1"/>
    <col min="11012" max="11012" width="12.125" style="35" customWidth="1"/>
    <col min="11013" max="11015" width="10.875" style="35" customWidth="1"/>
    <col min="11016" max="11264" width="13.375" style="35"/>
    <col min="11265" max="11265" width="13.375" style="35" customWidth="1"/>
    <col min="11266" max="11266" width="3.375" style="35" customWidth="1"/>
    <col min="11267" max="11267" width="5.875" style="35" customWidth="1"/>
    <col min="11268" max="11268" width="12.125" style="35" customWidth="1"/>
    <col min="11269" max="11271" width="10.875" style="35" customWidth="1"/>
    <col min="11272" max="11520" width="13.375" style="35"/>
    <col min="11521" max="11521" width="13.375" style="35" customWidth="1"/>
    <col min="11522" max="11522" width="3.375" style="35" customWidth="1"/>
    <col min="11523" max="11523" width="5.875" style="35" customWidth="1"/>
    <col min="11524" max="11524" width="12.125" style="35" customWidth="1"/>
    <col min="11525" max="11527" width="10.875" style="35" customWidth="1"/>
    <col min="11528" max="11776" width="13.375" style="35"/>
    <col min="11777" max="11777" width="13.375" style="35" customWidth="1"/>
    <col min="11778" max="11778" width="3.375" style="35" customWidth="1"/>
    <col min="11779" max="11779" width="5.875" style="35" customWidth="1"/>
    <col min="11780" max="11780" width="12.125" style="35" customWidth="1"/>
    <col min="11781" max="11783" width="10.875" style="35" customWidth="1"/>
    <col min="11784" max="12032" width="13.375" style="35"/>
    <col min="12033" max="12033" width="13.375" style="35" customWidth="1"/>
    <col min="12034" max="12034" width="3.375" style="35" customWidth="1"/>
    <col min="12035" max="12035" width="5.875" style="35" customWidth="1"/>
    <col min="12036" max="12036" width="12.125" style="35" customWidth="1"/>
    <col min="12037" max="12039" width="10.875" style="35" customWidth="1"/>
    <col min="12040" max="12288" width="13.375" style="35"/>
    <col min="12289" max="12289" width="13.375" style="35" customWidth="1"/>
    <col min="12290" max="12290" width="3.375" style="35" customWidth="1"/>
    <col min="12291" max="12291" width="5.875" style="35" customWidth="1"/>
    <col min="12292" max="12292" width="12.125" style="35" customWidth="1"/>
    <col min="12293" max="12295" width="10.875" style="35" customWidth="1"/>
    <col min="12296" max="12544" width="13.375" style="35"/>
    <col min="12545" max="12545" width="13.375" style="35" customWidth="1"/>
    <col min="12546" max="12546" width="3.375" style="35" customWidth="1"/>
    <col min="12547" max="12547" width="5.875" style="35" customWidth="1"/>
    <col min="12548" max="12548" width="12.125" style="35" customWidth="1"/>
    <col min="12549" max="12551" width="10.875" style="35" customWidth="1"/>
    <col min="12552" max="12800" width="13.375" style="35"/>
    <col min="12801" max="12801" width="13.375" style="35" customWidth="1"/>
    <col min="12802" max="12802" width="3.375" style="35" customWidth="1"/>
    <col min="12803" max="12803" width="5.875" style="35" customWidth="1"/>
    <col min="12804" max="12804" width="12.125" style="35" customWidth="1"/>
    <col min="12805" max="12807" width="10.875" style="35" customWidth="1"/>
    <col min="12808" max="13056" width="13.375" style="35"/>
    <col min="13057" max="13057" width="13.375" style="35" customWidth="1"/>
    <col min="13058" max="13058" width="3.375" style="35" customWidth="1"/>
    <col min="13059" max="13059" width="5.875" style="35" customWidth="1"/>
    <col min="13060" max="13060" width="12.125" style="35" customWidth="1"/>
    <col min="13061" max="13063" width="10.875" style="35" customWidth="1"/>
    <col min="13064" max="13312" width="13.375" style="35"/>
    <col min="13313" max="13313" width="13.375" style="35" customWidth="1"/>
    <col min="13314" max="13314" width="3.375" style="35" customWidth="1"/>
    <col min="13315" max="13315" width="5.875" style="35" customWidth="1"/>
    <col min="13316" max="13316" width="12.125" style="35" customWidth="1"/>
    <col min="13317" max="13319" width="10.875" style="35" customWidth="1"/>
    <col min="13320" max="13568" width="13.375" style="35"/>
    <col min="13569" max="13569" width="13.375" style="35" customWidth="1"/>
    <col min="13570" max="13570" width="3.375" style="35" customWidth="1"/>
    <col min="13571" max="13571" width="5.875" style="35" customWidth="1"/>
    <col min="13572" max="13572" width="12.125" style="35" customWidth="1"/>
    <col min="13573" max="13575" width="10.875" style="35" customWidth="1"/>
    <col min="13576" max="13824" width="13.375" style="35"/>
    <col min="13825" max="13825" width="13.375" style="35" customWidth="1"/>
    <col min="13826" max="13826" width="3.375" style="35" customWidth="1"/>
    <col min="13827" max="13827" width="5.875" style="35" customWidth="1"/>
    <col min="13828" max="13828" width="12.125" style="35" customWidth="1"/>
    <col min="13829" max="13831" width="10.875" style="35" customWidth="1"/>
    <col min="13832" max="14080" width="13.375" style="35"/>
    <col min="14081" max="14081" width="13.375" style="35" customWidth="1"/>
    <col min="14082" max="14082" width="3.375" style="35" customWidth="1"/>
    <col min="14083" max="14083" width="5.875" style="35" customWidth="1"/>
    <col min="14084" max="14084" width="12.125" style="35" customWidth="1"/>
    <col min="14085" max="14087" width="10.875" style="35" customWidth="1"/>
    <col min="14088" max="14336" width="13.375" style="35"/>
    <col min="14337" max="14337" width="13.375" style="35" customWidth="1"/>
    <col min="14338" max="14338" width="3.375" style="35" customWidth="1"/>
    <col min="14339" max="14339" width="5.875" style="35" customWidth="1"/>
    <col min="14340" max="14340" width="12.125" style="35" customWidth="1"/>
    <col min="14341" max="14343" width="10.875" style="35" customWidth="1"/>
    <col min="14344" max="14592" width="13.375" style="35"/>
    <col min="14593" max="14593" width="13.375" style="35" customWidth="1"/>
    <col min="14594" max="14594" width="3.375" style="35" customWidth="1"/>
    <col min="14595" max="14595" width="5.875" style="35" customWidth="1"/>
    <col min="14596" max="14596" width="12.125" style="35" customWidth="1"/>
    <col min="14597" max="14599" width="10.875" style="35" customWidth="1"/>
    <col min="14600" max="14848" width="13.375" style="35"/>
    <col min="14849" max="14849" width="13.375" style="35" customWidth="1"/>
    <col min="14850" max="14850" width="3.375" style="35" customWidth="1"/>
    <col min="14851" max="14851" width="5.875" style="35" customWidth="1"/>
    <col min="14852" max="14852" width="12.125" style="35" customWidth="1"/>
    <col min="14853" max="14855" width="10.875" style="35" customWidth="1"/>
    <col min="14856" max="15104" width="13.375" style="35"/>
    <col min="15105" max="15105" width="13.375" style="35" customWidth="1"/>
    <col min="15106" max="15106" width="3.375" style="35" customWidth="1"/>
    <col min="15107" max="15107" width="5.875" style="35" customWidth="1"/>
    <col min="15108" max="15108" width="12.125" style="35" customWidth="1"/>
    <col min="15109" max="15111" width="10.875" style="35" customWidth="1"/>
    <col min="15112" max="15360" width="13.375" style="35"/>
    <col min="15361" max="15361" width="13.375" style="35" customWidth="1"/>
    <col min="15362" max="15362" width="3.375" style="35" customWidth="1"/>
    <col min="15363" max="15363" width="5.875" style="35" customWidth="1"/>
    <col min="15364" max="15364" width="12.125" style="35" customWidth="1"/>
    <col min="15365" max="15367" width="10.875" style="35" customWidth="1"/>
    <col min="15368" max="15616" width="13.375" style="35"/>
    <col min="15617" max="15617" width="13.375" style="35" customWidth="1"/>
    <col min="15618" max="15618" width="3.375" style="35" customWidth="1"/>
    <col min="15619" max="15619" width="5.875" style="35" customWidth="1"/>
    <col min="15620" max="15620" width="12.125" style="35" customWidth="1"/>
    <col min="15621" max="15623" width="10.875" style="35" customWidth="1"/>
    <col min="15624" max="15872" width="13.375" style="35"/>
    <col min="15873" max="15873" width="13.375" style="35" customWidth="1"/>
    <col min="15874" max="15874" width="3.375" style="35" customWidth="1"/>
    <col min="15875" max="15875" width="5.875" style="35" customWidth="1"/>
    <col min="15876" max="15876" width="12.125" style="35" customWidth="1"/>
    <col min="15877" max="15879" width="10.875" style="35" customWidth="1"/>
    <col min="15880" max="16128" width="13.375" style="35"/>
    <col min="16129" max="16129" width="13.375" style="35" customWidth="1"/>
    <col min="16130" max="16130" width="3.375" style="35" customWidth="1"/>
    <col min="16131" max="16131" width="5.875" style="35" customWidth="1"/>
    <col min="16132" max="16132" width="12.125" style="35" customWidth="1"/>
    <col min="16133" max="16135" width="10.875" style="35" customWidth="1"/>
    <col min="16136" max="16384" width="13.375" style="35"/>
  </cols>
  <sheetData>
    <row r="1" spans="1:13" x14ac:dyDescent="0.2">
      <c r="A1" s="34"/>
    </row>
    <row r="6" spans="1:13" x14ac:dyDescent="0.2">
      <c r="G6" s="36" t="s">
        <v>226</v>
      </c>
    </row>
    <row r="7" spans="1:13" ht="18" thickBot="1" x14ac:dyDescent="0.25">
      <c r="B7" s="37"/>
      <c r="C7" s="37"/>
      <c r="D7" s="37"/>
      <c r="E7" s="37"/>
      <c r="F7" s="37"/>
      <c r="G7" s="37"/>
      <c r="H7" s="37"/>
      <c r="I7" s="38" t="s">
        <v>227</v>
      </c>
      <c r="J7" s="37"/>
      <c r="K7" s="37"/>
      <c r="L7" s="37"/>
      <c r="M7" s="37"/>
    </row>
    <row r="8" spans="1:13" x14ac:dyDescent="0.2">
      <c r="E8" s="39"/>
      <c r="H8" s="39"/>
      <c r="K8" s="39"/>
    </row>
    <row r="9" spans="1:13" x14ac:dyDescent="0.2">
      <c r="E9" s="43"/>
      <c r="F9" s="57" t="s">
        <v>228</v>
      </c>
      <c r="G9" s="42"/>
      <c r="H9" s="43"/>
      <c r="I9" s="57" t="s">
        <v>229</v>
      </c>
      <c r="J9" s="42"/>
      <c r="K9" s="44" t="s">
        <v>230</v>
      </c>
      <c r="L9" s="42"/>
      <c r="M9" s="42"/>
    </row>
    <row r="10" spans="1:13" x14ac:dyDescent="0.2">
      <c r="B10" s="42"/>
      <c r="C10" s="42"/>
      <c r="D10" s="42"/>
      <c r="E10" s="45" t="s">
        <v>231</v>
      </c>
      <c r="F10" s="45" t="s">
        <v>232</v>
      </c>
      <c r="G10" s="45" t="s">
        <v>233</v>
      </c>
      <c r="H10" s="45" t="s">
        <v>231</v>
      </c>
      <c r="I10" s="45" t="s">
        <v>23</v>
      </c>
      <c r="J10" s="45" t="s">
        <v>234</v>
      </c>
      <c r="K10" s="45" t="s">
        <v>235</v>
      </c>
      <c r="L10" s="45" t="s">
        <v>236</v>
      </c>
      <c r="M10" s="45" t="s">
        <v>237</v>
      </c>
    </row>
    <row r="11" spans="1:13" x14ac:dyDescent="0.2">
      <c r="E11" s="58" t="s">
        <v>238</v>
      </c>
      <c r="F11" s="59" t="s">
        <v>238</v>
      </c>
      <c r="G11" s="59" t="s">
        <v>238</v>
      </c>
      <c r="H11" s="59" t="s">
        <v>173</v>
      </c>
      <c r="I11" s="59" t="s">
        <v>173</v>
      </c>
      <c r="J11" s="59" t="s">
        <v>173</v>
      </c>
      <c r="K11" s="59" t="s">
        <v>173</v>
      </c>
      <c r="L11" s="59" t="s">
        <v>173</v>
      </c>
      <c r="M11" s="59" t="s">
        <v>173</v>
      </c>
    </row>
    <row r="12" spans="1:13" x14ac:dyDescent="0.2">
      <c r="C12" s="34" t="s">
        <v>239</v>
      </c>
      <c r="E12" s="48">
        <v>812</v>
      </c>
      <c r="F12" s="47">
        <v>771</v>
      </c>
      <c r="G12" s="47">
        <v>41</v>
      </c>
      <c r="H12" s="47">
        <v>177571</v>
      </c>
      <c r="I12" s="47">
        <v>91347</v>
      </c>
      <c r="J12" s="47">
        <v>86224</v>
      </c>
      <c r="K12" s="47">
        <v>13058</v>
      </c>
      <c r="L12" s="47">
        <v>6515</v>
      </c>
      <c r="M12" s="47">
        <v>6543</v>
      </c>
    </row>
    <row r="13" spans="1:13" x14ac:dyDescent="0.2">
      <c r="C13" s="34" t="s">
        <v>240</v>
      </c>
      <c r="E13" s="48">
        <v>807</v>
      </c>
      <c r="F13" s="47">
        <v>767</v>
      </c>
      <c r="G13" s="47">
        <v>40</v>
      </c>
      <c r="H13" s="47">
        <v>174246</v>
      </c>
      <c r="I13" s="47">
        <v>90041</v>
      </c>
      <c r="J13" s="47">
        <v>84205</v>
      </c>
      <c r="K13" s="47">
        <v>12907</v>
      </c>
      <c r="L13" s="47">
        <v>6445</v>
      </c>
      <c r="M13" s="47">
        <v>6462</v>
      </c>
    </row>
    <row r="14" spans="1:13" x14ac:dyDescent="0.2">
      <c r="C14" s="36" t="s">
        <v>241</v>
      </c>
      <c r="D14" s="50"/>
      <c r="E14" s="49">
        <f t="shared" ref="E14:M14" si="0">E16+E17+E18</f>
        <v>806</v>
      </c>
      <c r="F14" s="50">
        <f t="shared" si="0"/>
        <v>772</v>
      </c>
      <c r="G14" s="50">
        <f t="shared" si="0"/>
        <v>34</v>
      </c>
      <c r="H14" s="50">
        <f t="shared" si="0"/>
        <v>172894</v>
      </c>
      <c r="I14" s="50">
        <f t="shared" si="0"/>
        <v>89515</v>
      </c>
      <c r="J14" s="50">
        <f t="shared" si="0"/>
        <v>83379</v>
      </c>
      <c r="K14" s="50">
        <f t="shared" si="0"/>
        <v>12858</v>
      </c>
      <c r="L14" s="50">
        <f t="shared" si="0"/>
        <v>6419</v>
      </c>
      <c r="M14" s="50">
        <f t="shared" si="0"/>
        <v>6439</v>
      </c>
    </row>
    <row r="15" spans="1:13" x14ac:dyDescent="0.2">
      <c r="E15" s="39"/>
    </row>
    <row r="16" spans="1:13" x14ac:dyDescent="0.2">
      <c r="D16" s="34" t="s">
        <v>242</v>
      </c>
      <c r="E16" s="46">
        <f t="shared" ref="E16:M16" si="1">E25+E30+E44+E47+E54+E59</f>
        <v>6</v>
      </c>
      <c r="F16" s="65">
        <f t="shared" si="1"/>
        <v>6</v>
      </c>
      <c r="G16" s="59" t="s">
        <v>26</v>
      </c>
      <c r="H16" s="65">
        <f t="shared" si="1"/>
        <v>6185</v>
      </c>
      <c r="I16" s="65">
        <f t="shared" si="1"/>
        <v>4096</v>
      </c>
      <c r="J16" s="65">
        <f t="shared" si="1"/>
        <v>2089</v>
      </c>
      <c r="K16" s="65">
        <f t="shared" si="1"/>
        <v>438</v>
      </c>
      <c r="L16" s="65">
        <f t="shared" si="1"/>
        <v>367</v>
      </c>
      <c r="M16" s="65">
        <f t="shared" si="1"/>
        <v>71</v>
      </c>
    </row>
    <row r="17" spans="3:13" x14ac:dyDescent="0.2">
      <c r="D17" s="34" t="s">
        <v>243</v>
      </c>
      <c r="E17" s="46">
        <f t="shared" ref="E17:M17" si="2">E21+E26+E31+E35+E40+E41+E45+E55+E60+E64+E50+E38</f>
        <v>637</v>
      </c>
      <c r="F17" s="65">
        <f t="shared" si="2"/>
        <v>604</v>
      </c>
      <c r="G17" s="65">
        <f t="shared" si="2"/>
        <v>33</v>
      </c>
      <c r="H17" s="65">
        <f t="shared" si="2"/>
        <v>139521</v>
      </c>
      <c r="I17" s="65">
        <f t="shared" si="2"/>
        <v>71205</v>
      </c>
      <c r="J17" s="65">
        <f t="shared" si="2"/>
        <v>68316</v>
      </c>
      <c r="K17" s="65">
        <f t="shared" si="2"/>
        <v>11009</v>
      </c>
      <c r="L17" s="65">
        <f t="shared" si="2"/>
        <v>5424</v>
      </c>
      <c r="M17" s="65">
        <f t="shared" si="2"/>
        <v>5585</v>
      </c>
    </row>
    <row r="18" spans="3:13" x14ac:dyDescent="0.2">
      <c r="D18" s="34" t="s">
        <v>244</v>
      </c>
      <c r="E18" s="46">
        <f t="shared" ref="E18:M18" si="3">E22+E27+E32+E36+E51+E56+E61+E65</f>
        <v>163</v>
      </c>
      <c r="F18" s="65">
        <f t="shared" si="3"/>
        <v>162</v>
      </c>
      <c r="G18" s="65">
        <f t="shared" si="3"/>
        <v>1</v>
      </c>
      <c r="H18" s="65">
        <f t="shared" si="3"/>
        <v>27188</v>
      </c>
      <c r="I18" s="65">
        <f t="shared" si="3"/>
        <v>14214</v>
      </c>
      <c r="J18" s="65">
        <f t="shared" si="3"/>
        <v>12974</v>
      </c>
      <c r="K18" s="65">
        <f t="shared" si="3"/>
        <v>1411</v>
      </c>
      <c r="L18" s="65">
        <f t="shared" si="3"/>
        <v>628</v>
      </c>
      <c r="M18" s="65">
        <f t="shared" si="3"/>
        <v>783</v>
      </c>
    </row>
    <row r="19" spans="3:13" x14ac:dyDescent="0.2">
      <c r="E19" s="48"/>
      <c r="F19" s="47"/>
      <c r="G19" s="47"/>
      <c r="H19" s="47"/>
      <c r="I19" s="47"/>
      <c r="J19" s="47"/>
      <c r="K19" s="47"/>
      <c r="L19" s="47"/>
      <c r="M19" s="47"/>
    </row>
    <row r="20" spans="3:13" x14ac:dyDescent="0.2">
      <c r="C20" s="34" t="s">
        <v>245</v>
      </c>
      <c r="E20" s="46">
        <f t="shared" ref="E20:M20" si="4">E21+E22</f>
        <v>127</v>
      </c>
      <c r="F20" s="65">
        <f t="shared" si="4"/>
        <v>126</v>
      </c>
      <c r="G20" s="65">
        <f t="shared" si="4"/>
        <v>1</v>
      </c>
      <c r="H20" s="65">
        <f t="shared" si="4"/>
        <v>11451</v>
      </c>
      <c r="I20" s="65">
        <f t="shared" si="4"/>
        <v>5746</v>
      </c>
      <c r="J20" s="65">
        <f t="shared" si="4"/>
        <v>5705</v>
      </c>
      <c r="K20" s="65">
        <f t="shared" si="4"/>
        <v>800</v>
      </c>
      <c r="L20" s="65">
        <f t="shared" si="4"/>
        <v>35</v>
      </c>
      <c r="M20" s="65">
        <f t="shared" si="4"/>
        <v>765</v>
      </c>
    </row>
    <row r="21" spans="3:13" x14ac:dyDescent="0.2">
      <c r="D21" s="34" t="s">
        <v>243</v>
      </c>
      <c r="E21" s="46">
        <f>F21+G21</f>
        <v>79</v>
      </c>
      <c r="F21" s="47">
        <v>78</v>
      </c>
      <c r="G21" s="47">
        <v>1</v>
      </c>
      <c r="H21" s="65">
        <f>I21+J21</f>
        <v>3727</v>
      </c>
      <c r="I21" s="47">
        <v>1857</v>
      </c>
      <c r="J21" s="47">
        <v>1870</v>
      </c>
      <c r="K21" s="65">
        <f>L21+M21</f>
        <v>321</v>
      </c>
      <c r="L21" s="47">
        <v>2</v>
      </c>
      <c r="M21" s="47">
        <v>319</v>
      </c>
    </row>
    <row r="22" spans="3:13" x14ac:dyDescent="0.2">
      <c r="D22" s="34" t="s">
        <v>244</v>
      </c>
      <c r="E22" s="46">
        <f>F22+G22</f>
        <v>48</v>
      </c>
      <c r="F22" s="47">
        <v>48</v>
      </c>
      <c r="G22" s="61" t="s">
        <v>26</v>
      </c>
      <c r="H22" s="65">
        <f>I22+J22</f>
        <v>7724</v>
      </c>
      <c r="I22" s="47">
        <v>3889</v>
      </c>
      <c r="J22" s="47">
        <v>3835</v>
      </c>
      <c r="K22" s="65">
        <f>L22+M22</f>
        <v>479</v>
      </c>
      <c r="L22" s="47">
        <v>33</v>
      </c>
      <c r="M22" s="47">
        <v>446</v>
      </c>
    </row>
    <row r="23" spans="3:13" x14ac:dyDescent="0.2">
      <c r="E23" s="48"/>
      <c r="F23" s="47"/>
      <c r="G23" s="47"/>
      <c r="H23" s="47"/>
      <c r="I23" s="47"/>
      <c r="J23" s="47"/>
      <c r="K23" s="47"/>
      <c r="L23" s="47"/>
      <c r="M23" s="47"/>
    </row>
    <row r="24" spans="3:13" x14ac:dyDescent="0.2">
      <c r="C24" s="34" t="s">
        <v>246</v>
      </c>
      <c r="E24" s="46">
        <f t="shared" ref="E24:M24" si="5">E25+E26+E27</f>
        <v>347</v>
      </c>
      <c r="F24" s="65">
        <f t="shared" si="5"/>
        <v>319</v>
      </c>
      <c r="G24" s="65">
        <f t="shared" si="5"/>
        <v>28</v>
      </c>
      <c r="H24" s="65">
        <f t="shared" si="5"/>
        <v>65133</v>
      </c>
      <c r="I24" s="65">
        <f t="shared" si="5"/>
        <v>33410</v>
      </c>
      <c r="J24" s="65">
        <f t="shared" si="5"/>
        <v>31723</v>
      </c>
      <c r="K24" s="65">
        <f t="shared" si="5"/>
        <v>4445</v>
      </c>
      <c r="L24" s="65">
        <f t="shared" si="5"/>
        <v>1600</v>
      </c>
      <c r="M24" s="65">
        <f t="shared" si="5"/>
        <v>2845</v>
      </c>
    </row>
    <row r="25" spans="3:13" x14ac:dyDescent="0.2">
      <c r="D25" s="34" t="s">
        <v>242</v>
      </c>
      <c r="E25" s="46">
        <f>F25+G25</f>
        <v>1</v>
      </c>
      <c r="F25" s="47">
        <v>1</v>
      </c>
      <c r="G25" s="61" t="s">
        <v>26</v>
      </c>
      <c r="H25" s="65">
        <f>I25+J25</f>
        <v>727</v>
      </c>
      <c r="I25" s="47">
        <v>361</v>
      </c>
      <c r="J25" s="47">
        <v>366</v>
      </c>
      <c r="K25" s="65">
        <f>L25+M25</f>
        <v>27</v>
      </c>
      <c r="L25" s="47">
        <v>17</v>
      </c>
      <c r="M25" s="47">
        <v>10</v>
      </c>
    </row>
    <row r="26" spans="3:13" x14ac:dyDescent="0.2">
      <c r="D26" s="34" t="s">
        <v>243</v>
      </c>
      <c r="E26" s="46">
        <f>F26+G26</f>
        <v>345</v>
      </c>
      <c r="F26" s="47">
        <v>317</v>
      </c>
      <c r="G26" s="47">
        <v>28</v>
      </c>
      <c r="H26" s="65">
        <f>I26+J26</f>
        <v>64291</v>
      </c>
      <c r="I26" s="47">
        <v>32980</v>
      </c>
      <c r="J26" s="47">
        <v>31311</v>
      </c>
      <c r="K26" s="65">
        <f>L26+M26</f>
        <v>4411</v>
      </c>
      <c r="L26" s="47">
        <v>1580</v>
      </c>
      <c r="M26" s="47">
        <v>2831</v>
      </c>
    </row>
    <row r="27" spans="3:13" x14ac:dyDescent="0.2">
      <c r="D27" s="34" t="s">
        <v>244</v>
      </c>
      <c r="E27" s="46">
        <f>F27+G27</f>
        <v>1</v>
      </c>
      <c r="F27" s="47">
        <v>1</v>
      </c>
      <c r="G27" s="61" t="s">
        <v>26</v>
      </c>
      <c r="H27" s="65">
        <f>I27+J27</f>
        <v>115</v>
      </c>
      <c r="I27" s="47">
        <v>69</v>
      </c>
      <c r="J27" s="47">
        <v>46</v>
      </c>
      <c r="K27" s="65">
        <f>L27+M27</f>
        <v>7</v>
      </c>
      <c r="L27" s="47">
        <v>3</v>
      </c>
      <c r="M27" s="47">
        <v>4</v>
      </c>
    </row>
    <row r="28" spans="3:13" x14ac:dyDescent="0.2">
      <c r="E28" s="48"/>
      <c r="F28" s="47"/>
      <c r="G28" s="47"/>
      <c r="H28" s="47"/>
      <c r="I28" s="47"/>
      <c r="J28" s="47"/>
      <c r="K28" s="47"/>
      <c r="L28" s="47"/>
      <c r="M28" s="47"/>
    </row>
    <row r="29" spans="3:13" x14ac:dyDescent="0.2">
      <c r="C29" s="34" t="s">
        <v>247</v>
      </c>
      <c r="E29" s="46">
        <f t="shared" ref="E29:M29" si="6">E30+E31+E32</f>
        <v>152</v>
      </c>
      <c r="F29" s="65">
        <f t="shared" si="6"/>
        <v>149</v>
      </c>
      <c r="G29" s="65">
        <f t="shared" si="6"/>
        <v>3</v>
      </c>
      <c r="H29" s="65">
        <f t="shared" si="6"/>
        <v>37697</v>
      </c>
      <c r="I29" s="65">
        <f t="shared" si="6"/>
        <v>19464</v>
      </c>
      <c r="J29" s="65">
        <f t="shared" si="6"/>
        <v>18233</v>
      </c>
      <c r="K29" s="65">
        <f t="shared" si="6"/>
        <v>2870</v>
      </c>
      <c r="L29" s="65">
        <f t="shared" si="6"/>
        <v>1610</v>
      </c>
      <c r="M29" s="65">
        <f t="shared" si="6"/>
        <v>1260</v>
      </c>
    </row>
    <row r="30" spans="3:13" x14ac:dyDescent="0.2">
      <c r="D30" s="34" t="s">
        <v>242</v>
      </c>
      <c r="E30" s="46">
        <f>F30+G30</f>
        <v>1</v>
      </c>
      <c r="F30" s="47">
        <v>1</v>
      </c>
      <c r="G30" s="61" t="s">
        <v>26</v>
      </c>
      <c r="H30" s="65">
        <f>I30+J30</f>
        <v>474</v>
      </c>
      <c r="I30" s="47">
        <v>235</v>
      </c>
      <c r="J30" s="47">
        <v>239</v>
      </c>
      <c r="K30" s="65">
        <f>L30+M30</f>
        <v>22</v>
      </c>
      <c r="L30" s="47">
        <v>14</v>
      </c>
      <c r="M30" s="47">
        <v>8</v>
      </c>
    </row>
    <row r="31" spans="3:13" x14ac:dyDescent="0.2">
      <c r="D31" s="34" t="s">
        <v>243</v>
      </c>
      <c r="E31" s="46">
        <f>F31+G31</f>
        <v>144</v>
      </c>
      <c r="F31" s="47">
        <v>141</v>
      </c>
      <c r="G31" s="47">
        <v>3</v>
      </c>
      <c r="H31" s="65">
        <f>I31+J31</f>
        <v>35262</v>
      </c>
      <c r="I31" s="47">
        <v>18280</v>
      </c>
      <c r="J31" s="47">
        <v>16982</v>
      </c>
      <c r="K31" s="65">
        <f>L31+M31</f>
        <v>2739</v>
      </c>
      <c r="L31" s="47">
        <v>1527</v>
      </c>
      <c r="M31" s="47">
        <v>1212</v>
      </c>
    </row>
    <row r="32" spans="3:13" x14ac:dyDescent="0.2">
      <c r="D32" s="34" t="s">
        <v>244</v>
      </c>
      <c r="E32" s="46">
        <f>F32+G32</f>
        <v>7</v>
      </c>
      <c r="F32" s="47">
        <v>7</v>
      </c>
      <c r="G32" s="61" t="s">
        <v>26</v>
      </c>
      <c r="H32" s="65">
        <f>I32+J32</f>
        <v>1961</v>
      </c>
      <c r="I32" s="47">
        <v>949</v>
      </c>
      <c r="J32" s="47">
        <v>1012</v>
      </c>
      <c r="K32" s="65">
        <f>L32+M32</f>
        <v>109</v>
      </c>
      <c r="L32" s="47">
        <v>69</v>
      </c>
      <c r="M32" s="47">
        <v>40</v>
      </c>
    </row>
    <row r="33" spans="3:13" x14ac:dyDescent="0.2">
      <c r="E33" s="48"/>
      <c r="F33" s="47"/>
      <c r="G33" s="47"/>
      <c r="H33" s="47"/>
      <c r="I33" s="47"/>
      <c r="J33" s="47"/>
      <c r="K33" s="47"/>
      <c r="L33" s="47"/>
      <c r="M33" s="47"/>
    </row>
    <row r="34" spans="3:13" x14ac:dyDescent="0.2">
      <c r="C34" s="34" t="s">
        <v>248</v>
      </c>
      <c r="E34" s="46">
        <f t="shared" ref="E34:M34" si="7">E35+E36</f>
        <v>54</v>
      </c>
      <c r="F34" s="65">
        <f t="shared" si="7"/>
        <v>54</v>
      </c>
      <c r="G34" s="59" t="s">
        <v>26</v>
      </c>
      <c r="H34" s="65">
        <f t="shared" si="7"/>
        <v>38033</v>
      </c>
      <c r="I34" s="65">
        <f t="shared" si="7"/>
        <v>19505</v>
      </c>
      <c r="J34" s="65">
        <f t="shared" si="7"/>
        <v>18528</v>
      </c>
      <c r="K34" s="65">
        <f t="shared" si="7"/>
        <v>2688</v>
      </c>
      <c r="L34" s="65">
        <f t="shared" si="7"/>
        <v>1947</v>
      </c>
      <c r="M34" s="65">
        <f t="shared" si="7"/>
        <v>741</v>
      </c>
    </row>
    <row r="35" spans="3:13" x14ac:dyDescent="0.2">
      <c r="D35" s="34" t="s">
        <v>243</v>
      </c>
      <c r="E35" s="46">
        <f>F35+G35</f>
        <v>46</v>
      </c>
      <c r="F35" s="47">
        <v>46</v>
      </c>
      <c r="G35" s="61" t="s">
        <v>26</v>
      </c>
      <c r="H35" s="65">
        <f>I35+J35</f>
        <v>32310</v>
      </c>
      <c r="I35" s="47">
        <v>16414</v>
      </c>
      <c r="J35" s="47">
        <v>15896</v>
      </c>
      <c r="K35" s="65">
        <f>L35+M35</f>
        <v>2384</v>
      </c>
      <c r="L35" s="47">
        <v>1705</v>
      </c>
      <c r="M35" s="47">
        <v>679</v>
      </c>
    </row>
    <row r="36" spans="3:13" x14ac:dyDescent="0.2">
      <c r="D36" s="34" t="s">
        <v>244</v>
      </c>
      <c r="E36" s="46">
        <f>F36+G36</f>
        <v>8</v>
      </c>
      <c r="F36" s="47">
        <v>8</v>
      </c>
      <c r="G36" s="61" t="s">
        <v>26</v>
      </c>
      <c r="H36" s="65">
        <f>I36+J36</f>
        <v>5723</v>
      </c>
      <c r="I36" s="47">
        <v>3091</v>
      </c>
      <c r="J36" s="47">
        <v>2632</v>
      </c>
      <c r="K36" s="65">
        <f>L36+M36</f>
        <v>304</v>
      </c>
      <c r="L36" s="47">
        <v>242</v>
      </c>
      <c r="M36" s="47">
        <v>62</v>
      </c>
    </row>
    <row r="37" spans="3:13" x14ac:dyDescent="0.2">
      <c r="C37" s="34" t="s">
        <v>248</v>
      </c>
      <c r="E37" s="39"/>
    </row>
    <row r="38" spans="3:13" x14ac:dyDescent="0.2">
      <c r="C38" s="34" t="s">
        <v>249</v>
      </c>
      <c r="E38" s="46">
        <f>F38+G38</f>
        <v>2</v>
      </c>
      <c r="F38" s="47">
        <v>2</v>
      </c>
      <c r="G38" s="61" t="s">
        <v>26</v>
      </c>
      <c r="H38" s="65">
        <f>I38+J38</f>
        <v>1850</v>
      </c>
      <c r="I38" s="47">
        <v>775</v>
      </c>
      <c r="J38" s="47">
        <v>1075</v>
      </c>
      <c r="K38" s="65">
        <f>L38+M38</f>
        <v>46</v>
      </c>
      <c r="L38" s="47">
        <v>28</v>
      </c>
      <c r="M38" s="47">
        <v>18</v>
      </c>
    </row>
    <row r="39" spans="3:13" x14ac:dyDescent="0.2">
      <c r="E39" s="48"/>
      <c r="F39" s="47"/>
      <c r="G39" s="47"/>
      <c r="H39" s="47"/>
      <c r="I39" s="47"/>
      <c r="J39" s="47"/>
      <c r="K39" s="47"/>
      <c r="L39" s="47"/>
      <c r="M39" s="47"/>
    </row>
    <row r="40" spans="3:13" x14ac:dyDescent="0.2">
      <c r="C40" s="34" t="s">
        <v>250</v>
      </c>
      <c r="E40" s="46">
        <f>F40+G40</f>
        <v>1</v>
      </c>
      <c r="F40" s="47">
        <v>1</v>
      </c>
      <c r="G40" s="61" t="s">
        <v>26</v>
      </c>
      <c r="H40" s="65">
        <f>I40+J40</f>
        <v>60</v>
      </c>
      <c r="I40" s="47">
        <v>38</v>
      </c>
      <c r="J40" s="47">
        <v>22</v>
      </c>
      <c r="K40" s="65">
        <f>L40+M40</f>
        <v>68</v>
      </c>
      <c r="L40" s="47">
        <v>35</v>
      </c>
      <c r="M40" s="47">
        <v>33</v>
      </c>
    </row>
    <row r="41" spans="3:13" x14ac:dyDescent="0.2">
      <c r="C41" s="34" t="s">
        <v>251</v>
      </c>
      <c r="E41" s="46">
        <f>F41+G41</f>
        <v>1</v>
      </c>
      <c r="F41" s="47">
        <v>1</v>
      </c>
      <c r="G41" s="61" t="s">
        <v>26</v>
      </c>
      <c r="H41" s="65">
        <f>I41+J41</f>
        <v>68</v>
      </c>
      <c r="I41" s="47">
        <v>38</v>
      </c>
      <c r="J41" s="47">
        <v>30</v>
      </c>
      <c r="K41" s="65">
        <f>L41+M41</f>
        <v>68</v>
      </c>
      <c r="L41" s="47">
        <v>22</v>
      </c>
      <c r="M41" s="47">
        <v>46</v>
      </c>
    </row>
    <row r="42" spans="3:13" x14ac:dyDescent="0.2">
      <c r="E42" s="39"/>
    </row>
    <row r="43" spans="3:13" x14ac:dyDescent="0.2">
      <c r="C43" s="34" t="s">
        <v>252</v>
      </c>
      <c r="E43" s="46">
        <f t="shared" ref="E43:M43" si="8">E44+E45</f>
        <v>10</v>
      </c>
      <c r="F43" s="65">
        <f t="shared" si="8"/>
        <v>9</v>
      </c>
      <c r="G43" s="65">
        <f t="shared" si="8"/>
        <v>1</v>
      </c>
      <c r="H43" s="65">
        <f t="shared" si="8"/>
        <v>836</v>
      </c>
      <c r="I43" s="65">
        <f t="shared" si="8"/>
        <v>548</v>
      </c>
      <c r="J43" s="65">
        <f t="shared" si="8"/>
        <v>288</v>
      </c>
      <c r="K43" s="65">
        <f t="shared" si="8"/>
        <v>643</v>
      </c>
      <c r="L43" s="65">
        <f t="shared" si="8"/>
        <v>286</v>
      </c>
      <c r="M43" s="65">
        <f t="shared" si="8"/>
        <v>357</v>
      </c>
    </row>
    <row r="44" spans="3:13" x14ac:dyDescent="0.2">
      <c r="D44" s="34" t="s">
        <v>242</v>
      </c>
      <c r="E44" s="46">
        <f>F44+G44</f>
        <v>1</v>
      </c>
      <c r="F44" s="47">
        <v>1</v>
      </c>
      <c r="G44" s="61" t="s">
        <v>26</v>
      </c>
      <c r="H44" s="65">
        <f>I44+J44</f>
        <v>59</v>
      </c>
      <c r="I44" s="47">
        <v>38</v>
      </c>
      <c r="J44" s="47">
        <v>21</v>
      </c>
      <c r="K44" s="65">
        <f>L44+M44</f>
        <v>28</v>
      </c>
      <c r="L44" s="47">
        <v>11</v>
      </c>
      <c r="M44" s="47">
        <v>17</v>
      </c>
    </row>
    <row r="45" spans="3:13" x14ac:dyDescent="0.2">
      <c r="D45" s="34" t="s">
        <v>243</v>
      </c>
      <c r="E45" s="46">
        <f>F45+G45</f>
        <v>9</v>
      </c>
      <c r="F45" s="47">
        <v>8</v>
      </c>
      <c r="G45" s="47">
        <v>1</v>
      </c>
      <c r="H45" s="65">
        <f>I45+J45</f>
        <v>777</v>
      </c>
      <c r="I45" s="47">
        <v>510</v>
      </c>
      <c r="J45" s="47">
        <v>267</v>
      </c>
      <c r="K45" s="65">
        <f>L45+M45</f>
        <v>615</v>
      </c>
      <c r="L45" s="47">
        <v>275</v>
      </c>
      <c r="M45" s="47">
        <v>340</v>
      </c>
    </row>
    <row r="46" spans="3:13" x14ac:dyDescent="0.2">
      <c r="E46" s="48"/>
      <c r="F46" s="47"/>
      <c r="G46" s="47"/>
      <c r="H46" s="47"/>
      <c r="I46" s="47"/>
      <c r="J46" s="47"/>
      <c r="K46" s="47"/>
      <c r="L46" s="47"/>
      <c r="M46" s="47"/>
    </row>
    <row r="47" spans="3:13" x14ac:dyDescent="0.2">
      <c r="C47" s="34" t="s">
        <v>253</v>
      </c>
      <c r="E47" s="46">
        <f>F47+G47</f>
        <v>1</v>
      </c>
      <c r="F47" s="47">
        <v>1</v>
      </c>
      <c r="G47" s="61" t="s">
        <v>26</v>
      </c>
      <c r="H47" s="65">
        <f>I47+J47</f>
        <v>789</v>
      </c>
      <c r="I47" s="47">
        <v>697</v>
      </c>
      <c r="J47" s="47">
        <v>92</v>
      </c>
      <c r="K47" s="65">
        <f>L47+M47</f>
        <v>63</v>
      </c>
      <c r="L47" s="47">
        <v>63</v>
      </c>
      <c r="M47" s="61" t="s">
        <v>26</v>
      </c>
    </row>
    <row r="48" spans="3:13" x14ac:dyDescent="0.2">
      <c r="E48" s="48"/>
      <c r="F48" s="47"/>
      <c r="G48" s="47"/>
      <c r="H48" s="47"/>
      <c r="I48" s="47"/>
      <c r="J48" s="47"/>
      <c r="K48" s="47"/>
      <c r="L48" s="47"/>
      <c r="M48" s="47"/>
    </row>
    <row r="49" spans="3:13" x14ac:dyDescent="0.2">
      <c r="C49" s="34" t="s">
        <v>254</v>
      </c>
      <c r="E49" s="46">
        <f t="shared" ref="E49:M49" si="9">E50+E51</f>
        <v>3</v>
      </c>
      <c r="F49" s="65">
        <f t="shared" si="9"/>
        <v>3</v>
      </c>
      <c r="G49" s="59" t="s">
        <v>26</v>
      </c>
      <c r="H49" s="65">
        <f t="shared" si="9"/>
        <v>706</v>
      </c>
      <c r="I49" s="65">
        <f t="shared" si="9"/>
        <v>11</v>
      </c>
      <c r="J49" s="65">
        <f t="shared" si="9"/>
        <v>695</v>
      </c>
      <c r="K49" s="65">
        <f t="shared" si="9"/>
        <v>74</v>
      </c>
      <c r="L49" s="65">
        <f t="shared" si="9"/>
        <v>28</v>
      </c>
      <c r="M49" s="65">
        <f t="shared" si="9"/>
        <v>46</v>
      </c>
    </row>
    <row r="50" spans="3:13" x14ac:dyDescent="0.2">
      <c r="D50" s="34" t="s">
        <v>243</v>
      </c>
      <c r="E50" s="46">
        <f>F50+G50</f>
        <v>1</v>
      </c>
      <c r="F50" s="47">
        <v>1</v>
      </c>
      <c r="G50" s="61" t="s">
        <v>26</v>
      </c>
      <c r="H50" s="65">
        <f>I50+J50</f>
        <v>231</v>
      </c>
      <c r="I50" s="47">
        <v>11</v>
      </c>
      <c r="J50" s="47">
        <v>220</v>
      </c>
      <c r="K50" s="65">
        <f>L50+M50</f>
        <v>27</v>
      </c>
      <c r="L50" s="47">
        <v>7</v>
      </c>
      <c r="M50" s="47">
        <v>20</v>
      </c>
    </row>
    <row r="51" spans="3:13" x14ac:dyDescent="0.2">
      <c r="D51" s="34" t="s">
        <v>244</v>
      </c>
      <c r="E51" s="46">
        <f>F51+G51</f>
        <v>2</v>
      </c>
      <c r="F51" s="47">
        <v>2</v>
      </c>
      <c r="G51" s="61" t="s">
        <v>26</v>
      </c>
      <c r="H51" s="65">
        <f>I51+J51</f>
        <v>475</v>
      </c>
      <c r="I51" s="61" t="s">
        <v>26</v>
      </c>
      <c r="J51" s="47">
        <v>475</v>
      </c>
      <c r="K51" s="65">
        <f>L51+M51</f>
        <v>47</v>
      </c>
      <c r="L51" s="47">
        <v>21</v>
      </c>
      <c r="M51" s="47">
        <v>26</v>
      </c>
    </row>
    <row r="52" spans="3:13" x14ac:dyDescent="0.2">
      <c r="E52" s="48"/>
      <c r="F52" s="47"/>
      <c r="G52" s="47"/>
      <c r="H52" s="47"/>
      <c r="I52" s="47"/>
      <c r="J52" s="47"/>
      <c r="K52" s="47"/>
      <c r="L52" s="47"/>
      <c r="M52" s="47"/>
    </row>
    <row r="53" spans="3:13" x14ac:dyDescent="0.2">
      <c r="C53" s="34" t="s">
        <v>255</v>
      </c>
      <c r="E53" s="46">
        <f t="shared" ref="E53:M53" si="10">E54+E55+E56</f>
        <v>4</v>
      </c>
      <c r="F53" s="65">
        <f t="shared" si="10"/>
        <v>3</v>
      </c>
      <c r="G53" s="61">
        <v>1</v>
      </c>
      <c r="H53" s="65">
        <f t="shared" si="10"/>
        <v>7247</v>
      </c>
      <c r="I53" s="65">
        <f t="shared" si="10"/>
        <v>5409</v>
      </c>
      <c r="J53" s="65">
        <f t="shared" si="10"/>
        <v>1838</v>
      </c>
      <c r="K53" s="65">
        <f t="shared" si="10"/>
        <v>607</v>
      </c>
      <c r="L53" s="65">
        <f t="shared" si="10"/>
        <v>535</v>
      </c>
      <c r="M53" s="65">
        <f t="shared" si="10"/>
        <v>72</v>
      </c>
    </row>
    <row r="54" spans="3:13" x14ac:dyDescent="0.2">
      <c r="D54" s="34" t="s">
        <v>242</v>
      </c>
      <c r="E54" s="46">
        <f>F54+G54</f>
        <v>1</v>
      </c>
      <c r="F54" s="47">
        <v>1</v>
      </c>
      <c r="G54" s="61" t="s">
        <v>26</v>
      </c>
      <c r="H54" s="65">
        <f>I54+J54</f>
        <v>4040</v>
      </c>
      <c r="I54" s="47">
        <v>2757</v>
      </c>
      <c r="J54" s="47">
        <v>1283</v>
      </c>
      <c r="K54" s="65">
        <f>L54+M54</f>
        <v>295</v>
      </c>
      <c r="L54" s="47">
        <v>262</v>
      </c>
      <c r="M54" s="47">
        <v>33</v>
      </c>
    </row>
    <row r="55" spans="3:13" x14ac:dyDescent="0.2">
      <c r="D55" s="34" t="s">
        <v>243</v>
      </c>
      <c r="E55" s="46">
        <f>F55+G55</f>
        <v>1</v>
      </c>
      <c r="F55" s="47">
        <v>1</v>
      </c>
      <c r="G55" s="61" t="s">
        <v>26</v>
      </c>
      <c r="H55" s="65">
        <f>I55+J55</f>
        <v>362</v>
      </c>
      <c r="I55" s="47">
        <v>232</v>
      </c>
      <c r="J55" s="47">
        <v>130</v>
      </c>
      <c r="K55" s="65">
        <f>L55+M55</f>
        <v>276</v>
      </c>
      <c r="L55" s="47">
        <v>240</v>
      </c>
      <c r="M55" s="47">
        <v>36</v>
      </c>
    </row>
    <row r="56" spans="3:13" x14ac:dyDescent="0.2">
      <c r="D56" s="34" t="s">
        <v>244</v>
      </c>
      <c r="E56" s="46">
        <f>F56+G56</f>
        <v>2</v>
      </c>
      <c r="F56" s="47">
        <v>1</v>
      </c>
      <c r="G56" s="61">
        <v>1</v>
      </c>
      <c r="H56" s="65">
        <f>I56+J56</f>
        <v>2845</v>
      </c>
      <c r="I56" s="47">
        <v>2420</v>
      </c>
      <c r="J56" s="47">
        <v>425</v>
      </c>
      <c r="K56" s="65">
        <f>L56+M56</f>
        <v>36</v>
      </c>
      <c r="L56" s="47">
        <v>33</v>
      </c>
      <c r="M56" s="47">
        <v>3</v>
      </c>
    </row>
    <row r="57" spans="3:13" x14ac:dyDescent="0.2">
      <c r="E57" s="48"/>
      <c r="F57" s="47"/>
      <c r="G57" s="47"/>
      <c r="H57" s="47"/>
      <c r="I57" s="47"/>
      <c r="J57" s="47"/>
      <c r="K57" s="47"/>
      <c r="L57" s="47"/>
      <c r="M57" s="47"/>
    </row>
    <row r="58" spans="3:13" x14ac:dyDescent="0.2">
      <c r="C58" s="34" t="s">
        <v>256</v>
      </c>
      <c r="E58" s="46">
        <f t="shared" ref="E58:M58" si="11">E59+E60+E61</f>
        <v>24</v>
      </c>
      <c r="F58" s="65">
        <f t="shared" si="11"/>
        <v>24</v>
      </c>
      <c r="G58" s="59" t="s">
        <v>26</v>
      </c>
      <c r="H58" s="65">
        <f t="shared" si="11"/>
        <v>2034</v>
      </c>
      <c r="I58" s="65">
        <f t="shared" si="11"/>
        <v>592</v>
      </c>
      <c r="J58" s="65">
        <f t="shared" si="11"/>
        <v>1442</v>
      </c>
      <c r="K58" s="65">
        <f t="shared" si="11"/>
        <v>152</v>
      </c>
      <c r="L58" s="65">
        <f t="shared" si="11"/>
        <v>30</v>
      </c>
      <c r="M58" s="65">
        <f t="shared" si="11"/>
        <v>122</v>
      </c>
    </row>
    <row r="59" spans="3:13" x14ac:dyDescent="0.2">
      <c r="D59" s="34" t="s">
        <v>242</v>
      </c>
      <c r="E59" s="46">
        <f>F59+G59</f>
        <v>1</v>
      </c>
      <c r="F59" s="47">
        <v>1</v>
      </c>
      <c r="G59" s="61" t="s">
        <v>26</v>
      </c>
      <c r="H59" s="65">
        <f>I59+J59</f>
        <v>96</v>
      </c>
      <c r="I59" s="47">
        <v>8</v>
      </c>
      <c r="J59" s="47">
        <v>88</v>
      </c>
      <c r="K59" s="65">
        <f>L59+M59</f>
        <v>3</v>
      </c>
      <c r="L59" s="61" t="s">
        <v>26</v>
      </c>
      <c r="M59" s="47">
        <v>3</v>
      </c>
    </row>
    <row r="60" spans="3:13" x14ac:dyDescent="0.2">
      <c r="D60" s="34" t="s">
        <v>243</v>
      </c>
      <c r="E60" s="46">
        <f>F60+G60</f>
        <v>4</v>
      </c>
      <c r="F60" s="47">
        <v>4</v>
      </c>
      <c r="G60" s="61" t="s">
        <v>26</v>
      </c>
      <c r="H60" s="65">
        <f>I60+J60</f>
        <v>554</v>
      </c>
      <c r="I60" s="47">
        <v>67</v>
      </c>
      <c r="J60" s="47">
        <v>487</v>
      </c>
      <c r="K60" s="65">
        <f>L60+M60</f>
        <v>52</v>
      </c>
      <c r="L60" s="47">
        <v>3</v>
      </c>
      <c r="M60" s="47">
        <v>49</v>
      </c>
    </row>
    <row r="61" spans="3:13" x14ac:dyDescent="0.2">
      <c r="D61" s="34" t="s">
        <v>244</v>
      </c>
      <c r="E61" s="46">
        <f>F61+G61</f>
        <v>19</v>
      </c>
      <c r="F61" s="47">
        <v>19</v>
      </c>
      <c r="G61" s="61" t="s">
        <v>26</v>
      </c>
      <c r="H61" s="65">
        <f>I61+J61</f>
        <v>1384</v>
      </c>
      <c r="I61" s="47">
        <v>517</v>
      </c>
      <c r="J61" s="47">
        <v>867</v>
      </c>
      <c r="K61" s="65">
        <f>L61+M61</f>
        <v>97</v>
      </c>
      <c r="L61" s="47">
        <v>27</v>
      </c>
      <c r="M61" s="47">
        <v>70</v>
      </c>
    </row>
    <row r="62" spans="3:13" x14ac:dyDescent="0.2">
      <c r="E62" s="48"/>
      <c r="F62" s="47"/>
      <c r="G62" s="47"/>
      <c r="H62" s="47"/>
      <c r="I62" s="47"/>
      <c r="J62" s="47"/>
      <c r="K62" s="47"/>
      <c r="L62" s="47"/>
      <c r="M62" s="47"/>
    </row>
    <row r="63" spans="3:13" x14ac:dyDescent="0.2">
      <c r="C63" s="34" t="s">
        <v>257</v>
      </c>
      <c r="E63" s="46">
        <f t="shared" ref="E63:M63" si="12">E64+E65</f>
        <v>80</v>
      </c>
      <c r="F63" s="65">
        <f t="shared" si="12"/>
        <v>80</v>
      </c>
      <c r="G63" s="59" t="s">
        <v>26</v>
      </c>
      <c r="H63" s="65">
        <f t="shared" si="12"/>
        <v>6990</v>
      </c>
      <c r="I63" s="65">
        <f t="shared" si="12"/>
        <v>3282</v>
      </c>
      <c r="J63" s="65">
        <f t="shared" si="12"/>
        <v>3708</v>
      </c>
      <c r="K63" s="65">
        <f t="shared" si="12"/>
        <v>334</v>
      </c>
      <c r="L63" s="65">
        <f t="shared" si="12"/>
        <v>200</v>
      </c>
      <c r="M63" s="65">
        <f t="shared" si="12"/>
        <v>134</v>
      </c>
    </row>
    <row r="64" spans="3:13" x14ac:dyDescent="0.2">
      <c r="D64" s="34" t="s">
        <v>243</v>
      </c>
      <c r="E64" s="46">
        <f>F64+G64</f>
        <v>4</v>
      </c>
      <c r="F64" s="47">
        <v>4</v>
      </c>
      <c r="G64" s="61" t="s">
        <v>26</v>
      </c>
      <c r="H64" s="65">
        <f>I64+J64</f>
        <v>29</v>
      </c>
      <c r="I64" s="61">
        <v>3</v>
      </c>
      <c r="J64" s="47">
        <v>26</v>
      </c>
      <c r="K64" s="65">
        <f>L64+M64</f>
        <v>2</v>
      </c>
      <c r="L64" s="61" t="s">
        <v>26</v>
      </c>
      <c r="M64" s="47">
        <v>2</v>
      </c>
    </row>
    <row r="65" spans="1:13" x14ac:dyDescent="0.2">
      <c r="D65" s="34" t="s">
        <v>244</v>
      </c>
      <c r="E65" s="46">
        <f>F65+G65</f>
        <v>76</v>
      </c>
      <c r="F65" s="47">
        <v>76</v>
      </c>
      <c r="G65" s="61" t="s">
        <v>26</v>
      </c>
      <c r="H65" s="65">
        <f>I65+J65</f>
        <v>6961</v>
      </c>
      <c r="I65" s="47">
        <v>3279</v>
      </c>
      <c r="J65" s="47">
        <v>3682</v>
      </c>
      <c r="K65" s="65">
        <f>L65+M65</f>
        <v>332</v>
      </c>
      <c r="L65" s="47">
        <v>200</v>
      </c>
      <c r="M65" s="47">
        <v>132</v>
      </c>
    </row>
    <row r="66" spans="1:13" ht="18" thickBot="1" x14ac:dyDescent="0.25">
      <c r="B66" s="37"/>
      <c r="C66" s="37"/>
      <c r="D66" s="37"/>
      <c r="E66" s="53"/>
      <c r="F66" s="37"/>
      <c r="G66" s="37"/>
      <c r="H66" s="37"/>
      <c r="I66" s="37"/>
      <c r="J66" s="37"/>
      <c r="K66" s="37"/>
      <c r="L66" s="37"/>
      <c r="M66" s="37"/>
    </row>
    <row r="67" spans="1:13" x14ac:dyDescent="0.2">
      <c r="D67" s="59" t="s">
        <v>258</v>
      </c>
      <c r="E67" s="34" t="s">
        <v>259</v>
      </c>
    </row>
    <row r="68" spans="1:13" x14ac:dyDescent="0.2">
      <c r="E68" s="34" t="s">
        <v>260</v>
      </c>
    </row>
    <row r="69" spans="1:13" x14ac:dyDescent="0.2">
      <c r="E69" s="34" t="s">
        <v>261</v>
      </c>
    </row>
    <row r="70" spans="1:13" x14ac:dyDescent="0.2">
      <c r="E70" s="34" t="s">
        <v>262</v>
      </c>
    </row>
    <row r="71" spans="1:13" x14ac:dyDescent="0.2">
      <c r="E71" s="34" t="s">
        <v>263</v>
      </c>
    </row>
    <row r="72" spans="1:13" x14ac:dyDescent="0.2">
      <c r="A72" s="34"/>
    </row>
    <row r="73" spans="1:13" x14ac:dyDescent="0.2">
      <c r="C73" s="34"/>
    </row>
  </sheetData>
  <phoneticPr fontId="2"/>
  <pageMargins left="0.34" right="0.37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18.375" style="35" customWidth="1"/>
    <col min="3" max="3" width="12.125" style="35"/>
    <col min="4" max="5" width="13.375" style="35" customWidth="1"/>
    <col min="6" max="7" width="12.125" style="35"/>
    <col min="8" max="9" width="13.375" style="35" customWidth="1"/>
    <col min="10" max="256" width="12.125" style="35"/>
    <col min="257" max="257" width="13.375" style="35" customWidth="1"/>
    <col min="258" max="258" width="18.375" style="35" customWidth="1"/>
    <col min="259" max="259" width="12.125" style="35"/>
    <col min="260" max="261" width="13.375" style="35" customWidth="1"/>
    <col min="262" max="263" width="12.125" style="35"/>
    <col min="264" max="265" width="13.375" style="35" customWidth="1"/>
    <col min="266" max="512" width="12.125" style="35"/>
    <col min="513" max="513" width="13.375" style="35" customWidth="1"/>
    <col min="514" max="514" width="18.375" style="35" customWidth="1"/>
    <col min="515" max="515" width="12.125" style="35"/>
    <col min="516" max="517" width="13.375" style="35" customWidth="1"/>
    <col min="518" max="519" width="12.125" style="35"/>
    <col min="520" max="521" width="13.375" style="35" customWidth="1"/>
    <col min="522" max="768" width="12.125" style="35"/>
    <col min="769" max="769" width="13.375" style="35" customWidth="1"/>
    <col min="770" max="770" width="18.375" style="35" customWidth="1"/>
    <col min="771" max="771" width="12.125" style="35"/>
    <col min="772" max="773" width="13.375" style="35" customWidth="1"/>
    <col min="774" max="775" width="12.125" style="35"/>
    <col min="776" max="777" width="13.375" style="35" customWidth="1"/>
    <col min="778" max="1024" width="12.125" style="35"/>
    <col min="1025" max="1025" width="13.375" style="35" customWidth="1"/>
    <col min="1026" max="1026" width="18.375" style="35" customWidth="1"/>
    <col min="1027" max="1027" width="12.125" style="35"/>
    <col min="1028" max="1029" width="13.375" style="35" customWidth="1"/>
    <col min="1030" max="1031" width="12.125" style="35"/>
    <col min="1032" max="1033" width="13.375" style="35" customWidth="1"/>
    <col min="1034" max="1280" width="12.125" style="35"/>
    <col min="1281" max="1281" width="13.375" style="35" customWidth="1"/>
    <col min="1282" max="1282" width="18.375" style="35" customWidth="1"/>
    <col min="1283" max="1283" width="12.125" style="35"/>
    <col min="1284" max="1285" width="13.375" style="35" customWidth="1"/>
    <col min="1286" max="1287" width="12.125" style="35"/>
    <col min="1288" max="1289" width="13.375" style="35" customWidth="1"/>
    <col min="1290" max="1536" width="12.125" style="35"/>
    <col min="1537" max="1537" width="13.375" style="35" customWidth="1"/>
    <col min="1538" max="1538" width="18.375" style="35" customWidth="1"/>
    <col min="1539" max="1539" width="12.125" style="35"/>
    <col min="1540" max="1541" width="13.375" style="35" customWidth="1"/>
    <col min="1542" max="1543" width="12.125" style="35"/>
    <col min="1544" max="1545" width="13.375" style="35" customWidth="1"/>
    <col min="1546" max="1792" width="12.125" style="35"/>
    <col min="1793" max="1793" width="13.375" style="35" customWidth="1"/>
    <col min="1794" max="1794" width="18.375" style="35" customWidth="1"/>
    <col min="1795" max="1795" width="12.125" style="35"/>
    <col min="1796" max="1797" width="13.375" style="35" customWidth="1"/>
    <col min="1798" max="1799" width="12.125" style="35"/>
    <col min="1800" max="1801" width="13.375" style="35" customWidth="1"/>
    <col min="1802" max="2048" width="12.125" style="35"/>
    <col min="2049" max="2049" width="13.375" style="35" customWidth="1"/>
    <col min="2050" max="2050" width="18.375" style="35" customWidth="1"/>
    <col min="2051" max="2051" width="12.125" style="35"/>
    <col min="2052" max="2053" width="13.375" style="35" customWidth="1"/>
    <col min="2054" max="2055" width="12.125" style="35"/>
    <col min="2056" max="2057" width="13.375" style="35" customWidth="1"/>
    <col min="2058" max="2304" width="12.125" style="35"/>
    <col min="2305" max="2305" width="13.375" style="35" customWidth="1"/>
    <col min="2306" max="2306" width="18.375" style="35" customWidth="1"/>
    <col min="2307" max="2307" width="12.125" style="35"/>
    <col min="2308" max="2309" width="13.375" style="35" customWidth="1"/>
    <col min="2310" max="2311" width="12.125" style="35"/>
    <col min="2312" max="2313" width="13.375" style="35" customWidth="1"/>
    <col min="2314" max="2560" width="12.125" style="35"/>
    <col min="2561" max="2561" width="13.375" style="35" customWidth="1"/>
    <col min="2562" max="2562" width="18.375" style="35" customWidth="1"/>
    <col min="2563" max="2563" width="12.125" style="35"/>
    <col min="2564" max="2565" width="13.375" style="35" customWidth="1"/>
    <col min="2566" max="2567" width="12.125" style="35"/>
    <col min="2568" max="2569" width="13.375" style="35" customWidth="1"/>
    <col min="2570" max="2816" width="12.125" style="35"/>
    <col min="2817" max="2817" width="13.375" style="35" customWidth="1"/>
    <col min="2818" max="2818" width="18.375" style="35" customWidth="1"/>
    <col min="2819" max="2819" width="12.125" style="35"/>
    <col min="2820" max="2821" width="13.375" style="35" customWidth="1"/>
    <col min="2822" max="2823" width="12.125" style="35"/>
    <col min="2824" max="2825" width="13.375" style="35" customWidth="1"/>
    <col min="2826" max="3072" width="12.125" style="35"/>
    <col min="3073" max="3073" width="13.375" style="35" customWidth="1"/>
    <col min="3074" max="3074" width="18.375" style="35" customWidth="1"/>
    <col min="3075" max="3075" width="12.125" style="35"/>
    <col min="3076" max="3077" width="13.375" style="35" customWidth="1"/>
    <col min="3078" max="3079" width="12.125" style="35"/>
    <col min="3080" max="3081" width="13.375" style="35" customWidth="1"/>
    <col min="3082" max="3328" width="12.125" style="35"/>
    <col min="3329" max="3329" width="13.375" style="35" customWidth="1"/>
    <col min="3330" max="3330" width="18.375" style="35" customWidth="1"/>
    <col min="3331" max="3331" width="12.125" style="35"/>
    <col min="3332" max="3333" width="13.375" style="35" customWidth="1"/>
    <col min="3334" max="3335" width="12.125" style="35"/>
    <col min="3336" max="3337" width="13.375" style="35" customWidth="1"/>
    <col min="3338" max="3584" width="12.125" style="35"/>
    <col min="3585" max="3585" width="13.375" style="35" customWidth="1"/>
    <col min="3586" max="3586" width="18.375" style="35" customWidth="1"/>
    <col min="3587" max="3587" width="12.125" style="35"/>
    <col min="3588" max="3589" width="13.375" style="35" customWidth="1"/>
    <col min="3590" max="3591" width="12.125" style="35"/>
    <col min="3592" max="3593" width="13.375" style="35" customWidth="1"/>
    <col min="3594" max="3840" width="12.125" style="35"/>
    <col min="3841" max="3841" width="13.375" style="35" customWidth="1"/>
    <col min="3842" max="3842" width="18.375" style="35" customWidth="1"/>
    <col min="3843" max="3843" width="12.125" style="35"/>
    <col min="3844" max="3845" width="13.375" style="35" customWidth="1"/>
    <col min="3846" max="3847" width="12.125" style="35"/>
    <col min="3848" max="3849" width="13.375" style="35" customWidth="1"/>
    <col min="3850" max="4096" width="12.125" style="35"/>
    <col min="4097" max="4097" width="13.375" style="35" customWidth="1"/>
    <col min="4098" max="4098" width="18.375" style="35" customWidth="1"/>
    <col min="4099" max="4099" width="12.125" style="35"/>
    <col min="4100" max="4101" width="13.375" style="35" customWidth="1"/>
    <col min="4102" max="4103" width="12.125" style="35"/>
    <col min="4104" max="4105" width="13.375" style="35" customWidth="1"/>
    <col min="4106" max="4352" width="12.125" style="35"/>
    <col min="4353" max="4353" width="13.375" style="35" customWidth="1"/>
    <col min="4354" max="4354" width="18.375" style="35" customWidth="1"/>
    <col min="4355" max="4355" width="12.125" style="35"/>
    <col min="4356" max="4357" width="13.375" style="35" customWidth="1"/>
    <col min="4358" max="4359" width="12.125" style="35"/>
    <col min="4360" max="4361" width="13.375" style="35" customWidth="1"/>
    <col min="4362" max="4608" width="12.125" style="35"/>
    <col min="4609" max="4609" width="13.375" style="35" customWidth="1"/>
    <col min="4610" max="4610" width="18.375" style="35" customWidth="1"/>
    <col min="4611" max="4611" width="12.125" style="35"/>
    <col min="4612" max="4613" width="13.375" style="35" customWidth="1"/>
    <col min="4614" max="4615" width="12.125" style="35"/>
    <col min="4616" max="4617" width="13.375" style="35" customWidth="1"/>
    <col min="4618" max="4864" width="12.125" style="35"/>
    <col min="4865" max="4865" width="13.375" style="35" customWidth="1"/>
    <col min="4866" max="4866" width="18.375" style="35" customWidth="1"/>
    <col min="4867" max="4867" width="12.125" style="35"/>
    <col min="4868" max="4869" width="13.375" style="35" customWidth="1"/>
    <col min="4870" max="4871" width="12.125" style="35"/>
    <col min="4872" max="4873" width="13.375" style="35" customWidth="1"/>
    <col min="4874" max="5120" width="12.125" style="35"/>
    <col min="5121" max="5121" width="13.375" style="35" customWidth="1"/>
    <col min="5122" max="5122" width="18.375" style="35" customWidth="1"/>
    <col min="5123" max="5123" width="12.125" style="35"/>
    <col min="5124" max="5125" width="13.375" style="35" customWidth="1"/>
    <col min="5126" max="5127" width="12.125" style="35"/>
    <col min="5128" max="5129" width="13.375" style="35" customWidth="1"/>
    <col min="5130" max="5376" width="12.125" style="35"/>
    <col min="5377" max="5377" width="13.375" style="35" customWidth="1"/>
    <col min="5378" max="5378" width="18.375" style="35" customWidth="1"/>
    <col min="5379" max="5379" width="12.125" style="35"/>
    <col min="5380" max="5381" width="13.375" style="35" customWidth="1"/>
    <col min="5382" max="5383" width="12.125" style="35"/>
    <col min="5384" max="5385" width="13.375" style="35" customWidth="1"/>
    <col min="5386" max="5632" width="12.125" style="35"/>
    <col min="5633" max="5633" width="13.375" style="35" customWidth="1"/>
    <col min="5634" max="5634" width="18.375" style="35" customWidth="1"/>
    <col min="5635" max="5635" width="12.125" style="35"/>
    <col min="5636" max="5637" width="13.375" style="35" customWidth="1"/>
    <col min="5638" max="5639" width="12.125" style="35"/>
    <col min="5640" max="5641" width="13.375" style="35" customWidth="1"/>
    <col min="5642" max="5888" width="12.125" style="35"/>
    <col min="5889" max="5889" width="13.375" style="35" customWidth="1"/>
    <col min="5890" max="5890" width="18.375" style="35" customWidth="1"/>
    <col min="5891" max="5891" width="12.125" style="35"/>
    <col min="5892" max="5893" width="13.375" style="35" customWidth="1"/>
    <col min="5894" max="5895" width="12.125" style="35"/>
    <col min="5896" max="5897" width="13.375" style="35" customWidth="1"/>
    <col min="5898" max="6144" width="12.125" style="35"/>
    <col min="6145" max="6145" width="13.375" style="35" customWidth="1"/>
    <col min="6146" max="6146" width="18.375" style="35" customWidth="1"/>
    <col min="6147" max="6147" width="12.125" style="35"/>
    <col min="6148" max="6149" width="13.375" style="35" customWidth="1"/>
    <col min="6150" max="6151" width="12.125" style="35"/>
    <col min="6152" max="6153" width="13.375" style="35" customWidth="1"/>
    <col min="6154" max="6400" width="12.125" style="35"/>
    <col min="6401" max="6401" width="13.375" style="35" customWidth="1"/>
    <col min="6402" max="6402" width="18.375" style="35" customWidth="1"/>
    <col min="6403" max="6403" width="12.125" style="35"/>
    <col min="6404" max="6405" width="13.375" style="35" customWidth="1"/>
    <col min="6406" max="6407" width="12.125" style="35"/>
    <col min="6408" max="6409" width="13.375" style="35" customWidth="1"/>
    <col min="6410" max="6656" width="12.125" style="35"/>
    <col min="6657" max="6657" width="13.375" style="35" customWidth="1"/>
    <col min="6658" max="6658" width="18.375" style="35" customWidth="1"/>
    <col min="6659" max="6659" width="12.125" style="35"/>
    <col min="6660" max="6661" width="13.375" style="35" customWidth="1"/>
    <col min="6662" max="6663" width="12.125" style="35"/>
    <col min="6664" max="6665" width="13.375" style="35" customWidth="1"/>
    <col min="6666" max="6912" width="12.125" style="35"/>
    <col min="6913" max="6913" width="13.375" style="35" customWidth="1"/>
    <col min="6914" max="6914" width="18.375" style="35" customWidth="1"/>
    <col min="6915" max="6915" width="12.125" style="35"/>
    <col min="6916" max="6917" width="13.375" style="35" customWidth="1"/>
    <col min="6918" max="6919" width="12.125" style="35"/>
    <col min="6920" max="6921" width="13.375" style="35" customWidth="1"/>
    <col min="6922" max="7168" width="12.125" style="35"/>
    <col min="7169" max="7169" width="13.375" style="35" customWidth="1"/>
    <col min="7170" max="7170" width="18.375" style="35" customWidth="1"/>
    <col min="7171" max="7171" width="12.125" style="35"/>
    <col min="7172" max="7173" width="13.375" style="35" customWidth="1"/>
    <col min="7174" max="7175" width="12.125" style="35"/>
    <col min="7176" max="7177" width="13.375" style="35" customWidth="1"/>
    <col min="7178" max="7424" width="12.125" style="35"/>
    <col min="7425" max="7425" width="13.375" style="35" customWidth="1"/>
    <col min="7426" max="7426" width="18.375" style="35" customWidth="1"/>
    <col min="7427" max="7427" width="12.125" style="35"/>
    <col min="7428" max="7429" width="13.375" style="35" customWidth="1"/>
    <col min="7430" max="7431" width="12.125" style="35"/>
    <col min="7432" max="7433" width="13.375" style="35" customWidth="1"/>
    <col min="7434" max="7680" width="12.125" style="35"/>
    <col min="7681" max="7681" width="13.375" style="35" customWidth="1"/>
    <col min="7682" max="7682" width="18.375" style="35" customWidth="1"/>
    <col min="7683" max="7683" width="12.125" style="35"/>
    <col min="7684" max="7685" width="13.375" style="35" customWidth="1"/>
    <col min="7686" max="7687" width="12.125" style="35"/>
    <col min="7688" max="7689" width="13.375" style="35" customWidth="1"/>
    <col min="7690" max="7936" width="12.125" style="35"/>
    <col min="7937" max="7937" width="13.375" style="35" customWidth="1"/>
    <col min="7938" max="7938" width="18.375" style="35" customWidth="1"/>
    <col min="7939" max="7939" width="12.125" style="35"/>
    <col min="7940" max="7941" width="13.375" style="35" customWidth="1"/>
    <col min="7942" max="7943" width="12.125" style="35"/>
    <col min="7944" max="7945" width="13.375" style="35" customWidth="1"/>
    <col min="7946" max="8192" width="12.125" style="35"/>
    <col min="8193" max="8193" width="13.375" style="35" customWidth="1"/>
    <col min="8194" max="8194" width="18.375" style="35" customWidth="1"/>
    <col min="8195" max="8195" width="12.125" style="35"/>
    <col min="8196" max="8197" width="13.375" style="35" customWidth="1"/>
    <col min="8198" max="8199" width="12.125" style="35"/>
    <col min="8200" max="8201" width="13.375" style="35" customWidth="1"/>
    <col min="8202" max="8448" width="12.125" style="35"/>
    <col min="8449" max="8449" width="13.375" style="35" customWidth="1"/>
    <col min="8450" max="8450" width="18.375" style="35" customWidth="1"/>
    <col min="8451" max="8451" width="12.125" style="35"/>
    <col min="8452" max="8453" width="13.375" style="35" customWidth="1"/>
    <col min="8454" max="8455" width="12.125" style="35"/>
    <col min="8456" max="8457" width="13.375" style="35" customWidth="1"/>
    <col min="8458" max="8704" width="12.125" style="35"/>
    <col min="8705" max="8705" width="13.375" style="35" customWidth="1"/>
    <col min="8706" max="8706" width="18.375" style="35" customWidth="1"/>
    <col min="8707" max="8707" width="12.125" style="35"/>
    <col min="8708" max="8709" width="13.375" style="35" customWidth="1"/>
    <col min="8710" max="8711" width="12.125" style="35"/>
    <col min="8712" max="8713" width="13.375" style="35" customWidth="1"/>
    <col min="8714" max="8960" width="12.125" style="35"/>
    <col min="8961" max="8961" width="13.375" style="35" customWidth="1"/>
    <col min="8962" max="8962" width="18.375" style="35" customWidth="1"/>
    <col min="8963" max="8963" width="12.125" style="35"/>
    <col min="8964" max="8965" width="13.375" style="35" customWidth="1"/>
    <col min="8966" max="8967" width="12.125" style="35"/>
    <col min="8968" max="8969" width="13.375" style="35" customWidth="1"/>
    <col min="8970" max="9216" width="12.125" style="35"/>
    <col min="9217" max="9217" width="13.375" style="35" customWidth="1"/>
    <col min="9218" max="9218" width="18.375" style="35" customWidth="1"/>
    <col min="9219" max="9219" width="12.125" style="35"/>
    <col min="9220" max="9221" width="13.375" style="35" customWidth="1"/>
    <col min="9222" max="9223" width="12.125" style="35"/>
    <col min="9224" max="9225" width="13.375" style="35" customWidth="1"/>
    <col min="9226" max="9472" width="12.125" style="35"/>
    <col min="9473" max="9473" width="13.375" style="35" customWidth="1"/>
    <col min="9474" max="9474" width="18.375" style="35" customWidth="1"/>
    <col min="9475" max="9475" width="12.125" style="35"/>
    <col min="9476" max="9477" width="13.375" style="35" customWidth="1"/>
    <col min="9478" max="9479" width="12.125" style="35"/>
    <col min="9480" max="9481" width="13.375" style="35" customWidth="1"/>
    <col min="9482" max="9728" width="12.125" style="35"/>
    <col min="9729" max="9729" width="13.375" style="35" customWidth="1"/>
    <col min="9730" max="9730" width="18.375" style="35" customWidth="1"/>
    <col min="9731" max="9731" width="12.125" style="35"/>
    <col min="9732" max="9733" width="13.375" style="35" customWidth="1"/>
    <col min="9734" max="9735" width="12.125" style="35"/>
    <col min="9736" max="9737" width="13.375" style="35" customWidth="1"/>
    <col min="9738" max="9984" width="12.125" style="35"/>
    <col min="9985" max="9985" width="13.375" style="35" customWidth="1"/>
    <col min="9986" max="9986" width="18.375" style="35" customWidth="1"/>
    <col min="9987" max="9987" width="12.125" style="35"/>
    <col min="9988" max="9989" width="13.375" style="35" customWidth="1"/>
    <col min="9990" max="9991" width="12.125" style="35"/>
    <col min="9992" max="9993" width="13.375" style="35" customWidth="1"/>
    <col min="9994" max="10240" width="12.125" style="35"/>
    <col min="10241" max="10241" width="13.375" style="35" customWidth="1"/>
    <col min="10242" max="10242" width="18.375" style="35" customWidth="1"/>
    <col min="10243" max="10243" width="12.125" style="35"/>
    <col min="10244" max="10245" width="13.375" style="35" customWidth="1"/>
    <col min="10246" max="10247" width="12.125" style="35"/>
    <col min="10248" max="10249" width="13.375" style="35" customWidth="1"/>
    <col min="10250" max="10496" width="12.125" style="35"/>
    <col min="10497" max="10497" width="13.375" style="35" customWidth="1"/>
    <col min="10498" max="10498" width="18.375" style="35" customWidth="1"/>
    <col min="10499" max="10499" width="12.125" style="35"/>
    <col min="10500" max="10501" width="13.375" style="35" customWidth="1"/>
    <col min="10502" max="10503" width="12.125" style="35"/>
    <col min="10504" max="10505" width="13.375" style="35" customWidth="1"/>
    <col min="10506" max="10752" width="12.125" style="35"/>
    <col min="10753" max="10753" width="13.375" style="35" customWidth="1"/>
    <col min="10754" max="10754" width="18.375" style="35" customWidth="1"/>
    <col min="10755" max="10755" width="12.125" style="35"/>
    <col min="10756" max="10757" width="13.375" style="35" customWidth="1"/>
    <col min="10758" max="10759" width="12.125" style="35"/>
    <col min="10760" max="10761" width="13.375" style="35" customWidth="1"/>
    <col min="10762" max="11008" width="12.125" style="35"/>
    <col min="11009" max="11009" width="13.375" style="35" customWidth="1"/>
    <col min="11010" max="11010" width="18.375" style="35" customWidth="1"/>
    <col min="11011" max="11011" width="12.125" style="35"/>
    <col min="11012" max="11013" width="13.375" style="35" customWidth="1"/>
    <col min="11014" max="11015" width="12.125" style="35"/>
    <col min="11016" max="11017" width="13.375" style="35" customWidth="1"/>
    <col min="11018" max="11264" width="12.125" style="35"/>
    <col min="11265" max="11265" width="13.375" style="35" customWidth="1"/>
    <col min="11266" max="11266" width="18.375" style="35" customWidth="1"/>
    <col min="11267" max="11267" width="12.125" style="35"/>
    <col min="11268" max="11269" width="13.375" style="35" customWidth="1"/>
    <col min="11270" max="11271" width="12.125" style="35"/>
    <col min="11272" max="11273" width="13.375" style="35" customWidth="1"/>
    <col min="11274" max="11520" width="12.125" style="35"/>
    <col min="11521" max="11521" width="13.375" style="35" customWidth="1"/>
    <col min="11522" max="11522" width="18.375" style="35" customWidth="1"/>
    <col min="11523" max="11523" width="12.125" style="35"/>
    <col min="11524" max="11525" width="13.375" style="35" customWidth="1"/>
    <col min="11526" max="11527" width="12.125" style="35"/>
    <col min="11528" max="11529" width="13.375" style="35" customWidth="1"/>
    <col min="11530" max="11776" width="12.125" style="35"/>
    <col min="11777" max="11777" width="13.375" style="35" customWidth="1"/>
    <col min="11778" max="11778" width="18.375" style="35" customWidth="1"/>
    <col min="11779" max="11779" width="12.125" style="35"/>
    <col min="11780" max="11781" width="13.375" style="35" customWidth="1"/>
    <col min="11782" max="11783" width="12.125" style="35"/>
    <col min="11784" max="11785" width="13.375" style="35" customWidth="1"/>
    <col min="11786" max="12032" width="12.125" style="35"/>
    <col min="12033" max="12033" width="13.375" style="35" customWidth="1"/>
    <col min="12034" max="12034" width="18.375" style="35" customWidth="1"/>
    <col min="12035" max="12035" width="12.125" style="35"/>
    <col min="12036" max="12037" width="13.375" style="35" customWidth="1"/>
    <col min="12038" max="12039" width="12.125" style="35"/>
    <col min="12040" max="12041" width="13.375" style="35" customWidth="1"/>
    <col min="12042" max="12288" width="12.125" style="35"/>
    <col min="12289" max="12289" width="13.375" style="35" customWidth="1"/>
    <col min="12290" max="12290" width="18.375" style="35" customWidth="1"/>
    <col min="12291" max="12291" width="12.125" style="35"/>
    <col min="12292" max="12293" width="13.375" style="35" customWidth="1"/>
    <col min="12294" max="12295" width="12.125" style="35"/>
    <col min="12296" max="12297" width="13.375" style="35" customWidth="1"/>
    <col min="12298" max="12544" width="12.125" style="35"/>
    <col min="12545" max="12545" width="13.375" style="35" customWidth="1"/>
    <col min="12546" max="12546" width="18.375" style="35" customWidth="1"/>
    <col min="12547" max="12547" width="12.125" style="35"/>
    <col min="12548" max="12549" width="13.375" style="35" customWidth="1"/>
    <col min="12550" max="12551" width="12.125" style="35"/>
    <col min="12552" max="12553" width="13.375" style="35" customWidth="1"/>
    <col min="12554" max="12800" width="12.125" style="35"/>
    <col min="12801" max="12801" width="13.375" style="35" customWidth="1"/>
    <col min="12802" max="12802" width="18.375" style="35" customWidth="1"/>
    <col min="12803" max="12803" width="12.125" style="35"/>
    <col min="12804" max="12805" width="13.375" style="35" customWidth="1"/>
    <col min="12806" max="12807" width="12.125" style="35"/>
    <col min="12808" max="12809" width="13.375" style="35" customWidth="1"/>
    <col min="12810" max="13056" width="12.125" style="35"/>
    <col min="13057" max="13057" width="13.375" style="35" customWidth="1"/>
    <col min="13058" max="13058" width="18.375" style="35" customWidth="1"/>
    <col min="13059" max="13059" width="12.125" style="35"/>
    <col min="13060" max="13061" width="13.375" style="35" customWidth="1"/>
    <col min="13062" max="13063" width="12.125" style="35"/>
    <col min="13064" max="13065" width="13.375" style="35" customWidth="1"/>
    <col min="13066" max="13312" width="12.125" style="35"/>
    <col min="13313" max="13313" width="13.375" style="35" customWidth="1"/>
    <col min="13314" max="13314" width="18.375" style="35" customWidth="1"/>
    <col min="13315" max="13315" width="12.125" style="35"/>
    <col min="13316" max="13317" width="13.375" style="35" customWidth="1"/>
    <col min="13318" max="13319" width="12.125" style="35"/>
    <col min="13320" max="13321" width="13.375" style="35" customWidth="1"/>
    <col min="13322" max="13568" width="12.125" style="35"/>
    <col min="13569" max="13569" width="13.375" style="35" customWidth="1"/>
    <col min="13570" max="13570" width="18.375" style="35" customWidth="1"/>
    <col min="13571" max="13571" width="12.125" style="35"/>
    <col min="13572" max="13573" width="13.375" style="35" customWidth="1"/>
    <col min="13574" max="13575" width="12.125" style="35"/>
    <col min="13576" max="13577" width="13.375" style="35" customWidth="1"/>
    <col min="13578" max="13824" width="12.125" style="35"/>
    <col min="13825" max="13825" width="13.375" style="35" customWidth="1"/>
    <col min="13826" max="13826" width="18.375" style="35" customWidth="1"/>
    <col min="13827" max="13827" width="12.125" style="35"/>
    <col min="13828" max="13829" width="13.375" style="35" customWidth="1"/>
    <col min="13830" max="13831" width="12.125" style="35"/>
    <col min="13832" max="13833" width="13.375" style="35" customWidth="1"/>
    <col min="13834" max="14080" width="12.125" style="35"/>
    <col min="14081" max="14081" width="13.375" style="35" customWidth="1"/>
    <col min="14082" max="14082" width="18.375" style="35" customWidth="1"/>
    <col min="14083" max="14083" width="12.125" style="35"/>
    <col min="14084" max="14085" width="13.375" style="35" customWidth="1"/>
    <col min="14086" max="14087" width="12.125" style="35"/>
    <col min="14088" max="14089" width="13.375" style="35" customWidth="1"/>
    <col min="14090" max="14336" width="12.125" style="35"/>
    <col min="14337" max="14337" width="13.375" style="35" customWidth="1"/>
    <col min="14338" max="14338" width="18.375" style="35" customWidth="1"/>
    <col min="14339" max="14339" width="12.125" style="35"/>
    <col min="14340" max="14341" width="13.375" style="35" customWidth="1"/>
    <col min="14342" max="14343" width="12.125" style="35"/>
    <col min="14344" max="14345" width="13.375" style="35" customWidth="1"/>
    <col min="14346" max="14592" width="12.125" style="35"/>
    <col min="14593" max="14593" width="13.375" style="35" customWidth="1"/>
    <col min="14594" max="14594" width="18.375" style="35" customWidth="1"/>
    <col min="14595" max="14595" width="12.125" style="35"/>
    <col min="14596" max="14597" width="13.375" style="35" customWidth="1"/>
    <col min="14598" max="14599" width="12.125" style="35"/>
    <col min="14600" max="14601" width="13.375" style="35" customWidth="1"/>
    <col min="14602" max="14848" width="12.125" style="35"/>
    <col min="14849" max="14849" width="13.375" style="35" customWidth="1"/>
    <col min="14850" max="14850" width="18.375" style="35" customWidth="1"/>
    <col min="14851" max="14851" width="12.125" style="35"/>
    <col min="14852" max="14853" width="13.375" style="35" customWidth="1"/>
    <col min="14854" max="14855" width="12.125" style="35"/>
    <col min="14856" max="14857" width="13.375" style="35" customWidth="1"/>
    <col min="14858" max="15104" width="12.125" style="35"/>
    <col min="15105" max="15105" width="13.375" style="35" customWidth="1"/>
    <col min="15106" max="15106" width="18.375" style="35" customWidth="1"/>
    <col min="15107" max="15107" width="12.125" style="35"/>
    <col min="15108" max="15109" width="13.375" style="35" customWidth="1"/>
    <col min="15110" max="15111" width="12.125" style="35"/>
    <col min="15112" max="15113" width="13.375" style="35" customWidth="1"/>
    <col min="15114" max="15360" width="12.125" style="35"/>
    <col min="15361" max="15361" width="13.375" style="35" customWidth="1"/>
    <col min="15362" max="15362" width="18.375" style="35" customWidth="1"/>
    <col min="15363" max="15363" width="12.125" style="35"/>
    <col min="15364" max="15365" width="13.375" style="35" customWidth="1"/>
    <col min="15366" max="15367" width="12.125" style="35"/>
    <col min="15368" max="15369" width="13.375" style="35" customWidth="1"/>
    <col min="15370" max="15616" width="12.125" style="35"/>
    <col min="15617" max="15617" width="13.375" style="35" customWidth="1"/>
    <col min="15618" max="15618" width="18.375" style="35" customWidth="1"/>
    <col min="15619" max="15619" width="12.125" style="35"/>
    <col min="15620" max="15621" width="13.375" style="35" customWidth="1"/>
    <col min="15622" max="15623" width="12.125" style="35"/>
    <col min="15624" max="15625" width="13.375" style="35" customWidth="1"/>
    <col min="15626" max="15872" width="12.125" style="35"/>
    <col min="15873" max="15873" width="13.375" style="35" customWidth="1"/>
    <col min="15874" max="15874" width="18.375" style="35" customWidth="1"/>
    <col min="15875" max="15875" width="12.125" style="35"/>
    <col min="15876" max="15877" width="13.375" style="35" customWidth="1"/>
    <col min="15878" max="15879" width="12.125" style="35"/>
    <col min="15880" max="15881" width="13.375" style="35" customWidth="1"/>
    <col min="15882" max="16128" width="12.125" style="35"/>
    <col min="16129" max="16129" width="13.375" style="35" customWidth="1"/>
    <col min="16130" max="16130" width="18.375" style="35" customWidth="1"/>
    <col min="16131" max="16131" width="12.125" style="35"/>
    <col min="16132" max="16133" width="13.375" style="35" customWidth="1"/>
    <col min="16134" max="16135" width="12.125" style="35"/>
    <col min="16136" max="16137" width="13.375" style="35" customWidth="1"/>
    <col min="16138" max="16384" width="12.125" style="35"/>
  </cols>
  <sheetData>
    <row r="1" spans="1:11" x14ac:dyDescent="0.2">
      <c r="A1" s="34"/>
    </row>
    <row r="6" spans="1:11" x14ac:dyDescent="0.2">
      <c r="F6" s="36" t="s">
        <v>401</v>
      </c>
    </row>
    <row r="7" spans="1:11" x14ac:dyDescent="0.2">
      <c r="C7" s="36" t="s">
        <v>418</v>
      </c>
    </row>
    <row r="8" spans="1:11" ht="18" thickBot="1" x14ac:dyDescent="0.25">
      <c r="B8" s="37"/>
      <c r="C8" s="37"/>
      <c r="D8" s="37"/>
      <c r="E8" s="37"/>
      <c r="F8" s="38" t="s">
        <v>353</v>
      </c>
      <c r="G8" s="37"/>
      <c r="H8" s="37"/>
      <c r="I8" s="37"/>
      <c r="J8" s="37"/>
      <c r="K8" s="37"/>
    </row>
    <row r="9" spans="1:11" x14ac:dyDescent="0.2">
      <c r="C9" s="39"/>
      <c r="D9" s="39"/>
      <c r="E9" s="57" t="s">
        <v>322</v>
      </c>
      <c r="F9" s="42"/>
      <c r="G9" s="42"/>
      <c r="H9" s="39"/>
      <c r="I9" s="57" t="s">
        <v>419</v>
      </c>
      <c r="J9" s="42"/>
      <c r="K9" s="42"/>
    </row>
    <row r="10" spans="1:11" x14ac:dyDescent="0.2">
      <c r="C10" s="41" t="s">
        <v>420</v>
      </c>
      <c r="D10" s="40" t="s">
        <v>325</v>
      </c>
      <c r="E10" s="39"/>
      <c r="F10" s="39"/>
      <c r="G10" s="40" t="s">
        <v>327</v>
      </c>
      <c r="H10" s="40" t="s">
        <v>421</v>
      </c>
      <c r="I10" s="39"/>
      <c r="J10" s="39"/>
      <c r="K10" s="40" t="s">
        <v>327</v>
      </c>
    </row>
    <row r="11" spans="1:11" x14ac:dyDescent="0.2">
      <c r="B11" s="42"/>
      <c r="C11" s="43"/>
      <c r="D11" s="44" t="s">
        <v>277</v>
      </c>
      <c r="E11" s="44" t="s">
        <v>329</v>
      </c>
      <c r="F11" s="44" t="s">
        <v>330</v>
      </c>
      <c r="G11" s="44" t="s">
        <v>331</v>
      </c>
      <c r="H11" s="44" t="s">
        <v>277</v>
      </c>
      <c r="I11" s="44" t="s">
        <v>329</v>
      </c>
      <c r="J11" s="44" t="s">
        <v>330</v>
      </c>
      <c r="K11" s="44" t="s">
        <v>331</v>
      </c>
    </row>
    <row r="12" spans="1:11" x14ac:dyDescent="0.2">
      <c r="C12" s="58" t="s">
        <v>238</v>
      </c>
      <c r="D12" s="59" t="s">
        <v>332</v>
      </c>
      <c r="E12" s="59" t="s">
        <v>332</v>
      </c>
      <c r="F12" s="59" t="s">
        <v>332</v>
      </c>
      <c r="G12" s="59" t="s">
        <v>332</v>
      </c>
      <c r="H12" s="59" t="s">
        <v>173</v>
      </c>
      <c r="I12" s="59" t="s">
        <v>173</v>
      </c>
      <c r="J12" s="59" t="s">
        <v>173</v>
      </c>
      <c r="K12" s="59" t="s">
        <v>173</v>
      </c>
    </row>
    <row r="13" spans="1:11" x14ac:dyDescent="0.2">
      <c r="B13" s="70" t="s">
        <v>363</v>
      </c>
      <c r="C13" s="49">
        <f t="shared" ref="C13:K13" si="0">SUM(C15:C70)</f>
        <v>152</v>
      </c>
      <c r="D13" s="50">
        <f t="shared" si="0"/>
        <v>1312</v>
      </c>
      <c r="E13" s="50">
        <f t="shared" si="0"/>
        <v>1199</v>
      </c>
      <c r="F13" s="61" t="s">
        <v>26</v>
      </c>
      <c r="G13" s="50">
        <f t="shared" si="0"/>
        <v>113</v>
      </c>
      <c r="H13" s="50">
        <f t="shared" si="0"/>
        <v>37697</v>
      </c>
      <c r="I13" s="50">
        <f t="shared" si="0"/>
        <v>37416</v>
      </c>
      <c r="J13" s="61" t="s">
        <v>26</v>
      </c>
      <c r="K13" s="50">
        <f t="shared" si="0"/>
        <v>281</v>
      </c>
    </row>
    <row r="14" spans="1:11" x14ac:dyDescent="0.2">
      <c r="C14" s="39"/>
    </row>
    <row r="15" spans="1:11" x14ac:dyDescent="0.2">
      <c r="B15" s="34" t="s">
        <v>175</v>
      </c>
      <c r="C15" s="48">
        <v>25</v>
      </c>
      <c r="D15" s="65">
        <f t="shared" ref="D15:D21" si="1">SUM(E15:G15)</f>
        <v>404</v>
      </c>
      <c r="E15" s="47">
        <v>372</v>
      </c>
      <c r="F15" s="61" t="s">
        <v>26</v>
      </c>
      <c r="G15" s="47">
        <v>32</v>
      </c>
      <c r="H15" s="65">
        <f t="shared" ref="H15:H21" si="2">SUM(I15:K15)</f>
        <v>13454</v>
      </c>
      <c r="I15" s="47">
        <v>13343</v>
      </c>
      <c r="J15" s="61" t="s">
        <v>26</v>
      </c>
      <c r="K15" s="47">
        <v>111</v>
      </c>
    </row>
    <row r="16" spans="1:11" x14ac:dyDescent="0.2">
      <c r="B16" s="34" t="s">
        <v>177</v>
      </c>
      <c r="C16" s="48">
        <v>6</v>
      </c>
      <c r="D16" s="65">
        <f t="shared" si="1"/>
        <v>50</v>
      </c>
      <c r="E16" s="47">
        <v>45</v>
      </c>
      <c r="F16" s="61" t="s">
        <v>26</v>
      </c>
      <c r="G16" s="47">
        <v>5</v>
      </c>
      <c r="H16" s="65">
        <f t="shared" si="2"/>
        <v>1366</v>
      </c>
      <c r="I16" s="47">
        <v>1358</v>
      </c>
      <c r="J16" s="61" t="s">
        <v>26</v>
      </c>
      <c r="K16" s="47">
        <v>8</v>
      </c>
    </row>
    <row r="17" spans="2:11" x14ac:dyDescent="0.2">
      <c r="B17" s="34" t="s">
        <v>178</v>
      </c>
      <c r="C17" s="48">
        <v>8</v>
      </c>
      <c r="D17" s="65">
        <f t="shared" si="1"/>
        <v>87</v>
      </c>
      <c r="E17" s="47">
        <v>76</v>
      </c>
      <c r="F17" s="61" t="s">
        <v>26</v>
      </c>
      <c r="G17" s="47">
        <v>11</v>
      </c>
      <c r="H17" s="65">
        <f t="shared" si="2"/>
        <v>2603</v>
      </c>
      <c r="I17" s="47">
        <v>2580</v>
      </c>
      <c r="J17" s="61" t="s">
        <v>26</v>
      </c>
      <c r="K17" s="47">
        <v>23</v>
      </c>
    </row>
    <row r="18" spans="2:11" x14ac:dyDescent="0.2">
      <c r="B18" s="34" t="s">
        <v>179</v>
      </c>
      <c r="C18" s="48">
        <v>4</v>
      </c>
      <c r="D18" s="65">
        <f t="shared" si="1"/>
        <v>43</v>
      </c>
      <c r="E18" s="47">
        <v>39</v>
      </c>
      <c r="F18" s="61" t="s">
        <v>26</v>
      </c>
      <c r="G18" s="47">
        <v>4</v>
      </c>
      <c r="H18" s="65">
        <f t="shared" si="2"/>
        <v>1205</v>
      </c>
      <c r="I18" s="47">
        <v>1196</v>
      </c>
      <c r="J18" s="61" t="s">
        <v>26</v>
      </c>
      <c r="K18" s="47">
        <v>9</v>
      </c>
    </row>
    <row r="19" spans="2:11" x14ac:dyDescent="0.2">
      <c r="B19" s="34" t="s">
        <v>180</v>
      </c>
      <c r="C19" s="48">
        <v>4</v>
      </c>
      <c r="D19" s="65">
        <f t="shared" si="1"/>
        <v>32</v>
      </c>
      <c r="E19" s="47">
        <v>30</v>
      </c>
      <c r="F19" s="61" t="s">
        <v>26</v>
      </c>
      <c r="G19" s="47">
        <v>2</v>
      </c>
      <c r="H19" s="65">
        <f t="shared" si="2"/>
        <v>867</v>
      </c>
      <c r="I19" s="47">
        <v>864</v>
      </c>
      <c r="J19" s="61" t="s">
        <v>26</v>
      </c>
      <c r="K19" s="47">
        <v>3</v>
      </c>
    </row>
    <row r="20" spans="2:11" x14ac:dyDescent="0.2">
      <c r="B20" s="34" t="s">
        <v>181</v>
      </c>
      <c r="C20" s="48">
        <v>10</v>
      </c>
      <c r="D20" s="65">
        <f t="shared" si="1"/>
        <v>84</v>
      </c>
      <c r="E20" s="47">
        <v>76</v>
      </c>
      <c r="F20" s="61" t="s">
        <v>26</v>
      </c>
      <c r="G20" s="47">
        <v>8</v>
      </c>
      <c r="H20" s="65">
        <f t="shared" si="2"/>
        <v>2584</v>
      </c>
      <c r="I20" s="47">
        <v>2557</v>
      </c>
      <c r="J20" s="61" t="s">
        <v>26</v>
      </c>
      <c r="K20" s="47">
        <v>27</v>
      </c>
    </row>
    <row r="21" spans="2:11" x14ac:dyDescent="0.2">
      <c r="B21" s="34" t="s">
        <v>182</v>
      </c>
      <c r="C21" s="48">
        <v>5</v>
      </c>
      <c r="D21" s="65">
        <f t="shared" si="1"/>
        <v>42</v>
      </c>
      <c r="E21" s="47">
        <v>39</v>
      </c>
      <c r="F21" s="61" t="s">
        <v>26</v>
      </c>
      <c r="G21" s="47">
        <v>3</v>
      </c>
      <c r="H21" s="65">
        <f t="shared" si="2"/>
        <v>1203</v>
      </c>
      <c r="I21" s="47">
        <v>1198</v>
      </c>
      <c r="J21" s="61" t="s">
        <v>26</v>
      </c>
      <c r="K21" s="47">
        <v>5</v>
      </c>
    </row>
    <row r="22" spans="2:11" x14ac:dyDescent="0.2">
      <c r="C22" s="39"/>
      <c r="F22" s="47"/>
      <c r="G22" s="47"/>
      <c r="J22" s="47"/>
      <c r="K22" s="47"/>
    </row>
    <row r="23" spans="2:11" x14ac:dyDescent="0.2">
      <c r="B23" s="34" t="s">
        <v>183</v>
      </c>
      <c r="C23" s="48">
        <v>2</v>
      </c>
      <c r="D23" s="65">
        <f t="shared" ref="D23:D31" si="3">SUM(E23:G23)</f>
        <v>18</v>
      </c>
      <c r="E23" s="47">
        <v>16</v>
      </c>
      <c r="F23" s="61" t="s">
        <v>26</v>
      </c>
      <c r="G23" s="47">
        <v>2</v>
      </c>
      <c r="H23" s="65">
        <f t="shared" ref="H23:H31" si="4">SUM(I23:K23)</f>
        <v>505</v>
      </c>
      <c r="I23" s="47">
        <v>502</v>
      </c>
      <c r="J23" s="61" t="s">
        <v>422</v>
      </c>
      <c r="K23" s="47">
        <v>3</v>
      </c>
    </row>
    <row r="24" spans="2:11" x14ac:dyDescent="0.2">
      <c r="B24" s="34" t="s">
        <v>184</v>
      </c>
      <c r="C24" s="48">
        <v>1</v>
      </c>
      <c r="D24" s="65">
        <f t="shared" si="3"/>
        <v>10</v>
      </c>
      <c r="E24" s="47">
        <v>8</v>
      </c>
      <c r="F24" s="61" t="s">
        <v>422</v>
      </c>
      <c r="G24" s="47">
        <v>2</v>
      </c>
      <c r="H24" s="65">
        <f t="shared" si="4"/>
        <v>256</v>
      </c>
      <c r="I24" s="47">
        <v>253</v>
      </c>
      <c r="J24" s="61" t="s">
        <v>422</v>
      </c>
      <c r="K24" s="47">
        <v>3</v>
      </c>
    </row>
    <row r="25" spans="2:11" x14ac:dyDescent="0.2">
      <c r="B25" s="34" t="s">
        <v>185</v>
      </c>
      <c r="C25" s="48">
        <v>2</v>
      </c>
      <c r="D25" s="65">
        <f t="shared" si="3"/>
        <v>6</v>
      </c>
      <c r="E25" s="47">
        <v>6</v>
      </c>
      <c r="F25" s="61" t="s">
        <v>422</v>
      </c>
      <c r="G25" s="61" t="s">
        <v>422</v>
      </c>
      <c r="H25" s="65">
        <f t="shared" si="4"/>
        <v>120</v>
      </c>
      <c r="I25" s="47">
        <v>120</v>
      </c>
      <c r="J25" s="61" t="s">
        <v>422</v>
      </c>
      <c r="K25" s="61" t="s">
        <v>422</v>
      </c>
    </row>
    <row r="26" spans="2:11" x14ac:dyDescent="0.2">
      <c r="B26" s="34" t="s">
        <v>186</v>
      </c>
      <c r="C26" s="48">
        <v>2</v>
      </c>
      <c r="D26" s="65">
        <f t="shared" si="3"/>
        <v>20</v>
      </c>
      <c r="E26" s="47">
        <v>18</v>
      </c>
      <c r="F26" s="61" t="s">
        <v>422</v>
      </c>
      <c r="G26" s="47">
        <v>2</v>
      </c>
      <c r="H26" s="65">
        <f t="shared" si="4"/>
        <v>522</v>
      </c>
      <c r="I26" s="47">
        <v>516</v>
      </c>
      <c r="J26" s="61" t="s">
        <v>422</v>
      </c>
      <c r="K26" s="47">
        <v>6</v>
      </c>
    </row>
    <row r="27" spans="2:11" x14ac:dyDescent="0.2">
      <c r="B27" s="34" t="s">
        <v>187</v>
      </c>
      <c r="C27" s="48">
        <v>2</v>
      </c>
      <c r="D27" s="65">
        <f t="shared" si="3"/>
        <v>20</v>
      </c>
      <c r="E27" s="47">
        <v>19</v>
      </c>
      <c r="F27" s="61" t="s">
        <v>422</v>
      </c>
      <c r="G27" s="47">
        <v>1</v>
      </c>
      <c r="H27" s="65">
        <f t="shared" si="4"/>
        <v>599</v>
      </c>
      <c r="I27" s="47">
        <v>597</v>
      </c>
      <c r="J27" s="61" t="s">
        <v>422</v>
      </c>
      <c r="K27" s="47">
        <v>2</v>
      </c>
    </row>
    <row r="28" spans="2:11" x14ac:dyDescent="0.2">
      <c r="B28" s="34" t="s">
        <v>188</v>
      </c>
      <c r="C28" s="48">
        <v>1</v>
      </c>
      <c r="D28" s="65">
        <f t="shared" si="3"/>
        <v>10</v>
      </c>
      <c r="E28" s="47">
        <v>9</v>
      </c>
      <c r="F28" s="61" t="s">
        <v>422</v>
      </c>
      <c r="G28" s="47">
        <v>1</v>
      </c>
      <c r="H28" s="65">
        <f t="shared" si="4"/>
        <v>270</v>
      </c>
      <c r="I28" s="47">
        <v>269</v>
      </c>
      <c r="J28" s="61" t="s">
        <v>422</v>
      </c>
      <c r="K28" s="47">
        <v>1</v>
      </c>
    </row>
    <row r="29" spans="2:11" x14ac:dyDescent="0.2">
      <c r="B29" s="34" t="s">
        <v>189</v>
      </c>
      <c r="C29" s="48">
        <v>2</v>
      </c>
      <c r="D29" s="65">
        <f t="shared" si="3"/>
        <v>13</v>
      </c>
      <c r="E29" s="47">
        <v>11</v>
      </c>
      <c r="F29" s="61" t="s">
        <v>422</v>
      </c>
      <c r="G29" s="47">
        <v>2</v>
      </c>
      <c r="H29" s="65">
        <f t="shared" si="4"/>
        <v>287</v>
      </c>
      <c r="I29" s="47">
        <v>282</v>
      </c>
      <c r="J29" s="61" t="s">
        <v>422</v>
      </c>
      <c r="K29" s="47">
        <v>5</v>
      </c>
    </row>
    <row r="30" spans="2:11" x14ac:dyDescent="0.2">
      <c r="B30" s="34" t="s">
        <v>190</v>
      </c>
      <c r="C30" s="48">
        <v>1</v>
      </c>
      <c r="D30" s="65">
        <f t="shared" si="3"/>
        <v>25</v>
      </c>
      <c r="E30" s="47">
        <v>24</v>
      </c>
      <c r="F30" s="61" t="s">
        <v>422</v>
      </c>
      <c r="G30" s="47">
        <v>1</v>
      </c>
      <c r="H30" s="65">
        <f t="shared" si="4"/>
        <v>864</v>
      </c>
      <c r="I30" s="47">
        <v>859</v>
      </c>
      <c r="J30" s="61" t="s">
        <v>422</v>
      </c>
      <c r="K30" s="47">
        <v>5</v>
      </c>
    </row>
    <row r="31" spans="2:11" x14ac:dyDescent="0.2">
      <c r="B31" s="34" t="s">
        <v>191</v>
      </c>
      <c r="C31" s="48">
        <v>2</v>
      </c>
      <c r="D31" s="65">
        <f t="shared" si="3"/>
        <v>49</v>
      </c>
      <c r="E31" s="47">
        <v>46</v>
      </c>
      <c r="F31" s="61" t="s">
        <v>422</v>
      </c>
      <c r="G31" s="47">
        <v>3</v>
      </c>
      <c r="H31" s="65">
        <f t="shared" si="4"/>
        <v>1749</v>
      </c>
      <c r="I31" s="47">
        <v>1740</v>
      </c>
      <c r="J31" s="61" t="s">
        <v>422</v>
      </c>
      <c r="K31" s="47">
        <v>9</v>
      </c>
    </row>
    <row r="32" spans="2:11" x14ac:dyDescent="0.2">
      <c r="C32" s="39"/>
      <c r="F32" s="47"/>
      <c r="G32" s="47"/>
      <c r="J32" s="47"/>
      <c r="K32" s="47"/>
    </row>
    <row r="33" spans="2:11" x14ac:dyDescent="0.2">
      <c r="B33" s="34" t="s">
        <v>192</v>
      </c>
      <c r="C33" s="48">
        <v>2</v>
      </c>
      <c r="D33" s="65">
        <f>SUM(E33:G33)</f>
        <v>23</v>
      </c>
      <c r="E33" s="47">
        <v>20</v>
      </c>
      <c r="F33" s="61" t="s">
        <v>422</v>
      </c>
      <c r="G33" s="47">
        <v>3</v>
      </c>
      <c r="H33" s="65">
        <f>SUM(I33:K33)</f>
        <v>644</v>
      </c>
      <c r="I33" s="47">
        <v>639</v>
      </c>
      <c r="J33" s="61" t="s">
        <v>422</v>
      </c>
      <c r="K33" s="47">
        <v>5</v>
      </c>
    </row>
    <row r="34" spans="2:11" x14ac:dyDescent="0.2">
      <c r="B34" s="34" t="s">
        <v>193</v>
      </c>
      <c r="C34" s="48">
        <v>1</v>
      </c>
      <c r="D34" s="65">
        <f>SUM(E34:G34)</f>
        <v>17</v>
      </c>
      <c r="E34" s="47">
        <v>15</v>
      </c>
      <c r="F34" s="61" t="s">
        <v>422</v>
      </c>
      <c r="G34" s="47">
        <v>2</v>
      </c>
      <c r="H34" s="65">
        <f>SUM(I34:K34)</f>
        <v>457</v>
      </c>
      <c r="I34" s="47">
        <v>450</v>
      </c>
      <c r="J34" s="61" t="s">
        <v>422</v>
      </c>
      <c r="K34" s="47">
        <v>7</v>
      </c>
    </row>
    <row r="35" spans="2:11" x14ac:dyDescent="0.2">
      <c r="B35" s="34" t="s">
        <v>194</v>
      </c>
      <c r="C35" s="48">
        <v>2</v>
      </c>
      <c r="D35" s="65">
        <f>SUM(E35:G35)</f>
        <v>11</v>
      </c>
      <c r="E35" s="47">
        <v>9</v>
      </c>
      <c r="F35" s="61" t="s">
        <v>422</v>
      </c>
      <c r="G35" s="47">
        <v>2</v>
      </c>
      <c r="H35" s="65">
        <f>SUM(I35:K35)</f>
        <v>197</v>
      </c>
      <c r="I35" s="47">
        <v>193</v>
      </c>
      <c r="J35" s="61" t="s">
        <v>422</v>
      </c>
      <c r="K35" s="47">
        <v>4</v>
      </c>
    </row>
    <row r="36" spans="2:11" x14ac:dyDescent="0.2">
      <c r="B36" s="34" t="s">
        <v>195</v>
      </c>
      <c r="C36" s="48">
        <v>2</v>
      </c>
      <c r="D36" s="65">
        <f>SUM(E36:G36)</f>
        <v>7</v>
      </c>
      <c r="E36" s="47">
        <v>6</v>
      </c>
      <c r="F36" s="61" t="s">
        <v>422</v>
      </c>
      <c r="G36" s="47">
        <v>1</v>
      </c>
      <c r="H36" s="65">
        <f>SUM(I36:K36)</f>
        <v>115</v>
      </c>
      <c r="I36" s="47">
        <v>114</v>
      </c>
      <c r="J36" s="61" t="s">
        <v>422</v>
      </c>
      <c r="K36" s="47">
        <v>1</v>
      </c>
    </row>
    <row r="37" spans="2:11" x14ac:dyDescent="0.2">
      <c r="B37" s="34" t="s">
        <v>196</v>
      </c>
      <c r="C37" s="48">
        <v>1</v>
      </c>
      <c r="D37" s="65">
        <f>SUM(E37:G37)</f>
        <v>3</v>
      </c>
      <c r="E37" s="47">
        <v>3</v>
      </c>
      <c r="F37" s="61" t="s">
        <v>422</v>
      </c>
      <c r="G37" s="61" t="s">
        <v>422</v>
      </c>
      <c r="H37" s="65">
        <f>SUM(I37:K37)</f>
        <v>22</v>
      </c>
      <c r="I37" s="47">
        <v>22</v>
      </c>
      <c r="J37" s="61" t="s">
        <v>422</v>
      </c>
      <c r="K37" s="61" t="s">
        <v>422</v>
      </c>
    </row>
    <row r="38" spans="2:11" x14ac:dyDescent="0.2">
      <c r="C38" s="39"/>
      <c r="F38" s="47"/>
      <c r="G38" s="47"/>
      <c r="J38" s="47"/>
      <c r="K38" s="47"/>
    </row>
    <row r="39" spans="2:11" x14ac:dyDescent="0.2">
      <c r="B39" s="34" t="s">
        <v>197</v>
      </c>
      <c r="C39" s="48">
        <v>1</v>
      </c>
      <c r="D39" s="65">
        <f>SUM(E39:G39)</f>
        <v>16</v>
      </c>
      <c r="E39" s="47">
        <v>15</v>
      </c>
      <c r="F39" s="61" t="s">
        <v>422</v>
      </c>
      <c r="G39" s="47">
        <v>1</v>
      </c>
      <c r="H39" s="65">
        <f>SUM(I39:K39)</f>
        <v>494</v>
      </c>
      <c r="I39" s="47">
        <v>492</v>
      </c>
      <c r="J39" s="61" t="s">
        <v>422</v>
      </c>
      <c r="K39" s="47">
        <v>2</v>
      </c>
    </row>
    <row r="40" spans="2:11" x14ac:dyDescent="0.2">
      <c r="B40" s="34" t="s">
        <v>198</v>
      </c>
      <c r="C40" s="48">
        <v>2</v>
      </c>
      <c r="D40" s="65">
        <f>SUM(E40:G40)</f>
        <v>12</v>
      </c>
      <c r="E40" s="47">
        <v>11</v>
      </c>
      <c r="F40" s="61" t="s">
        <v>422</v>
      </c>
      <c r="G40" s="47">
        <v>1</v>
      </c>
      <c r="H40" s="65">
        <f>SUM(I40:K40)</f>
        <v>287</v>
      </c>
      <c r="I40" s="47">
        <v>286</v>
      </c>
      <c r="J40" s="61" t="s">
        <v>422</v>
      </c>
      <c r="K40" s="47">
        <v>1</v>
      </c>
    </row>
    <row r="41" spans="2:11" x14ac:dyDescent="0.2">
      <c r="B41" s="34" t="s">
        <v>199</v>
      </c>
      <c r="C41" s="48">
        <v>1</v>
      </c>
      <c r="D41" s="65">
        <f>SUM(E41:G41)</f>
        <v>16</v>
      </c>
      <c r="E41" s="47">
        <v>15</v>
      </c>
      <c r="F41" s="61" t="s">
        <v>422</v>
      </c>
      <c r="G41" s="47">
        <v>1</v>
      </c>
      <c r="H41" s="65">
        <f>SUM(I41:K41)</f>
        <v>545</v>
      </c>
      <c r="I41" s="47">
        <v>542</v>
      </c>
      <c r="J41" s="61" t="s">
        <v>422</v>
      </c>
      <c r="K41" s="47">
        <v>3</v>
      </c>
    </row>
    <row r="42" spans="2:11" x14ac:dyDescent="0.2">
      <c r="B42" s="34" t="s">
        <v>200</v>
      </c>
      <c r="C42" s="48">
        <v>2</v>
      </c>
      <c r="D42" s="65">
        <f>SUM(E42:G42)</f>
        <v>14</v>
      </c>
      <c r="E42" s="47">
        <v>12</v>
      </c>
      <c r="F42" s="61" t="s">
        <v>422</v>
      </c>
      <c r="G42" s="47">
        <v>2</v>
      </c>
      <c r="H42" s="65">
        <f>SUM(I42:K42)</f>
        <v>342</v>
      </c>
      <c r="I42" s="47">
        <v>340</v>
      </c>
      <c r="J42" s="61" t="s">
        <v>422</v>
      </c>
      <c r="K42" s="47">
        <v>2</v>
      </c>
    </row>
    <row r="43" spans="2:11" x14ac:dyDescent="0.2">
      <c r="B43" s="34" t="s">
        <v>201</v>
      </c>
      <c r="C43" s="48">
        <v>3</v>
      </c>
      <c r="D43" s="65">
        <f>SUM(E43:G43)</f>
        <v>9</v>
      </c>
      <c r="E43" s="47">
        <v>9</v>
      </c>
      <c r="F43" s="61" t="s">
        <v>422</v>
      </c>
      <c r="G43" s="61" t="s">
        <v>422</v>
      </c>
      <c r="H43" s="65">
        <f>SUM(I43:K43)</f>
        <v>157</v>
      </c>
      <c r="I43" s="47">
        <v>157</v>
      </c>
      <c r="J43" s="61" t="s">
        <v>422</v>
      </c>
      <c r="K43" s="61" t="s">
        <v>422</v>
      </c>
    </row>
    <row r="44" spans="2:11" x14ac:dyDescent="0.2">
      <c r="C44" s="39"/>
      <c r="F44" s="47"/>
      <c r="G44" s="47"/>
      <c r="J44" s="47"/>
      <c r="K44" s="47"/>
    </row>
    <row r="45" spans="2:11" x14ac:dyDescent="0.2">
      <c r="B45" s="34" t="s">
        <v>202</v>
      </c>
      <c r="C45" s="48">
        <v>1</v>
      </c>
      <c r="D45" s="65">
        <f t="shared" ref="D45:D54" si="5">SUM(E45:G45)</f>
        <v>10</v>
      </c>
      <c r="E45" s="47">
        <v>9</v>
      </c>
      <c r="F45" s="61" t="s">
        <v>422</v>
      </c>
      <c r="G45" s="47">
        <v>1</v>
      </c>
      <c r="H45" s="65">
        <f t="shared" ref="H45:H54" si="6">SUM(I45:K45)</f>
        <v>316</v>
      </c>
      <c r="I45" s="47">
        <v>314</v>
      </c>
      <c r="J45" s="61" t="s">
        <v>422</v>
      </c>
      <c r="K45" s="47">
        <v>2</v>
      </c>
    </row>
    <row r="46" spans="2:11" x14ac:dyDescent="0.2">
      <c r="B46" s="34" t="s">
        <v>203</v>
      </c>
      <c r="C46" s="48">
        <v>1</v>
      </c>
      <c r="D46" s="65">
        <f t="shared" si="5"/>
        <v>10</v>
      </c>
      <c r="E46" s="47">
        <v>9</v>
      </c>
      <c r="F46" s="61" t="s">
        <v>422</v>
      </c>
      <c r="G46" s="47">
        <v>1</v>
      </c>
      <c r="H46" s="65">
        <f t="shared" si="6"/>
        <v>272</v>
      </c>
      <c r="I46" s="47">
        <v>271</v>
      </c>
      <c r="J46" s="61" t="s">
        <v>422</v>
      </c>
      <c r="K46" s="47">
        <v>1</v>
      </c>
    </row>
    <row r="47" spans="2:11" x14ac:dyDescent="0.2">
      <c r="B47" s="34" t="s">
        <v>204</v>
      </c>
      <c r="C47" s="48">
        <v>3</v>
      </c>
      <c r="D47" s="65">
        <f t="shared" si="5"/>
        <v>11</v>
      </c>
      <c r="E47" s="47">
        <v>11</v>
      </c>
      <c r="F47" s="61" t="s">
        <v>422</v>
      </c>
      <c r="G47" s="61" t="s">
        <v>422</v>
      </c>
      <c r="H47" s="65">
        <f t="shared" si="6"/>
        <v>255</v>
      </c>
      <c r="I47" s="47">
        <v>255</v>
      </c>
      <c r="J47" s="61" t="s">
        <v>422</v>
      </c>
      <c r="K47" s="61" t="s">
        <v>422</v>
      </c>
    </row>
    <row r="48" spans="2:11" x14ac:dyDescent="0.2">
      <c r="B48" s="34" t="s">
        <v>205</v>
      </c>
      <c r="C48" s="48">
        <v>3</v>
      </c>
      <c r="D48" s="65">
        <f t="shared" si="5"/>
        <v>15</v>
      </c>
      <c r="E48" s="47">
        <v>14</v>
      </c>
      <c r="F48" s="61" t="s">
        <v>422</v>
      </c>
      <c r="G48" s="47">
        <v>1</v>
      </c>
      <c r="H48" s="65">
        <f t="shared" si="6"/>
        <v>385</v>
      </c>
      <c r="I48" s="47">
        <v>384</v>
      </c>
      <c r="J48" s="61" t="s">
        <v>422</v>
      </c>
      <c r="K48" s="47">
        <v>1</v>
      </c>
    </row>
    <row r="49" spans="2:11" x14ac:dyDescent="0.2">
      <c r="B49" s="34" t="s">
        <v>206</v>
      </c>
      <c r="C49" s="48">
        <v>2</v>
      </c>
      <c r="D49" s="65">
        <f t="shared" si="5"/>
        <v>6</v>
      </c>
      <c r="E49" s="47">
        <v>6</v>
      </c>
      <c r="F49" s="61" t="s">
        <v>422</v>
      </c>
      <c r="G49" s="61" t="s">
        <v>422</v>
      </c>
      <c r="H49" s="65">
        <f t="shared" si="6"/>
        <v>92</v>
      </c>
      <c r="I49" s="47">
        <v>92</v>
      </c>
      <c r="J49" s="61" t="s">
        <v>422</v>
      </c>
      <c r="K49" s="61" t="s">
        <v>422</v>
      </c>
    </row>
    <row r="50" spans="2:11" x14ac:dyDescent="0.2">
      <c r="B50" s="34" t="s">
        <v>207</v>
      </c>
      <c r="C50" s="48">
        <v>3</v>
      </c>
      <c r="D50" s="65">
        <f t="shared" si="5"/>
        <v>9</v>
      </c>
      <c r="E50" s="47">
        <v>9</v>
      </c>
      <c r="F50" s="61" t="s">
        <v>422</v>
      </c>
      <c r="G50" s="61" t="s">
        <v>422</v>
      </c>
      <c r="H50" s="65">
        <f t="shared" si="6"/>
        <v>60</v>
      </c>
      <c r="I50" s="47">
        <v>60</v>
      </c>
      <c r="J50" s="61" t="s">
        <v>422</v>
      </c>
      <c r="K50" s="61" t="s">
        <v>422</v>
      </c>
    </row>
    <row r="51" spans="2:11" x14ac:dyDescent="0.2">
      <c r="B51" s="34" t="s">
        <v>208</v>
      </c>
      <c r="C51" s="48">
        <v>3</v>
      </c>
      <c r="D51" s="65">
        <f t="shared" si="5"/>
        <v>10</v>
      </c>
      <c r="E51" s="47">
        <v>10</v>
      </c>
      <c r="F51" s="61" t="s">
        <v>422</v>
      </c>
      <c r="G51" s="61" t="s">
        <v>422</v>
      </c>
      <c r="H51" s="65">
        <f t="shared" si="6"/>
        <v>187</v>
      </c>
      <c r="I51" s="47">
        <v>187</v>
      </c>
      <c r="J51" s="61" t="s">
        <v>422</v>
      </c>
      <c r="K51" s="61" t="s">
        <v>422</v>
      </c>
    </row>
    <row r="52" spans="2:11" x14ac:dyDescent="0.2">
      <c r="B52" s="34" t="s">
        <v>209</v>
      </c>
      <c r="C52" s="48">
        <v>3</v>
      </c>
      <c r="D52" s="65">
        <f t="shared" si="5"/>
        <v>13</v>
      </c>
      <c r="E52" s="47">
        <v>12</v>
      </c>
      <c r="F52" s="61" t="s">
        <v>422</v>
      </c>
      <c r="G52" s="47">
        <v>1</v>
      </c>
      <c r="H52" s="65">
        <f t="shared" si="6"/>
        <v>281</v>
      </c>
      <c r="I52" s="47">
        <v>280</v>
      </c>
      <c r="J52" s="61" t="s">
        <v>422</v>
      </c>
      <c r="K52" s="47">
        <v>1</v>
      </c>
    </row>
    <row r="53" spans="2:11" x14ac:dyDescent="0.2">
      <c r="B53" s="34" t="s">
        <v>210</v>
      </c>
      <c r="C53" s="48">
        <v>1</v>
      </c>
      <c r="D53" s="65">
        <f t="shared" si="5"/>
        <v>12</v>
      </c>
      <c r="E53" s="47">
        <v>10</v>
      </c>
      <c r="F53" s="61" t="s">
        <v>422</v>
      </c>
      <c r="G53" s="47">
        <v>2</v>
      </c>
      <c r="H53" s="65">
        <f t="shared" si="6"/>
        <v>312</v>
      </c>
      <c r="I53" s="47">
        <v>309</v>
      </c>
      <c r="J53" s="61" t="s">
        <v>422</v>
      </c>
      <c r="K53" s="47">
        <v>3</v>
      </c>
    </row>
    <row r="54" spans="2:11" x14ac:dyDescent="0.2">
      <c r="B54" s="34" t="s">
        <v>211</v>
      </c>
      <c r="C54" s="48">
        <v>4</v>
      </c>
      <c r="D54" s="65">
        <f t="shared" si="5"/>
        <v>15</v>
      </c>
      <c r="E54" s="47">
        <v>14</v>
      </c>
      <c r="F54" s="61" t="s">
        <v>422</v>
      </c>
      <c r="G54" s="47">
        <v>1</v>
      </c>
      <c r="H54" s="65">
        <f t="shared" si="6"/>
        <v>362</v>
      </c>
      <c r="I54" s="47">
        <v>361</v>
      </c>
      <c r="J54" s="61" t="s">
        <v>422</v>
      </c>
      <c r="K54" s="47">
        <v>1</v>
      </c>
    </row>
    <row r="55" spans="2:11" x14ac:dyDescent="0.2">
      <c r="C55" s="39"/>
      <c r="F55" s="47"/>
      <c r="G55" s="47"/>
      <c r="J55" s="47"/>
      <c r="K55" s="47"/>
    </row>
    <row r="56" spans="2:11" x14ac:dyDescent="0.2">
      <c r="B56" s="34" t="s">
        <v>212</v>
      </c>
      <c r="C56" s="48">
        <v>2</v>
      </c>
      <c r="D56" s="65">
        <f t="shared" ref="D56:D62" si="7">SUM(E56:G56)</f>
        <v>21</v>
      </c>
      <c r="E56" s="47">
        <v>18</v>
      </c>
      <c r="F56" s="61" t="s">
        <v>422</v>
      </c>
      <c r="G56" s="47">
        <v>3</v>
      </c>
      <c r="H56" s="65">
        <f t="shared" ref="H56:H62" si="8">SUM(I56:K56)</f>
        <v>626</v>
      </c>
      <c r="I56" s="47">
        <v>617</v>
      </c>
      <c r="J56" s="61" t="s">
        <v>422</v>
      </c>
      <c r="K56" s="47">
        <v>9</v>
      </c>
    </row>
    <row r="57" spans="2:11" x14ac:dyDescent="0.2">
      <c r="B57" s="34" t="s">
        <v>213</v>
      </c>
      <c r="C57" s="48">
        <v>2</v>
      </c>
      <c r="D57" s="65">
        <f t="shared" si="7"/>
        <v>6</v>
      </c>
      <c r="E57" s="47">
        <v>6</v>
      </c>
      <c r="F57" s="61" t="s">
        <v>422</v>
      </c>
      <c r="G57" s="61" t="s">
        <v>422</v>
      </c>
      <c r="H57" s="65">
        <f t="shared" si="8"/>
        <v>114</v>
      </c>
      <c r="I57" s="47">
        <v>114</v>
      </c>
      <c r="J57" s="61" t="s">
        <v>422</v>
      </c>
      <c r="K57" s="61" t="s">
        <v>422</v>
      </c>
    </row>
    <row r="58" spans="2:11" x14ac:dyDescent="0.2">
      <c r="B58" s="34" t="s">
        <v>214</v>
      </c>
      <c r="C58" s="48">
        <v>1</v>
      </c>
      <c r="D58" s="65">
        <f t="shared" si="7"/>
        <v>4</v>
      </c>
      <c r="E58" s="47">
        <v>3</v>
      </c>
      <c r="F58" s="61" t="s">
        <v>422</v>
      </c>
      <c r="G58" s="47">
        <v>1</v>
      </c>
      <c r="H58" s="65">
        <f t="shared" si="8"/>
        <v>101</v>
      </c>
      <c r="I58" s="47">
        <v>99</v>
      </c>
      <c r="J58" s="61" t="s">
        <v>422</v>
      </c>
      <c r="K58" s="47">
        <v>2</v>
      </c>
    </row>
    <row r="59" spans="2:11" x14ac:dyDescent="0.2">
      <c r="B59" s="34" t="s">
        <v>215</v>
      </c>
      <c r="C59" s="48">
        <v>1</v>
      </c>
      <c r="D59" s="65">
        <f t="shared" si="7"/>
        <v>20</v>
      </c>
      <c r="E59" s="47">
        <v>18</v>
      </c>
      <c r="F59" s="61" t="s">
        <v>422</v>
      </c>
      <c r="G59" s="47">
        <v>2</v>
      </c>
      <c r="H59" s="65">
        <f t="shared" si="8"/>
        <v>572</v>
      </c>
      <c r="I59" s="47">
        <v>566</v>
      </c>
      <c r="J59" s="61" t="s">
        <v>422</v>
      </c>
      <c r="K59" s="47">
        <v>6</v>
      </c>
    </row>
    <row r="60" spans="2:11" x14ac:dyDescent="0.2">
      <c r="B60" s="34" t="s">
        <v>216</v>
      </c>
      <c r="C60" s="48">
        <v>3</v>
      </c>
      <c r="D60" s="65">
        <f t="shared" si="7"/>
        <v>14</v>
      </c>
      <c r="E60" s="47">
        <v>12</v>
      </c>
      <c r="F60" s="61" t="s">
        <v>422</v>
      </c>
      <c r="G60" s="47">
        <v>2</v>
      </c>
      <c r="H60" s="65">
        <f t="shared" si="8"/>
        <v>174</v>
      </c>
      <c r="I60" s="47">
        <v>172</v>
      </c>
      <c r="J60" s="61" t="s">
        <v>422</v>
      </c>
      <c r="K60" s="47">
        <v>2</v>
      </c>
    </row>
    <row r="61" spans="2:11" x14ac:dyDescent="0.2">
      <c r="B61" s="34" t="s">
        <v>217</v>
      </c>
      <c r="C61" s="48">
        <v>3</v>
      </c>
      <c r="D61" s="65">
        <f t="shared" si="7"/>
        <v>11</v>
      </c>
      <c r="E61" s="47">
        <v>11</v>
      </c>
      <c r="F61" s="61" t="s">
        <v>422</v>
      </c>
      <c r="G61" s="61" t="s">
        <v>422</v>
      </c>
      <c r="H61" s="65">
        <f t="shared" si="8"/>
        <v>179</v>
      </c>
      <c r="I61" s="47">
        <v>179</v>
      </c>
      <c r="J61" s="61" t="s">
        <v>422</v>
      </c>
      <c r="K61" s="61" t="s">
        <v>422</v>
      </c>
    </row>
    <row r="62" spans="2:11" x14ac:dyDescent="0.2">
      <c r="B62" s="34" t="s">
        <v>218</v>
      </c>
      <c r="C62" s="48">
        <v>6</v>
      </c>
      <c r="D62" s="65">
        <f t="shared" si="7"/>
        <v>27</v>
      </c>
      <c r="E62" s="47">
        <v>24</v>
      </c>
      <c r="F62" s="61" t="s">
        <v>422</v>
      </c>
      <c r="G62" s="47">
        <v>3</v>
      </c>
      <c r="H62" s="65">
        <f t="shared" si="8"/>
        <v>501</v>
      </c>
      <c r="I62" s="47">
        <v>496</v>
      </c>
      <c r="J62" s="61" t="s">
        <v>422</v>
      </c>
      <c r="K62" s="47">
        <v>5</v>
      </c>
    </row>
    <row r="63" spans="2:11" x14ac:dyDescent="0.2">
      <c r="C63" s="39"/>
      <c r="F63" s="47"/>
      <c r="G63" s="47"/>
      <c r="J63" s="47"/>
      <c r="K63" s="47"/>
    </row>
    <row r="64" spans="2:11" x14ac:dyDescent="0.2">
      <c r="B64" s="34" t="s">
        <v>219</v>
      </c>
      <c r="C64" s="48">
        <v>4</v>
      </c>
      <c r="D64" s="65">
        <f t="shared" ref="D64:D70" si="9">SUM(E64:G64)</f>
        <v>22</v>
      </c>
      <c r="E64" s="47">
        <v>21</v>
      </c>
      <c r="F64" s="61" t="s">
        <v>422</v>
      </c>
      <c r="G64" s="47">
        <v>1</v>
      </c>
      <c r="H64" s="65">
        <f t="shared" ref="H64:H70" si="10">SUM(I64:K64)</f>
        <v>603</v>
      </c>
      <c r="I64" s="47">
        <v>602</v>
      </c>
      <c r="J64" s="61" t="s">
        <v>422</v>
      </c>
      <c r="K64" s="47">
        <v>1</v>
      </c>
    </row>
    <row r="65" spans="1:11" x14ac:dyDescent="0.2">
      <c r="B65" s="34" t="s">
        <v>220</v>
      </c>
      <c r="C65" s="48">
        <v>1</v>
      </c>
      <c r="D65" s="65">
        <f t="shared" si="9"/>
        <v>5</v>
      </c>
      <c r="E65" s="47">
        <v>5</v>
      </c>
      <c r="F65" s="61" t="s">
        <v>422</v>
      </c>
      <c r="G65" s="61" t="s">
        <v>422</v>
      </c>
      <c r="H65" s="65">
        <f t="shared" si="10"/>
        <v>130</v>
      </c>
      <c r="I65" s="47">
        <v>130</v>
      </c>
      <c r="J65" s="61" t="s">
        <v>422</v>
      </c>
      <c r="K65" s="61" t="s">
        <v>422</v>
      </c>
    </row>
    <row r="66" spans="1:11" x14ac:dyDescent="0.2">
      <c r="B66" s="34" t="s">
        <v>221</v>
      </c>
      <c r="C66" s="48">
        <v>2</v>
      </c>
      <c r="D66" s="65">
        <f t="shared" si="9"/>
        <v>8</v>
      </c>
      <c r="E66" s="47">
        <v>7</v>
      </c>
      <c r="F66" s="61" t="s">
        <v>422</v>
      </c>
      <c r="G66" s="47">
        <v>1</v>
      </c>
      <c r="H66" s="65">
        <f t="shared" si="10"/>
        <v>142</v>
      </c>
      <c r="I66" s="47">
        <v>141</v>
      </c>
      <c r="J66" s="61" t="s">
        <v>422</v>
      </c>
      <c r="K66" s="47">
        <v>1</v>
      </c>
    </row>
    <row r="67" spans="1:11" x14ac:dyDescent="0.2">
      <c r="B67" s="34" t="s">
        <v>222</v>
      </c>
      <c r="C67" s="48">
        <v>5</v>
      </c>
      <c r="D67" s="65">
        <f t="shared" si="9"/>
        <v>9</v>
      </c>
      <c r="E67" s="47">
        <v>9</v>
      </c>
      <c r="F67" s="61" t="s">
        <v>422</v>
      </c>
      <c r="G67" s="61" t="s">
        <v>422</v>
      </c>
      <c r="H67" s="65">
        <f t="shared" si="10"/>
        <v>134</v>
      </c>
      <c r="I67" s="47">
        <v>134</v>
      </c>
      <c r="J67" s="61" t="s">
        <v>422</v>
      </c>
      <c r="K67" s="61" t="s">
        <v>422</v>
      </c>
    </row>
    <row r="68" spans="1:11" x14ac:dyDescent="0.2">
      <c r="B68" s="34" t="s">
        <v>223</v>
      </c>
      <c r="C68" s="48">
        <v>1</v>
      </c>
      <c r="D68" s="65">
        <f t="shared" si="9"/>
        <v>3</v>
      </c>
      <c r="E68" s="47">
        <v>3</v>
      </c>
      <c r="F68" s="61" t="s">
        <v>422</v>
      </c>
      <c r="G68" s="61" t="s">
        <v>422</v>
      </c>
      <c r="H68" s="65">
        <f t="shared" si="10"/>
        <v>64</v>
      </c>
      <c r="I68" s="47">
        <v>64</v>
      </c>
      <c r="J68" s="61" t="s">
        <v>422</v>
      </c>
      <c r="K68" s="61" t="s">
        <v>422</v>
      </c>
    </row>
    <row r="69" spans="1:11" x14ac:dyDescent="0.2">
      <c r="B69" s="34" t="s">
        <v>224</v>
      </c>
      <c r="C69" s="48">
        <v>2</v>
      </c>
      <c r="D69" s="65">
        <f t="shared" si="9"/>
        <v>6</v>
      </c>
      <c r="E69" s="47">
        <v>6</v>
      </c>
      <c r="F69" s="61" t="s">
        <v>422</v>
      </c>
      <c r="G69" s="61" t="s">
        <v>422</v>
      </c>
      <c r="H69" s="65">
        <f t="shared" si="10"/>
        <v>114</v>
      </c>
      <c r="I69" s="47">
        <v>114</v>
      </c>
      <c r="J69" s="61" t="s">
        <v>422</v>
      </c>
      <c r="K69" s="61" t="s">
        <v>422</v>
      </c>
    </row>
    <row r="70" spans="1:11" x14ac:dyDescent="0.2">
      <c r="B70" s="34" t="s">
        <v>225</v>
      </c>
      <c r="C70" s="48">
        <v>1</v>
      </c>
      <c r="D70" s="65">
        <f t="shared" si="9"/>
        <v>4</v>
      </c>
      <c r="E70" s="47">
        <v>3</v>
      </c>
      <c r="F70" s="61" t="s">
        <v>422</v>
      </c>
      <c r="G70" s="47">
        <v>1</v>
      </c>
      <c r="H70" s="65">
        <f t="shared" si="10"/>
        <v>7</v>
      </c>
      <c r="I70" s="47">
        <v>6</v>
      </c>
      <c r="J70" s="61" t="s">
        <v>422</v>
      </c>
      <c r="K70" s="47">
        <v>1</v>
      </c>
    </row>
    <row r="71" spans="1:11" ht="18" thickBot="1" x14ac:dyDescent="0.25">
      <c r="B71" s="37"/>
      <c r="C71" s="53"/>
      <c r="D71" s="37"/>
      <c r="E71" s="37"/>
      <c r="F71" s="37"/>
      <c r="G71" s="37"/>
      <c r="H71" s="37"/>
      <c r="I71" s="37"/>
      <c r="J71" s="37"/>
      <c r="K71" s="37"/>
    </row>
    <row r="72" spans="1:11" x14ac:dyDescent="0.2">
      <c r="C72" s="34" t="s">
        <v>263</v>
      </c>
    </row>
    <row r="73" spans="1:11" x14ac:dyDescent="0.2">
      <c r="A73" s="34"/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6"/>
  <sheetViews>
    <sheetView showGridLines="0" zoomScale="75" zoomScaleNormal="100" workbookViewId="0"/>
  </sheetViews>
  <sheetFormatPr defaultColWidth="14.625" defaultRowHeight="17.25" x14ac:dyDescent="0.2"/>
  <cols>
    <col min="1" max="1" width="13.375" style="35" customWidth="1"/>
    <col min="2" max="2" width="3.375" style="35" customWidth="1"/>
    <col min="3" max="3" width="18.375" style="35" customWidth="1"/>
    <col min="4" max="4" width="14.625" style="35"/>
    <col min="5" max="10" width="15.875" style="35" customWidth="1"/>
    <col min="11" max="256" width="14.625" style="35"/>
    <col min="257" max="257" width="13.375" style="35" customWidth="1"/>
    <col min="258" max="258" width="3.375" style="35" customWidth="1"/>
    <col min="259" max="259" width="18.375" style="35" customWidth="1"/>
    <col min="260" max="260" width="14.625" style="35"/>
    <col min="261" max="266" width="15.875" style="35" customWidth="1"/>
    <col min="267" max="512" width="14.625" style="35"/>
    <col min="513" max="513" width="13.375" style="35" customWidth="1"/>
    <col min="514" max="514" width="3.375" style="35" customWidth="1"/>
    <col min="515" max="515" width="18.375" style="35" customWidth="1"/>
    <col min="516" max="516" width="14.625" style="35"/>
    <col min="517" max="522" width="15.875" style="35" customWidth="1"/>
    <col min="523" max="768" width="14.625" style="35"/>
    <col min="769" max="769" width="13.375" style="35" customWidth="1"/>
    <col min="770" max="770" width="3.375" style="35" customWidth="1"/>
    <col min="771" max="771" width="18.375" style="35" customWidth="1"/>
    <col min="772" max="772" width="14.625" style="35"/>
    <col min="773" max="778" width="15.875" style="35" customWidth="1"/>
    <col min="779" max="1024" width="14.625" style="35"/>
    <col min="1025" max="1025" width="13.375" style="35" customWidth="1"/>
    <col min="1026" max="1026" width="3.375" style="35" customWidth="1"/>
    <col min="1027" max="1027" width="18.375" style="35" customWidth="1"/>
    <col min="1028" max="1028" width="14.625" style="35"/>
    <col min="1029" max="1034" width="15.875" style="35" customWidth="1"/>
    <col min="1035" max="1280" width="14.625" style="35"/>
    <col min="1281" max="1281" width="13.375" style="35" customWidth="1"/>
    <col min="1282" max="1282" width="3.375" style="35" customWidth="1"/>
    <col min="1283" max="1283" width="18.375" style="35" customWidth="1"/>
    <col min="1284" max="1284" width="14.625" style="35"/>
    <col min="1285" max="1290" width="15.875" style="35" customWidth="1"/>
    <col min="1291" max="1536" width="14.625" style="35"/>
    <col min="1537" max="1537" width="13.375" style="35" customWidth="1"/>
    <col min="1538" max="1538" width="3.375" style="35" customWidth="1"/>
    <col min="1539" max="1539" width="18.375" style="35" customWidth="1"/>
    <col min="1540" max="1540" width="14.625" style="35"/>
    <col min="1541" max="1546" width="15.875" style="35" customWidth="1"/>
    <col min="1547" max="1792" width="14.625" style="35"/>
    <col min="1793" max="1793" width="13.375" style="35" customWidth="1"/>
    <col min="1794" max="1794" width="3.375" style="35" customWidth="1"/>
    <col min="1795" max="1795" width="18.375" style="35" customWidth="1"/>
    <col min="1796" max="1796" width="14.625" style="35"/>
    <col min="1797" max="1802" width="15.875" style="35" customWidth="1"/>
    <col min="1803" max="2048" width="14.625" style="35"/>
    <col min="2049" max="2049" width="13.375" style="35" customWidth="1"/>
    <col min="2050" max="2050" width="3.375" style="35" customWidth="1"/>
    <col min="2051" max="2051" width="18.375" style="35" customWidth="1"/>
    <col min="2052" max="2052" width="14.625" style="35"/>
    <col min="2053" max="2058" width="15.875" style="35" customWidth="1"/>
    <col min="2059" max="2304" width="14.625" style="35"/>
    <col min="2305" max="2305" width="13.375" style="35" customWidth="1"/>
    <col min="2306" max="2306" width="3.375" style="35" customWidth="1"/>
    <col min="2307" max="2307" width="18.375" style="35" customWidth="1"/>
    <col min="2308" max="2308" width="14.625" style="35"/>
    <col min="2309" max="2314" width="15.875" style="35" customWidth="1"/>
    <col min="2315" max="2560" width="14.625" style="35"/>
    <col min="2561" max="2561" width="13.375" style="35" customWidth="1"/>
    <col min="2562" max="2562" width="3.375" style="35" customWidth="1"/>
    <col min="2563" max="2563" width="18.375" style="35" customWidth="1"/>
    <col min="2564" max="2564" width="14.625" style="35"/>
    <col min="2565" max="2570" width="15.875" style="35" customWidth="1"/>
    <col min="2571" max="2816" width="14.625" style="35"/>
    <col min="2817" max="2817" width="13.375" style="35" customWidth="1"/>
    <col min="2818" max="2818" width="3.375" style="35" customWidth="1"/>
    <col min="2819" max="2819" width="18.375" style="35" customWidth="1"/>
    <col min="2820" max="2820" width="14.625" style="35"/>
    <col min="2821" max="2826" width="15.875" style="35" customWidth="1"/>
    <col min="2827" max="3072" width="14.625" style="35"/>
    <col min="3073" max="3073" width="13.375" style="35" customWidth="1"/>
    <col min="3074" max="3074" width="3.375" style="35" customWidth="1"/>
    <col min="3075" max="3075" width="18.375" style="35" customWidth="1"/>
    <col min="3076" max="3076" width="14.625" style="35"/>
    <col min="3077" max="3082" width="15.875" style="35" customWidth="1"/>
    <col min="3083" max="3328" width="14.625" style="35"/>
    <col min="3329" max="3329" width="13.375" style="35" customWidth="1"/>
    <col min="3330" max="3330" width="3.375" style="35" customWidth="1"/>
    <col min="3331" max="3331" width="18.375" style="35" customWidth="1"/>
    <col min="3332" max="3332" width="14.625" style="35"/>
    <col min="3333" max="3338" width="15.875" style="35" customWidth="1"/>
    <col min="3339" max="3584" width="14.625" style="35"/>
    <col min="3585" max="3585" width="13.375" style="35" customWidth="1"/>
    <col min="3586" max="3586" width="3.375" style="35" customWidth="1"/>
    <col min="3587" max="3587" width="18.375" style="35" customWidth="1"/>
    <col min="3588" max="3588" width="14.625" style="35"/>
    <col min="3589" max="3594" width="15.875" style="35" customWidth="1"/>
    <col min="3595" max="3840" width="14.625" style="35"/>
    <col min="3841" max="3841" width="13.375" style="35" customWidth="1"/>
    <col min="3842" max="3842" width="3.375" style="35" customWidth="1"/>
    <col min="3843" max="3843" width="18.375" style="35" customWidth="1"/>
    <col min="3844" max="3844" width="14.625" style="35"/>
    <col min="3845" max="3850" width="15.875" style="35" customWidth="1"/>
    <col min="3851" max="4096" width="14.625" style="35"/>
    <col min="4097" max="4097" width="13.375" style="35" customWidth="1"/>
    <col min="4098" max="4098" width="3.375" style="35" customWidth="1"/>
    <col min="4099" max="4099" width="18.375" style="35" customWidth="1"/>
    <col min="4100" max="4100" width="14.625" style="35"/>
    <col min="4101" max="4106" width="15.875" style="35" customWidth="1"/>
    <col min="4107" max="4352" width="14.625" style="35"/>
    <col min="4353" max="4353" width="13.375" style="35" customWidth="1"/>
    <col min="4354" max="4354" width="3.375" style="35" customWidth="1"/>
    <col min="4355" max="4355" width="18.375" style="35" customWidth="1"/>
    <col min="4356" max="4356" width="14.625" style="35"/>
    <col min="4357" max="4362" width="15.875" style="35" customWidth="1"/>
    <col min="4363" max="4608" width="14.625" style="35"/>
    <col min="4609" max="4609" width="13.375" style="35" customWidth="1"/>
    <col min="4610" max="4610" width="3.375" style="35" customWidth="1"/>
    <col min="4611" max="4611" width="18.375" style="35" customWidth="1"/>
    <col min="4612" max="4612" width="14.625" style="35"/>
    <col min="4613" max="4618" width="15.875" style="35" customWidth="1"/>
    <col min="4619" max="4864" width="14.625" style="35"/>
    <col min="4865" max="4865" width="13.375" style="35" customWidth="1"/>
    <col min="4866" max="4866" width="3.375" style="35" customWidth="1"/>
    <col min="4867" max="4867" width="18.375" style="35" customWidth="1"/>
    <col min="4868" max="4868" width="14.625" style="35"/>
    <col min="4869" max="4874" width="15.875" style="35" customWidth="1"/>
    <col min="4875" max="5120" width="14.625" style="35"/>
    <col min="5121" max="5121" width="13.375" style="35" customWidth="1"/>
    <col min="5122" max="5122" width="3.375" style="35" customWidth="1"/>
    <col min="5123" max="5123" width="18.375" style="35" customWidth="1"/>
    <col min="5124" max="5124" width="14.625" style="35"/>
    <col min="5125" max="5130" width="15.875" style="35" customWidth="1"/>
    <col min="5131" max="5376" width="14.625" style="35"/>
    <col min="5377" max="5377" width="13.375" style="35" customWidth="1"/>
    <col min="5378" max="5378" width="3.375" style="35" customWidth="1"/>
    <col min="5379" max="5379" width="18.375" style="35" customWidth="1"/>
    <col min="5380" max="5380" width="14.625" style="35"/>
    <col min="5381" max="5386" width="15.875" style="35" customWidth="1"/>
    <col min="5387" max="5632" width="14.625" style="35"/>
    <col min="5633" max="5633" width="13.375" style="35" customWidth="1"/>
    <col min="5634" max="5634" width="3.375" style="35" customWidth="1"/>
    <col min="5635" max="5635" width="18.375" style="35" customWidth="1"/>
    <col min="5636" max="5636" width="14.625" style="35"/>
    <col min="5637" max="5642" width="15.875" style="35" customWidth="1"/>
    <col min="5643" max="5888" width="14.625" style="35"/>
    <col min="5889" max="5889" width="13.375" style="35" customWidth="1"/>
    <col min="5890" max="5890" width="3.375" style="35" customWidth="1"/>
    <col min="5891" max="5891" width="18.375" style="35" customWidth="1"/>
    <col min="5892" max="5892" width="14.625" style="35"/>
    <col min="5893" max="5898" width="15.875" style="35" customWidth="1"/>
    <col min="5899" max="6144" width="14.625" style="35"/>
    <col min="6145" max="6145" width="13.375" style="35" customWidth="1"/>
    <col min="6146" max="6146" width="3.375" style="35" customWidth="1"/>
    <col min="6147" max="6147" width="18.375" style="35" customWidth="1"/>
    <col min="6148" max="6148" width="14.625" style="35"/>
    <col min="6149" max="6154" width="15.875" style="35" customWidth="1"/>
    <col min="6155" max="6400" width="14.625" style="35"/>
    <col min="6401" max="6401" width="13.375" style="35" customWidth="1"/>
    <col min="6402" max="6402" width="3.375" style="35" customWidth="1"/>
    <col min="6403" max="6403" width="18.375" style="35" customWidth="1"/>
    <col min="6404" max="6404" width="14.625" style="35"/>
    <col min="6405" max="6410" width="15.875" style="35" customWidth="1"/>
    <col min="6411" max="6656" width="14.625" style="35"/>
    <col min="6657" max="6657" width="13.375" style="35" customWidth="1"/>
    <col min="6658" max="6658" width="3.375" style="35" customWidth="1"/>
    <col min="6659" max="6659" width="18.375" style="35" customWidth="1"/>
    <col min="6660" max="6660" width="14.625" style="35"/>
    <col min="6661" max="6666" width="15.875" style="35" customWidth="1"/>
    <col min="6667" max="6912" width="14.625" style="35"/>
    <col min="6913" max="6913" width="13.375" style="35" customWidth="1"/>
    <col min="6914" max="6914" width="3.375" style="35" customWidth="1"/>
    <col min="6915" max="6915" width="18.375" style="35" customWidth="1"/>
    <col min="6916" max="6916" width="14.625" style="35"/>
    <col min="6917" max="6922" width="15.875" style="35" customWidth="1"/>
    <col min="6923" max="7168" width="14.625" style="35"/>
    <col min="7169" max="7169" width="13.375" style="35" customWidth="1"/>
    <col min="7170" max="7170" width="3.375" style="35" customWidth="1"/>
    <col min="7171" max="7171" width="18.375" style="35" customWidth="1"/>
    <col min="7172" max="7172" width="14.625" style="35"/>
    <col min="7173" max="7178" width="15.875" style="35" customWidth="1"/>
    <col min="7179" max="7424" width="14.625" style="35"/>
    <col min="7425" max="7425" width="13.375" style="35" customWidth="1"/>
    <col min="7426" max="7426" width="3.375" style="35" customWidth="1"/>
    <col min="7427" max="7427" width="18.375" style="35" customWidth="1"/>
    <col min="7428" max="7428" width="14.625" style="35"/>
    <col min="7429" max="7434" width="15.875" style="35" customWidth="1"/>
    <col min="7435" max="7680" width="14.625" style="35"/>
    <col min="7681" max="7681" width="13.375" style="35" customWidth="1"/>
    <col min="7682" max="7682" width="3.375" style="35" customWidth="1"/>
    <col min="7683" max="7683" width="18.375" style="35" customWidth="1"/>
    <col min="7684" max="7684" width="14.625" style="35"/>
    <col min="7685" max="7690" width="15.875" style="35" customWidth="1"/>
    <col min="7691" max="7936" width="14.625" style="35"/>
    <col min="7937" max="7937" width="13.375" style="35" customWidth="1"/>
    <col min="7938" max="7938" width="3.375" style="35" customWidth="1"/>
    <col min="7939" max="7939" width="18.375" style="35" customWidth="1"/>
    <col min="7940" max="7940" width="14.625" style="35"/>
    <col min="7941" max="7946" width="15.875" style="35" customWidth="1"/>
    <col min="7947" max="8192" width="14.625" style="35"/>
    <col min="8193" max="8193" width="13.375" style="35" customWidth="1"/>
    <col min="8194" max="8194" width="3.375" style="35" customWidth="1"/>
    <col min="8195" max="8195" width="18.375" style="35" customWidth="1"/>
    <col min="8196" max="8196" width="14.625" style="35"/>
    <col min="8197" max="8202" width="15.875" style="35" customWidth="1"/>
    <col min="8203" max="8448" width="14.625" style="35"/>
    <col min="8449" max="8449" width="13.375" style="35" customWidth="1"/>
    <col min="8450" max="8450" width="3.375" style="35" customWidth="1"/>
    <col min="8451" max="8451" width="18.375" style="35" customWidth="1"/>
    <col min="8452" max="8452" width="14.625" style="35"/>
    <col min="8453" max="8458" width="15.875" style="35" customWidth="1"/>
    <col min="8459" max="8704" width="14.625" style="35"/>
    <col min="8705" max="8705" width="13.375" style="35" customWidth="1"/>
    <col min="8706" max="8706" width="3.375" style="35" customWidth="1"/>
    <col min="8707" max="8707" width="18.375" style="35" customWidth="1"/>
    <col min="8708" max="8708" width="14.625" style="35"/>
    <col min="8709" max="8714" width="15.875" style="35" customWidth="1"/>
    <col min="8715" max="8960" width="14.625" style="35"/>
    <col min="8961" max="8961" width="13.375" style="35" customWidth="1"/>
    <col min="8962" max="8962" width="3.375" style="35" customWidth="1"/>
    <col min="8963" max="8963" width="18.375" style="35" customWidth="1"/>
    <col min="8964" max="8964" width="14.625" style="35"/>
    <col min="8965" max="8970" width="15.875" style="35" customWidth="1"/>
    <col min="8971" max="9216" width="14.625" style="35"/>
    <col min="9217" max="9217" width="13.375" style="35" customWidth="1"/>
    <col min="9218" max="9218" width="3.375" style="35" customWidth="1"/>
    <col min="9219" max="9219" width="18.375" style="35" customWidth="1"/>
    <col min="9220" max="9220" width="14.625" style="35"/>
    <col min="9221" max="9226" width="15.875" style="35" customWidth="1"/>
    <col min="9227" max="9472" width="14.625" style="35"/>
    <col min="9473" max="9473" width="13.375" style="35" customWidth="1"/>
    <col min="9474" max="9474" width="3.375" style="35" customWidth="1"/>
    <col min="9475" max="9475" width="18.375" style="35" customWidth="1"/>
    <col min="9476" max="9476" width="14.625" style="35"/>
    <col min="9477" max="9482" width="15.875" style="35" customWidth="1"/>
    <col min="9483" max="9728" width="14.625" style="35"/>
    <col min="9729" max="9729" width="13.375" style="35" customWidth="1"/>
    <col min="9730" max="9730" width="3.375" style="35" customWidth="1"/>
    <col min="9731" max="9731" width="18.375" style="35" customWidth="1"/>
    <col min="9732" max="9732" width="14.625" style="35"/>
    <col min="9733" max="9738" width="15.875" style="35" customWidth="1"/>
    <col min="9739" max="9984" width="14.625" style="35"/>
    <col min="9985" max="9985" width="13.375" style="35" customWidth="1"/>
    <col min="9986" max="9986" width="3.375" style="35" customWidth="1"/>
    <col min="9987" max="9987" width="18.375" style="35" customWidth="1"/>
    <col min="9988" max="9988" width="14.625" style="35"/>
    <col min="9989" max="9994" width="15.875" style="35" customWidth="1"/>
    <col min="9995" max="10240" width="14.625" style="35"/>
    <col min="10241" max="10241" width="13.375" style="35" customWidth="1"/>
    <col min="10242" max="10242" width="3.375" style="35" customWidth="1"/>
    <col min="10243" max="10243" width="18.375" style="35" customWidth="1"/>
    <col min="10244" max="10244" width="14.625" style="35"/>
    <col min="10245" max="10250" width="15.875" style="35" customWidth="1"/>
    <col min="10251" max="10496" width="14.625" style="35"/>
    <col min="10497" max="10497" width="13.375" style="35" customWidth="1"/>
    <col min="10498" max="10498" width="3.375" style="35" customWidth="1"/>
    <col min="10499" max="10499" width="18.375" style="35" customWidth="1"/>
    <col min="10500" max="10500" width="14.625" style="35"/>
    <col min="10501" max="10506" width="15.875" style="35" customWidth="1"/>
    <col min="10507" max="10752" width="14.625" style="35"/>
    <col min="10753" max="10753" width="13.375" style="35" customWidth="1"/>
    <col min="10754" max="10754" width="3.375" style="35" customWidth="1"/>
    <col min="10755" max="10755" width="18.375" style="35" customWidth="1"/>
    <col min="10756" max="10756" width="14.625" style="35"/>
    <col min="10757" max="10762" width="15.875" style="35" customWidth="1"/>
    <col min="10763" max="11008" width="14.625" style="35"/>
    <col min="11009" max="11009" width="13.375" style="35" customWidth="1"/>
    <col min="11010" max="11010" width="3.375" style="35" customWidth="1"/>
    <col min="11011" max="11011" width="18.375" style="35" customWidth="1"/>
    <col min="11012" max="11012" width="14.625" style="35"/>
    <col min="11013" max="11018" width="15.875" style="35" customWidth="1"/>
    <col min="11019" max="11264" width="14.625" style="35"/>
    <col min="11265" max="11265" width="13.375" style="35" customWidth="1"/>
    <col min="11266" max="11266" width="3.375" style="35" customWidth="1"/>
    <col min="11267" max="11267" width="18.375" style="35" customWidth="1"/>
    <col min="11268" max="11268" width="14.625" style="35"/>
    <col min="11269" max="11274" width="15.875" style="35" customWidth="1"/>
    <col min="11275" max="11520" width="14.625" style="35"/>
    <col min="11521" max="11521" width="13.375" style="35" customWidth="1"/>
    <col min="11522" max="11522" width="3.375" style="35" customWidth="1"/>
    <col min="11523" max="11523" width="18.375" style="35" customWidth="1"/>
    <col min="11524" max="11524" width="14.625" style="35"/>
    <col min="11525" max="11530" width="15.875" style="35" customWidth="1"/>
    <col min="11531" max="11776" width="14.625" style="35"/>
    <col min="11777" max="11777" width="13.375" style="35" customWidth="1"/>
    <col min="11778" max="11778" width="3.375" style="35" customWidth="1"/>
    <col min="11779" max="11779" width="18.375" style="35" customWidth="1"/>
    <col min="11780" max="11780" width="14.625" style="35"/>
    <col min="11781" max="11786" width="15.875" style="35" customWidth="1"/>
    <col min="11787" max="12032" width="14.625" style="35"/>
    <col min="12033" max="12033" width="13.375" style="35" customWidth="1"/>
    <col min="12034" max="12034" width="3.375" style="35" customWidth="1"/>
    <col min="12035" max="12035" width="18.375" style="35" customWidth="1"/>
    <col min="12036" max="12036" width="14.625" style="35"/>
    <col min="12037" max="12042" width="15.875" style="35" customWidth="1"/>
    <col min="12043" max="12288" width="14.625" style="35"/>
    <col min="12289" max="12289" width="13.375" style="35" customWidth="1"/>
    <col min="12290" max="12290" width="3.375" style="35" customWidth="1"/>
    <col min="12291" max="12291" width="18.375" style="35" customWidth="1"/>
    <col min="12292" max="12292" width="14.625" style="35"/>
    <col min="12293" max="12298" width="15.875" style="35" customWidth="1"/>
    <col min="12299" max="12544" width="14.625" style="35"/>
    <col min="12545" max="12545" width="13.375" style="35" customWidth="1"/>
    <col min="12546" max="12546" width="3.375" style="35" customWidth="1"/>
    <col min="12547" max="12547" width="18.375" style="35" customWidth="1"/>
    <col min="12548" max="12548" width="14.625" style="35"/>
    <col min="12549" max="12554" width="15.875" style="35" customWidth="1"/>
    <col min="12555" max="12800" width="14.625" style="35"/>
    <col min="12801" max="12801" width="13.375" style="35" customWidth="1"/>
    <col min="12802" max="12802" width="3.375" style="35" customWidth="1"/>
    <col min="12803" max="12803" width="18.375" style="35" customWidth="1"/>
    <col min="12804" max="12804" width="14.625" style="35"/>
    <col min="12805" max="12810" width="15.875" style="35" customWidth="1"/>
    <col min="12811" max="13056" width="14.625" style="35"/>
    <col min="13057" max="13057" width="13.375" style="35" customWidth="1"/>
    <col min="13058" max="13058" width="3.375" style="35" customWidth="1"/>
    <col min="13059" max="13059" width="18.375" style="35" customWidth="1"/>
    <col min="13060" max="13060" width="14.625" style="35"/>
    <col min="13061" max="13066" width="15.875" style="35" customWidth="1"/>
    <col min="13067" max="13312" width="14.625" style="35"/>
    <col min="13313" max="13313" width="13.375" style="35" customWidth="1"/>
    <col min="13314" max="13314" width="3.375" style="35" customWidth="1"/>
    <col min="13315" max="13315" width="18.375" style="35" customWidth="1"/>
    <col min="13316" max="13316" width="14.625" style="35"/>
    <col min="13317" max="13322" width="15.875" style="35" customWidth="1"/>
    <col min="13323" max="13568" width="14.625" style="35"/>
    <col min="13569" max="13569" width="13.375" style="35" customWidth="1"/>
    <col min="13570" max="13570" width="3.375" style="35" customWidth="1"/>
    <col min="13571" max="13571" width="18.375" style="35" customWidth="1"/>
    <col min="13572" max="13572" width="14.625" style="35"/>
    <col min="13573" max="13578" width="15.875" style="35" customWidth="1"/>
    <col min="13579" max="13824" width="14.625" style="35"/>
    <col min="13825" max="13825" width="13.375" style="35" customWidth="1"/>
    <col min="13826" max="13826" width="3.375" style="35" customWidth="1"/>
    <col min="13827" max="13827" width="18.375" style="35" customWidth="1"/>
    <col min="13828" max="13828" width="14.625" style="35"/>
    <col min="13829" max="13834" width="15.875" style="35" customWidth="1"/>
    <col min="13835" max="14080" width="14.625" style="35"/>
    <col min="14081" max="14081" width="13.375" style="35" customWidth="1"/>
    <col min="14082" max="14082" width="3.375" style="35" customWidth="1"/>
    <col min="14083" max="14083" width="18.375" style="35" customWidth="1"/>
    <col min="14084" max="14084" width="14.625" style="35"/>
    <col min="14085" max="14090" width="15.875" style="35" customWidth="1"/>
    <col min="14091" max="14336" width="14.625" style="35"/>
    <col min="14337" max="14337" width="13.375" style="35" customWidth="1"/>
    <col min="14338" max="14338" width="3.375" style="35" customWidth="1"/>
    <col min="14339" max="14339" width="18.375" style="35" customWidth="1"/>
    <col min="14340" max="14340" width="14.625" style="35"/>
    <col min="14341" max="14346" width="15.875" style="35" customWidth="1"/>
    <col min="14347" max="14592" width="14.625" style="35"/>
    <col min="14593" max="14593" width="13.375" style="35" customWidth="1"/>
    <col min="14594" max="14594" width="3.375" style="35" customWidth="1"/>
    <col min="14595" max="14595" width="18.375" style="35" customWidth="1"/>
    <col min="14596" max="14596" width="14.625" style="35"/>
    <col min="14597" max="14602" width="15.875" style="35" customWidth="1"/>
    <col min="14603" max="14848" width="14.625" style="35"/>
    <col min="14849" max="14849" width="13.375" style="35" customWidth="1"/>
    <col min="14850" max="14850" width="3.375" style="35" customWidth="1"/>
    <col min="14851" max="14851" width="18.375" style="35" customWidth="1"/>
    <col min="14852" max="14852" width="14.625" style="35"/>
    <col min="14853" max="14858" width="15.875" style="35" customWidth="1"/>
    <col min="14859" max="15104" width="14.625" style="35"/>
    <col min="15105" max="15105" width="13.375" style="35" customWidth="1"/>
    <col min="15106" max="15106" width="3.375" style="35" customWidth="1"/>
    <col min="15107" max="15107" width="18.375" style="35" customWidth="1"/>
    <col min="15108" max="15108" width="14.625" style="35"/>
    <col min="15109" max="15114" width="15.875" style="35" customWidth="1"/>
    <col min="15115" max="15360" width="14.625" style="35"/>
    <col min="15361" max="15361" width="13.375" style="35" customWidth="1"/>
    <col min="15362" max="15362" width="3.375" style="35" customWidth="1"/>
    <col min="15363" max="15363" width="18.375" style="35" customWidth="1"/>
    <col min="15364" max="15364" width="14.625" style="35"/>
    <col min="15365" max="15370" width="15.875" style="35" customWidth="1"/>
    <col min="15371" max="15616" width="14.625" style="35"/>
    <col min="15617" max="15617" width="13.375" style="35" customWidth="1"/>
    <col min="15618" max="15618" width="3.375" style="35" customWidth="1"/>
    <col min="15619" max="15619" width="18.375" style="35" customWidth="1"/>
    <col min="15620" max="15620" width="14.625" style="35"/>
    <col min="15621" max="15626" width="15.875" style="35" customWidth="1"/>
    <col min="15627" max="15872" width="14.625" style="35"/>
    <col min="15873" max="15873" width="13.375" style="35" customWidth="1"/>
    <col min="15874" max="15874" width="3.375" style="35" customWidth="1"/>
    <col min="15875" max="15875" width="18.375" style="35" customWidth="1"/>
    <col min="15876" max="15876" width="14.625" style="35"/>
    <col min="15877" max="15882" width="15.875" style="35" customWidth="1"/>
    <col min="15883" max="16128" width="14.625" style="35"/>
    <col min="16129" max="16129" width="13.375" style="35" customWidth="1"/>
    <col min="16130" max="16130" width="3.375" style="35" customWidth="1"/>
    <col min="16131" max="16131" width="18.375" style="35" customWidth="1"/>
    <col min="16132" max="16132" width="14.625" style="35"/>
    <col min="16133" max="16138" width="15.875" style="35" customWidth="1"/>
    <col min="16139" max="16384" width="14.625" style="35"/>
  </cols>
  <sheetData>
    <row r="1" spans="1:10" x14ac:dyDescent="0.2">
      <c r="A1" s="34"/>
    </row>
    <row r="6" spans="1:10" x14ac:dyDescent="0.2">
      <c r="F6" s="36" t="s">
        <v>401</v>
      </c>
    </row>
    <row r="7" spans="1:10" x14ac:dyDescent="0.2">
      <c r="D7" s="36" t="s">
        <v>423</v>
      </c>
    </row>
    <row r="8" spans="1:10" ht="18" thickBot="1" x14ac:dyDescent="0.25">
      <c r="B8" s="37"/>
      <c r="C8" s="37"/>
      <c r="D8" s="37"/>
      <c r="E8" s="38" t="s">
        <v>227</v>
      </c>
      <c r="F8" s="37"/>
      <c r="G8" s="37"/>
      <c r="H8" s="37"/>
      <c r="I8" s="37"/>
      <c r="J8" s="37"/>
    </row>
    <row r="9" spans="1:10" x14ac:dyDescent="0.2">
      <c r="D9" s="39"/>
      <c r="E9" s="40" t="s">
        <v>424</v>
      </c>
      <c r="F9" s="42"/>
      <c r="G9" s="42"/>
      <c r="H9" s="40" t="s">
        <v>425</v>
      </c>
      <c r="I9" s="44" t="s">
        <v>426</v>
      </c>
      <c r="J9" s="42"/>
    </row>
    <row r="10" spans="1:10" x14ac:dyDescent="0.2">
      <c r="B10" s="42"/>
      <c r="C10" s="42"/>
      <c r="D10" s="44" t="s">
        <v>427</v>
      </c>
      <c r="E10" s="44" t="s">
        <v>428</v>
      </c>
      <c r="F10" s="45" t="s">
        <v>23</v>
      </c>
      <c r="G10" s="45" t="s">
        <v>234</v>
      </c>
      <c r="H10" s="44" t="s">
        <v>428</v>
      </c>
      <c r="I10" s="44" t="s">
        <v>429</v>
      </c>
      <c r="J10" s="45" t="s">
        <v>23</v>
      </c>
    </row>
    <row r="11" spans="1:10" x14ac:dyDescent="0.2">
      <c r="D11" s="58" t="s">
        <v>238</v>
      </c>
      <c r="E11" s="59" t="s">
        <v>173</v>
      </c>
      <c r="F11" s="59" t="s">
        <v>173</v>
      </c>
      <c r="G11" s="59" t="s">
        <v>173</v>
      </c>
      <c r="H11" s="59" t="s">
        <v>173</v>
      </c>
      <c r="I11" s="59" t="s">
        <v>173</v>
      </c>
      <c r="J11" s="59" t="s">
        <v>173</v>
      </c>
    </row>
    <row r="12" spans="1:10" x14ac:dyDescent="0.2">
      <c r="C12" s="70" t="s">
        <v>363</v>
      </c>
      <c r="D12" s="49">
        <f t="shared" ref="D12:J12" si="0">SUM(D14:D70)</f>
        <v>152</v>
      </c>
      <c r="E12" s="50">
        <f t="shared" si="0"/>
        <v>2870</v>
      </c>
      <c r="F12" s="50">
        <f t="shared" si="0"/>
        <v>1610</v>
      </c>
      <c r="G12" s="50">
        <f t="shared" si="0"/>
        <v>1260</v>
      </c>
      <c r="H12" s="50">
        <f t="shared" si="0"/>
        <v>355</v>
      </c>
      <c r="I12" s="50">
        <f t="shared" si="0"/>
        <v>37663.340010986329</v>
      </c>
      <c r="J12" s="50">
        <f t="shared" si="0"/>
        <v>19464</v>
      </c>
    </row>
    <row r="13" spans="1:10" x14ac:dyDescent="0.2">
      <c r="D13" s="39"/>
    </row>
    <row r="14" spans="1:10" x14ac:dyDescent="0.2">
      <c r="C14" s="34" t="s">
        <v>175</v>
      </c>
      <c r="D14" s="48">
        <v>25</v>
      </c>
      <c r="E14" s="47">
        <v>774</v>
      </c>
      <c r="F14" s="65">
        <f t="shared" ref="F14:F20" si="1">E14-G14</f>
        <v>403</v>
      </c>
      <c r="G14" s="47">
        <v>371</v>
      </c>
      <c r="H14" s="47">
        <v>79</v>
      </c>
      <c r="I14" s="65">
        <f t="shared" ref="I14:I20" si="2">J14+D87</f>
        <v>13454</v>
      </c>
      <c r="J14" s="65">
        <f t="shared" ref="J14:J20" si="3">E87+G87+I87</f>
        <v>6900</v>
      </c>
    </row>
    <row r="15" spans="1:10" x14ac:dyDescent="0.2">
      <c r="C15" s="34" t="s">
        <v>177</v>
      </c>
      <c r="D15" s="48">
        <v>6</v>
      </c>
      <c r="E15" s="47">
        <v>105</v>
      </c>
      <c r="F15" s="65">
        <f t="shared" si="1"/>
        <v>60</v>
      </c>
      <c r="G15" s="47">
        <v>45</v>
      </c>
      <c r="H15" s="47">
        <v>10</v>
      </c>
      <c r="I15" s="65">
        <f t="shared" si="2"/>
        <v>1366</v>
      </c>
      <c r="J15" s="65">
        <f t="shared" si="3"/>
        <v>722</v>
      </c>
    </row>
    <row r="16" spans="1:10" x14ac:dyDescent="0.2">
      <c r="C16" s="34" t="s">
        <v>178</v>
      </c>
      <c r="D16" s="48">
        <v>8</v>
      </c>
      <c r="E16" s="47">
        <v>165</v>
      </c>
      <c r="F16" s="65">
        <f t="shared" si="1"/>
        <v>89</v>
      </c>
      <c r="G16" s="47">
        <v>76</v>
      </c>
      <c r="H16" s="47">
        <v>16</v>
      </c>
      <c r="I16" s="65">
        <f t="shared" si="2"/>
        <v>2603</v>
      </c>
      <c r="J16" s="65">
        <f t="shared" si="3"/>
        <v>1372</v>
      </c>
    </row>
    <row r="17" spans="3:10" x14ac:dyDescent="0.2">
      <c r="C17" s="34" t="s">
        <v>179</v>
      </c>
      <c r="D17" s="48">
        <v>4</v>
      </c>
      <c r="E17" s="47">
        <v>94</v>
      </c>
      <c r="F17" s="65">
        <f t="shared" si="1"/>
        <v>46</v>
      </c>
      <c r="G17" s="47">
        <v>48</v>
      </c>
      <c r="H17" s="47">
        <v>10</v>
      </c>
      <c r="I17" s="65">
        <f t="shared" si="2"/>
        <v>1205</v>
      </c>
      <c r="J17" s="65">
        <f t="shared" si="3"/>
        <v>624</v>
      </c>
    </row>
    <row r="18" spans="3:10" x14ac:dyDescent="0.2">
      <c r="C18" s="34" t="s">
        <v>180</v>
      </c>
      <c r="D18" s="48">
        <v>4</v>
      </c>
      <c r="E18" s="47">
        <v>86</v>
      </c>
      <c r="F18" s="65">
        <f t="shared" si="1"/>
        <v>57</v>
      </c>
      <c r="G18" s="47">
        <v>29</v>
      </c>
      <c r="H18" s="47">
        <v>12</v>
      </c>
      <c r="I18" s="65">
        <f t="shared" si="2"/>
        <v>867</v>
      </c>
      <c r="J18" s="65">
        <f t="shared" si="3"/>
        <v>438</v>
      </c>
    </row>
    <row r="19" spans="3:10" x14ac:dyDescent="0.2">
      <c r="C19" s="34" t="s">
        <v>181</v>
      </c>
      <c r="D19" s="48">
        <v>10</v>
      </c>
      <c r="E19" s="47">
        <v>183</v>
      </c>
      <c r="F19" s="65">
        <f t="shared" si="1"/>
        <v>105</v>
      </c>
      <c r="G19" s="47">
        <v>78</v>
      </c>
      <c r="H19" s="47">
        <v>19</v>
      </c>
      <c r="I19" s="65">
        <f t="shared" si="2"/>
        <v>2584</v>
      </c>
      <c r="J19" s="65">
        <f t="shared" si="3"/>
        <v>1318</v>
      </c>
    </row>
    <row r="20" spans="3:10" x14ac:dyDescent="0.2">
      <c r="C20" s="34" t="s">
        <v>182</v>
      </c>
      <c r="D20" s="48">
        <v>5</v>
      </c>
      <c r="E20" s="47">
        <v>96</v>
      </c>
      <c r="F20" s="65">
        <f t="shared" si="1"/>
        <v>58</v>
      </c>
      <c r="G20" s="47">
        <v>38</v>
      </c>
      <c r="H20" s="47">
        <v>6</v>
      </c>
      <c r="I20" s="65">
        <f t="shared" si="2"/>
        <v>1203</v>
      </c>
      <c r="J20" s="65">
        <f t="shared" si="3"/>
        <v>634</v>
      </c>
    </row>
    <row r="21" spans="3:10" x14ac:dyDescent="0.2">
      <c r="D21" s="39"/>
    </row>
    <row r="22" spans="3:10" x14ac:dyDescent="0.2">
      <c r="C22" s="34" t="s">
        <v>183</v>
      </c>
      <c r="D22" s="48">
        <v>2</v>
      </c>
      <c r="E22" s="47">
        <v>39</v>
      </c>
      <c r="F22" s="65">
        <f>E22-G22</f>
        <v>23</v>
      </c>
      <c r="G22" s="47">
        <v>16</v>
      </c>
      <c r="H22" s="47">
        <v>4</v>
      </c>
      <c r="I22" s="65">
        <f>J22+D95</f>
        <v>505</v>
      </c>
      <c r="J22" s="65">
        <f>E95+G95+I95</f>
        <v>282</v>
      </c>
    </row>
    <row r="23" spans="3:10" x14ac:dyDescent="0.2">
      <c r="C23" s="34" t="s">
        <v>184</v>
      </c>
      <c r="D23" s="48">
        <v>1</v>
      </c>
      <c r="E23" s="47">
        <v>22</v>
      </c>
      <c r="F23" s="65">
        <f>E23-G23</f>
        <v>16</v>
      </c>
      <c r="G23" s="47">
        <v>6</v>
      </c>
      <c r="H23" s="47">
        <v>2</v>
      </c>
      <c r="I23" s="65">
        <f>J23+D96</f>
        <v>256</v>
      </c>
      <c r="J23" s="65">
        <f>E96+G96+I96</f>
        <v>143</v>
      </c>
    </row>
    <row r="24" spans="3:10" x14ac:dyDescent="0.2">
      <c r="C24" s="34" t="s">
        <v>185</v>
      </c>
      <c r="D24" s="48">
        <v>2</v>
      </c>
      <c r="E24" s="47">
        <v>22</v>
      </c>
      <c r="F24" s="65">
        <f>E24-G24</f>
        <v>13</v>
      </c>
      <c r="G24" s="47">
        <v>9</v>
      </c>
      <c r="H24" s="47">
        <v>2</v>
      </c>
      <c r="I24" s="65">
        <f>J24+D97</f>
        <v>120</v>
      </c>
      <c r="J24" s="65">
        <f>E97+G97+I97</f>
        <v>60</v>
      </c>
    </row>
    <row r="25" spans="3:10" x14ac:dyDescent="0.2">
      <c r="D25" s="39"/>
    </row>
    <row r="26" spans="3:10" x14ac:dyDescent="0.2">
      <c r="C26" s="34" t="s">
        <v>186</v>
      </c>
      <c r="D26" s="48">
        <v>2</v>
      </c>
      <c r="E26" s="47">
        <v>42</v>
      </c>
      <c r="F26" s="65">
        <f t="shared" ref="F26:F31" si="4">E26-G26</f>
        <v>22</v>
      </c>
      <c r="G26" s="47">
        <v>20</v>
      </c>
      <c r="H26" s="47">
        <v>8</v>
      </c>
      <c r="I26" s="65">
        <f t="shared" ref="I26:I31" si="5">J26+D99</f>
        <v>522</v>
      </c>
      <c r="J26" s="65">
        <f t="shared" ref="J26:J31" si="6">E99+G99+I99</f>
        <v>255</v>
      </c>
    </row>
    <row r="27" spans="3:10" x14ac:dyDescent="0.2">
      <c r="C27" s="34" t="s">
        <v>187</v>
      </c>
      <c r="D27" s="48">
        <v>2</v>
      </c>
      <c r="E27" s="47">
        <v>41</v>
      </c>
      <c r="F27" s="65">
        <f t="shared" si="4"/>
        <v>23</v>
      </c>
      <c r="G27" s="47">
        <v>18</v>
      </c>
      <c r="H27" s="47">
        <v>5</v>
      </c>
      <c r="I27" s="65">
        <f t="shared" si="5"/>
        <v>599</v>
      </c>
      <c r="J27" s="65">
        <f t="shared" si="6"/>
        <v>304</v>
      </c>
    </row>
    <row r="28" spans="3:10" x14ac:dyDescent="0.2">
      <c r="C28" s="34" t="s">
        <v>188</v>
      </c>
      <c r="D28" s="48">
        <v>1</v>
      </c>
      <c r="E28" s="47">
        <v>23</v>
      </c>
      <c r="F28" s="65">
        <f t="shared" si="4"/>
        <v>11</v>
      </c>
      <c r="G28" s="47">
        <v>12</v>
      </c>
      <c r="H28" s="47">
        <v>2</v>
      </c>
      <c r="I28" s="65">
        <f t="shared" si="5"/>
        <v>270</v>
      </c>
      <c r="J28" s="65">
        <f t="shared" si="6"/>
        <v>139</v>
      </c>
    </row>
    <row r="29" spans="3:10" x14ac:dyDescent="0.2">
      <c r="C29" s="34" t="s">
        <v>189</v>
      </c>
      <c r="D29" s="48">
        <v>2</v>
      </c>
      <c r="E29" s="47">
        <v>34</v>
      </c>
      <c r="F29" s="65">
        <f t="shared" si="4"/>
        <v>18</v>
      </c>
      <c r="G29" s="47">
        <v>16</v>
      </c>
      <c r="H29" s="47">
        <v>6</v>
      </c>
      <c r="I29" s="65">
        <f t="shared" si="5"/>
        <v>287</v>
      </c>
      <c r="J29" s="65">
        <f t="shared" si="6"/>
        <v>153</v>
      </c>
    </row>
    <row r="30" spans="3:10" x14ac:dyDescent="0.2">
      <c r="C30" s="34" t="s">
        <v>190</v>
      </c>
      <c r="D30" s="48">
        <v>1</v>
      </c>
      <c r="E30" s="47">
        <v>43</v>
      </c>
      <c r="F30" s="65">
        <f t="shared" si="4"/>
        <v>22</v>
      </c>
      <c r="G30" s="47">
        <v>21</v>
      </c>
      <c r="H30" s="47">
        <v>3</v>
      </c>
      <c r="I30" s="65">
        <f t="shared" si="5"/>
        <v>864</v>
      </c>
      <c r="J30" s="65">
        <f t="shared" si="6"/>
        <v>458</v>
      </c>
    </row>
    <row r="31" spans="3:10" x14ac:dyDescent="0.2">
      <c r="C31" s="34" t="s">
        <v>191</v>
      </c>
      <c r="D31" s="48">
        <v>2</v>
      </c>
      <c r="E31" s="47">
        <v>88</v>
      </c>
      <c r="F31" s="65">
        <f t="shared" si="4"/>
        <v>47</v>
      </c>
      <c r="G31" s="47">
        <v>41</v>
      </c>
      <c r="H31" s="47">
        <v>10</v>
      </c>
      <c r="I31" s="65">
        <f t="shared" si="5"/>
        <v>1749</v>
      </c>
      <c r="J31" s="65">
        <f t="shared" si="6"/>
        <v>901</v>
      </c>
    </row>
    <row r="32" spans="3:10" x14ac:dyDescent="0.2">
      <c r="D32" s="48"/>
    </row>
    <row r="33" spans="3:10" x14ac:dyDescent="0.2">
      <c r="C33" s="34" t="s">
        <v>192</v>
      </c>
      <c r="D33" s="48">
        <v>2</v>
      </c>
      <c r="E33" s="47">
        <v>54</v>
      </c>
      <c r="F33" s="65">
        <f>E33-G33</f>
        <v>30</v>
      </c>
      <c r="G33" s="47">
        <v>24</v>
      </c>
      <c r="H33" s="47">
        <v>6</v>
      </c>
      <c r="I33" s="65">
        <f>J33+D106</f>
        <v>644</v>
      </c>
      <c r="J33" s="65">
        <f>E106+G106+I106</f>
        <v>330</v>
      </c>
    </row>
    <row r="34" spans="3:10" x14ac:dyDescent="0.2">
      <c r="C34" s="34" t="s">
        <v>193</v>
      </c>
      <c r="D34" s="48">
        <v>1</v>
      </c>
      <c r="E34" s="47">
        <v>36</v>
      </c>
      <c r="F34" s="65">
        <f>E34-G34</f>
        <v>22</v>
      </c>
      <c r="G34" s="47">
        <v>14</v>
      </c>
      <c r="H34" s="47">
        <v>3</v>
      </c>
      <c r="I34" s="65">
        <f>J34+D107</f>
        <v>457</v>
      </c>
      <c r="J34" s="65">
        <f>E107+G107+I107</f>
        <v>237</v>
      </c>
    </row>
    <row r="35" spans="3:10" x14ac:dyDescent="0.2">
      <c r="C35" s="34" t="s">
        <v>194</v>
      </c>
      <c r="D35" s="48">
        <v>2</v>
      </c>
      <c r="E35" s="47">
        <v>23</v>
      </c>
      <c r="F35" s="65">
        <f>E35-G35</f>
        <v>12</v>
      </c>
      <c r="G35" s="47">
        <v>11</v>
      </c>
      <c r="H35" s="47">
        <v>2</v>
      </c>
      <c r="I35" s="65">
        <f>J35+D108</f>
        <v>163.34001098632814</v>
      </c>
      <c r="J35" s="65">
        <f>E108+G108+I108</f>
        <v>87</v>
      </c>
    </row>
    <row r="36" spans="3:10" x14ac:dyDescent="0.2">
      <c r="C36" s="34" t="s">
        <v>195</v>
      </c>
      <c r="D36" s="48">
        <v>2</v>
      </c>
      <c r="E36" s="47">
        <v>20</v>
      </c>
      <c r="F36" s="65">
        <f>E36-G36</f>
        <v>13</v>
      </c>
      <c r="G36" s="47">
        <v>7</v>
      </c>
      <c r="H36" s="47">
        <v>6</v>
      </c>
      <c r="I36" s="65">
        <f>J36+D109</f>
        <v>115</v>
      </c>
      <c r="J36" s="65">
        <f>E109+G109+I109</f>
        <v>50</v>
      </c>
    </row>
    <row r="37" spans="3:10" x14ac:dyDescent="0.2">
      <c r="C37" s="34" t="s">
        <v>196</v>
      </c>
      <c r="D37" s="48">
        <v>1</v>
      </c>
      <c r="E37" s="47">
        <v>9</v>
      </c>
      <c r="F37" s="65">
        <f>E37-G37</f>
        <v>6</v>
      </c>
      <c r="G37" s="47">
        <v>3</v>
      </c>
      <c r="H37" s="47">
        <v>1</v>
      </c>
      <c r="I37" s="65">
        <f>J37+D110</f>
        <v>22</v>
      </c>
      <c r="J37" s="65">
        <f>E110+G110+I110</f>
        <v>11</v>
      </c>
    </row>
    <row r="38" spans="3:10" x14ac:dyDescent="0.2">
      <c r="D38" s="48"/>
    </row>
    <row r="39" spans="3:10" x14ac:dyDescent="0.2">
      <c r="C39" s="34" t="s">
        <v>197</v>
      </c>
      <c r="D39" s="48">
        <v>1</v>
      </c>
      <c r="E39" s="47">
        <v>39</v>
      </c>
      <c r="F39" s="65">
        <f>E39-G39</f>
        <v>27</v>
      </c>
      <c r="G39" s="47">
        <v>12</v>
      </c>
      <c r="H39" s="47">
        <v>2</v>
      </c>
      <c r="I39" s="65">
        <f>J39+D112</f>
        <v>494</v>
      </c>
      <c r="J39" s="65">
        <f>E112+G112+I112</f>
        <v>253</v>
      </c>
    </row>
    <row r="40" spans="3:10" x14ac:dyDescent="0.2">
      <c r="C40" s="34" t="s">
        <v>198</v>
      </c>
      <c r="D40" s="48">
        <v>2</v>
      </c>
      <c r="E40" s="47">
        <v>31</v>
      </c>
      <c r="F40" s="65">
        <f>E40-G40</f>
        <v>18</v>
      </c>
      <c r="G40" s="47">
        <v>13</v>
      </c>
      <c r="H40" s="47">
        <v>4</v>
      </c>
      <c r="I40" s="65">
        <f>J40+D113</f>
        <v>287</v>
      </c>
      <c r="J40" s="65">
        <f>E113+G113+I113</f>
        <v>150</v>
      </c>
    </row>
    <row r="41" spans="3:10" x14ac:dyDescent="0.2">
      <c r="C41" s="34" t="s">
        <v>199</v>
      </c>
      <c r="D41" s="48">
        <v>1</v>
      </c>
      <c r="E41" s="47">
        <v>31</v>
      </c>
      <c r="F41" s="65">
        <f>E41-G41</f>
        <v>16</v>
      </c>
      <c r="G41" s="47">
        <v>15</v>
      </c>
      <c r="H41" s="47">
        <v>6</v>
      </c>
      <c r="I41" s="65">
        <f>J41+D114</f>
        <v>545</v>
      </c>
      <c r="J41" s="65">
        <f>E114+G114+I114</f>
        <v>276</v>
      </c>
    </row>
    <row r="42" spans="3:10" x14ac:dyDescent="0.2">
      <c r="C42" s="83" t="s">
        <v>200</v>
      </c>
      <c r="D42" s="48">
        <v>2</v>
      </c>
      <c r="E42" s="47">
        <v>30</v>
      </c>
      <c r="F42" s="65">
        <f>E42-G42</f>
        <v>16</v>
      </c>
      <c r="G42" s="47">
        <v>14</v>
      </c>
      <c r="H42" s="47">
        <v>5</v>
      </c>
      <c r="I42" s="65">
        <f>J42+D115</f>
        <v>342</v>
      </c>
      <c r="J42" s="65">
        <f>E115+G115+I115</f>
        <v>167</v>
      </c>
    </row>
    <row r="43" spans="3:10" x14ac:dyDescent="0.2">
      <c r="C43" s="34" t="s">
        <v>201</v>
      </c>
      <c r="D43" s="48">
        <v>3</v>
      </c>
      <c r="E43" s="47">
        <v>29</v>
      </c>
      <c r="F43" s="65">
        <f>E43-G43</f>
        <v>18</v>
      </c>
      <c r="G43" s="47">
        <v>11</v>
      </c>
      <c r="H43" s="47">
        <v>4</v>
      </c>
      <c r="I43" s="65">
        <f>J43+D116</f>
        <v>157</v>
      </c>
      <c r="J43" s="65">
        <f>E116+G116+I116</f>
        <v>90</v>
      </c>
    </row>
    <row r="44" spans="3:10" x14ac:dyDescent="0.2">
      <c r="D44" s="48"/>
    </row>
    <row r="45" spans="3:10" x14ac:dyDescent="0.2">
      <c r="C45" s="34" t="s">
        <v>202</v>
      </c>
      <c r="D45" s="48">
        <v>1</v>
      </c>
      <c r="E45" s="47">
        <v>22</v>
      </c>
      <c r="F45" s="65">
        <f t="shared" ref="F45:F54" si="7">E45-G45</f>
        <v>15</v>
      </c>
      <c r="G45" s="47">
        <v>7</v>
      </c>
      <c r="H45" s="47">
        <v>3</v>
      </c>
      <c r="I45" s="65">
        <f t="shared" ref="I45:I54" si="8">J45+D118</f>
        <v>316</v>
      </c>
      <c r="J45" s="65">
        <f t="shared" ref="J45:J54" si="9">E118+G118+I118</f>
        <v>187</v>
      </c>
    </row>
    <row r="46" spans="3:10" x14ac:dyDescent="0.2">
      <c r="C46" s="34" t="s">
        <v>203</v>
      </c>
      <c r="D46" s="48">
        <v>1</v>
      </c>
      <c r="E46" s="47">
        <v>25</v>
      </c>
      <c r="F46" s="65">
        <f t="shared" si="7"/>
        <v>15</v>
      </c>
      <c r="G46" s="47">
        <v>10</v>
      </c>
      <c r="H46" s="47">
        <v>2</v>
      </c>
      <c r="I46" s="65">
        <f t="shared" si="8"/>
        <v>272</v>
      </c>
      <c r="J46" s="65">
        <f t="shared" si="9"/>
        <v>139</v>
      </c>
    </row>
    <row r="47" spans="3:10" x14ac:dyDescent="0.2">
      <c r="C47" s="34" t="s">
        <v>204</v>
      </c>
      <c r="D47" s="48">
        <v>3</v>
      </c>
      <c r="E47" s="47">
        <v>32</v>
      </c>
      <c r="F47" s="65">
        <f t="shared" si="7"/>
        <v>21</v>
      </c>
      <c r="G47" s="47">
        <v>11</v>
      </c>
      <c r="H47" s="47">
        <v>5</v>
      </c>
      <c r="I47" s="65">
        <f t="shared" si="8"/>
        <v>255</v>
      </c>
      <c r="J47" s="65">
        <f t="shared" si="9"/>
        <v>142</v>
      </c>
    </row>
    <row r="48" spans="3:10" x14ac:dyDescent="0.2">
      <c r="C48" s="34" t="s">
        <v>205</v>
      </c>
      <c r="D48" s="48">
        <v>3</v>
      </c>
      <c r="E48" s="47">
        <v>40</v>
      </c>
      <c r="F48" s="65">
        <f t="shared" si="7"/>
        <v>21</v>
      </c>
      <c r="G48" s="47">
        <v>19</v>
      </c>
      <c r="H48" s="47">
        <v>6</v>
      </c>
      <c r="I48" s="65">
        <f t="shared" si="8"/>
        <v>385</v>
      </c>
      <c r="J48" s="65">
        <f t="shared" si="9"/>
        <v>199</v>
      </c>
    </row>
    <row r="49" spans="3:10" x14ac:dyDescent="0.2">
      <c r="C49" s="34" t="s">
        <v>206</v>
      </c>
      <c r="D49" s="48">
        <v>2</v>
      </c>
      <c r="E49" s="47">
        <v>19</v>
      </c>
      <c r="F49" s="65">
        <f t="shared" si="7"/>
        <v>11</v>
      </c>
      <c r="G49" s="47">
        <v>8</v>
      </c>
      <c r="H49" s="47">
        <v>6</v>
      </c>
      <c r="I49" s="65">
        <f t="shared" si="8"/>
        <v>92</v>
      </c>
      <c r="J49" s="65">
        <f t="shared" si="9"/>
        <v>49</v>
      </c>
    </row>
    <row r="50" spans="3:10" x14ac:dyDescent="0.2">
      <c r="C50" s="34" t="s">
        <v>207</v>
      </c>
      <c r="D50" s="48">
        <v>3</v>
      </c>
      <c r="E50" s="47">
        <v>25</v>
      </c>
      <c r="F50" s="65">
        <f t="shared" si="7"/>
        <v>15</v>
      </c>
      <c r="G50" s="47">
        <v>10</v>
      </c>
      <c r="H50" s="47">
        <v>5</v>
      </c>
      <c r="I50" s="65">
        <f t="shared" si="8"/>
        <v>60</v>
      </c>
      <c r="J50" s="65">
        <f t="shared" si="9"/>
        <v>33</v>
      </c>
    </row>
    <row r="51" spans="3:10" x14ac:dyDescent="0.2">
      <c r="C51" s="34" t="s">
        <v>208</v>
      </c>
      <c r="D51" s="48">
        <v>3</v>
      </c>
      <c r="E51" s="47">
        <v>31</v>
      </c>
      <c r="F51" s="65">
        <f t="shared" si="7"/>
        <v>19</v>
      </c>
      <c r="G51" s="47">
        <v>12</v>
      </c>
      <c r="H51" s="47">
        <v>8</v>
      </c>
      <c r="I51" s="65">
        <f t="shared" si="8"/>
        <v>187</v>
      </c>
      <c r="J51" s="65">
        <f t="shared" si="9"/>
        <v>91</v>
      </c>
    </row>
    <row r="52" spans="3:10" x14ac:dyDescent="0.2">
      <c r="C52" s="34" t="s">
        <v>209</v>
      </c>
      <c r="D52" s="48">
        <v>3</v>
      </c>
      <c r="E52" s="47">
        <v>32</v>
      </c>
      <c r="F52" s="65">
        <f t="shared" si="7"/>
        <v>16</v>
      </c>
      <c r="G52" s="47">
        <v>16</v>
      </c>
      <c r="H52" s="47">
        <v>6</v>
      </c>
      <c r="I52" s="65">
        <f t="shared" si="8"/>
        <v>281</v>
      </c>
      <c r="J52" s="65">
        <f t="shared" si="9"/>
        <v>140</v>
      </c>
    </row>
    <row r="53" spans="3:10" x14ac:dyDescent="0.2">
      <c r="C53" s="34" t="s">
        <v>210</v>
      </c>
      <c r="D53" s="48">
        <v>1</v>
      </c>
      <c r="E53" s="47">
        <v>28</v>
      </c>
      <c r="F53" s="65">
        <f t="shared" si="7"/>
        <v>15</v>
      </c>
      <c r="G53" s="47">
        <v>13</v>
      </c>
      <c r="H53" s="47">
        <v>2</v>
      </c>
      <c r="I53" s="65">
        <f t="shared" si="8"/>
        <v>312</v>
      </c>
      <c r="J53" s="65">
        <f t="shared" si="9"/>
        <v>166</v>
      </c>
    </row>
    <row r="54" spans="3:10" x14ac:dyDescent="0.2">
      <c r="C54" s="34" t="s">
        <v>211</v>
      </c>
      <c r="D54" s="48">
        <v>4</v>
      </c>
      <c r="E54" s="47">
        <v>45</v>
      </c>
      <c r="F54" s="65">
        <f t="shared" si="7"/>
        <v>29</v>
      </c>
      <c r="G54" s="47">
        <v>16</v>
      </c>
      <c r="H54" s="47">
        <v>11</v>
      </c>
      <c r="I54" s="65">
        <f t="shared" si="8"/>
        <v>362</v>
      </c>
      <c r="J54" s="65">
        <f t="shared" si="9"/>
        <v>198</v>
      </c>
    </row>
    <row r="55" spans="3:10" x14ac:dyDescent="0.2">
      <c r="D55" s="48"/>
    </row>
    <row r="56" spans="3:10" x14ac:dyDescent="0.2">
      <c r="C56" s="34" t="s">
        <v>212</v>
      </c>
      <c r="D56" s="48">
        <v>2</v>
      </c>
      <c r="E56" s="47">
        <v>43</v>
      </c>
      <c r="F56" s="65">
        <f t="shared" ref="F56:F62" si="10">E56-G56</f>
        <v>28</v>
      </c>
      <c r="G56" s="47">
        <v>15</v>
      </c>
      <c r="H56" s="47">
        <v>4</v>
      </c>
      <c r="I56" s="65">
        <f t="shared" ref="I56:I62" si="11">J56+D129</f>
        <v>626</v>
      </c>
      <c r="J56" s="65">
        <f t="shared" ref="J56:J62" si="12">E129+G129+I129</f>
        <v>325</v>
      </c>
    </row>
    <row r="57" spans="3:10" x14ac:dyDescent="0.2">
      <c r="C57" s="34" t="s">
        <v>213</v>
      </c>
      <c r="D57" s="48">
        <v>2</v>
      </c>
      <c r="E57" s="47">
        <v>19</v>
      </c>
      <c r="F57" s="65">
        <f t="shared" si="10"/>
        <v>10</v>
      </c>
      <c r="G57" s="47">
        <v>9</v>
      </c>
      <c r="H57" s="47">
        <v>2</v>
      </c>
      <c r="I57" s="65">
        <f t="shared" si="11"/>
        <v>114</v>
      </c>
      <c r="J57" s="65">
        <f t="shared" si="12"/>
        <v>60</v>
      </c>
    </row>
    <row r="58" spans="3:10" x14ac:dyDescent="0.2">
      <c r="C58" s="34" t="s">
        <v>214</v>
      </c>
      <c r="D58" s="48">
        <v>1</v>
      </c>
      <c r="E58" s="47">
        <v>13</v>
      </c>
      <c r="F58" s="65">
        <f t="shared" si="10"/>
        <v>7</v>
      </c>
      <c r="G58" s="47">
        <v>6</v>
      </c>
      <c r="H58" s="47">
        <v>2</v>
      </c>
      <c r="I58" s="65">
        <f t="shared" si="11"/>
        <v>101</v>
      </c>
      <c r="J58" s="65">
        <f t="shared" si="12"/>
        <v>54</v>
      </c>
    </row>
    <row r="59" spans="3:10" x14ac:dyDescent="0.2">
      <c r="C59" s="34" t="s">
        <v>215</v>
      </c>
      <c r="D59" s="48">
        <v>1</v>
      </c>
      <c r="E59" s="47">
        <v>41</v>
      </c>
      <c r="F59" s="65">
        <f t="shared" si="10"/>
        <v>23</v>
      </c>
      <c r="G59" s="47">
        <v>18</v>
      </c>
      <c r="H59" s="47">
        <v>3</v>
      </c>
      <c r="I59" s="65">
        <f t="shared" si="11"/>
        <v>572</v>
      </c>
      <c r="J59" s="65">
        <f t="shared" si="12"/>
        <v>286</v>
      </c>
    </row>
    <row r="60" spans="3:10" x14ac:dyDescent="0.2">
      <c r="C60" s="34" t="s">
        <v>216</v>
      </c>
      <c r="D60" s="48">
        <v>3</v>
      </c>
      <c r="E60" s="47">
        <v>36</v>
      </c>
      <c r="F60" s="65">
        <f t="shared" si="10"/>
        <v>23</v>
      </c>
      <c r="G60" s="47">
        <v>13</v>
      </c>
      <c r="H60" s="47">
        <v>7</v>
      </c>
      <c r="I60" s="65">
        <f t="shared" si="11"/>
        <v>174</v>
      </c>
      <c r="J60" s="65">
        <f t="shared" si="12"/>
        <v>99</v>
      </c>
    </row>
    <row r="61" spans="3:10" x14ac:dyDescent="0.2">
      <c r="C61" s="34" t="s">
        <v>217</v>
      </c>
      <c r="D61" s="48">
        <v>3</v>
      </c>
      <c r="E61" s="47">
        <v>28</v>
      </c>
      <c r="F61" s="65">
        <f t="shared" si="10"/>
        <v>18</v>
      </c>
      <c r="G61" s="47">
        <v>10</v>
      </c>
      <c r="H61" s="47">
        <v>5</v>
      </c>
      <c r="I61" s="65">
        <f t="shared" si="11"/>
        <v>179</v>
      </c>
      <c r="J61" s="65">
        <f t="shared" si="12"/>
        <v>80</v>
      </c>
    </row>
    <row r="62" spans="3:10" x14ac:dyDescent="0.2">
      <c r="C62" s="34" t="s">
        <v>218</v>
      </c>
      <c r="D62" s="48">
        <v>6</v>
      </c>
      <c r="E62" s="47">
        <v>78</v>
      </c>
      <c r="F62" s="65">
        <f t="shared" si="10"/>
        <v>45</v>
      </c>
      <c r="G62" s="47">
        <v>33</v>
      </c>
      <c r="H62" s="47">
        <v>12</v>
      </c>
      <c r="I62" s="65">
        <f t="shared" si="11"/>
        <v>501</v>
      </c>
      <c r="J62" s="65">
        <f t="shared" si="12"/>
        <v>246</v>
      </c>
    </row>
    <row r="63" spans="3:10" x14ac:dyDescent="0.2">
      <c r="D63" s="48"/>
    </row>
    <row r="64" spans="3:10" x14ac:dyDescent="0.2">
      <c r="C64" s="34" t="s">
        <v>219</v>
      </c>
      <c r="D64" s="48">
        <v>4</v>
      </c>
      <c r="E64" s="47">
        <v>54</v>
      </c>
      <c r="F64" s="65">
        <f t="shared" ref="F64:F70" si="13">E64-G64</f>
        <v>31</v>
      </c>
      <c r="G64" s="47">
        <v>23</v>
      </c>
      <c r="H64" s="47">
        <v>9</v>
      </c>
      <c r="I64" s="65">
        <f t="shared" ref="I64:I70" si="14">J64+D137</f>
        <v>603</v>
      </c>
      <c r="J64" s="65">
        <f t="shared" ref="J64:J70" si="15">E137+G137+I137</f>
        <v>309</v>
      </c>
    </row>
    <row r="65" spans="1:10" x14ac:dyDescent="0.2">
      <c r="C65" s="34" t="s">
        <v>220</v>
      </c>
      <c r="D65" s="48">
        <v>1</v>
      </c>
      <c r="E65" s="47">
        <v>12</v>
      </c>
      <c r="F65" s="65">
        <f t="shared" si="13"/>
        <v>6</v>
      </c>
      <c r="G65" s="47">
        <v>6</v>
      </c>
      <c r="H65" s="47">
        <v>4</v>
      </c>
      <c r="I65" s="65">
        <f t="shared" si="14"/>
        <v>130</v>
      </c>
      <c r="J65" s="65">
        <f t="shared" si="15"/>
        <v>63</v>
      </c>
    </row>
    <row r="66" spans="1:10" x14ac:dyDescent="0.2">
      <c r="C66" s="34" t="s">
        <v>221</v>
      </c>
      <c r="D66" s="48">
        <v>2</v>
      </c>
      <c r="E66" s="47">
        <v>23</v>
      </c>
      <c r="F66" s="65">
        <f t="shared" si="13"/>
        <v>13</v>
      </c>
      <c r="G66" s="47">
        <v>10</v>
      </c>
      <c r="H66" s="47">
        <v>5</v>
      </c>
      <c r="I66" s="65">
        <f t="shared" si="14"/>
        <v>142</v>
      </c>
      <c r="J66" s="65">
        <f t="shared" si="15"/>
        <v>74</v>
      </c>
    </row>
    <row r="67" spans="1:10" x14ac:dyDescent="0.2">
      <c r="C67" s="34" t="s">
        <v>222</v>
      </c>
      <c r="D67" s="48">
        <v>5</v>
      </c>
      <c r="E67" s="47">
        <v>26</v>
      </c>
      <c r="F67" s="65">
        <f t="shared" si="13"/>
        <v>16</v>
      </c>
      <c r="G67" s="47">
        <v>10</v>
      </c>
      <c r="H67" s="47">
        <v>4</v>
      </c>
      <c r="I67" s="65">
        <f t="shared" si="14"/>
        <v>134</v>
      </c>
      <c r="J67" s="65">
        <f t="shared" si="15"/>
        <v>69</v>
      </c>
    </row>
    <row r="68" spans="1:10" x14ac:dyDescent="0.2">
      <c r="C68" s="34" t="s">
        <v>223</v>
      </c>
      <c r="D68" s="48">
        <v>1</v>
      </c>
      <c r="E68" s="47">
        <v>10</v>
      </c>
      <c r="F68" s="65">
        <f t="shared" si="13"/>
        <v>5</v>
      </c>
      <c r="G68" s="47">
        <v>5</v>
      </c>
      <c r="H68" s="47">
        <v>3</v>
      </c>
      <c r="I68" s="65">
        <f t="shared" si="14"/>
        <v>64</v>
      </c>
      <c r="J68" s="65">
        <f t="shared" si="15"/>
        <v>36</v>
      </c>
    </row>
    <row r="69" spans="1:10" x14ac:dyDescent="0.2">
      <c r="C69" s="34" t="s">
        <v>224</v>
      </c>
      <c r="D69" s="48">
        <v>2</v>
      </c>
      <c r="E69" s="47">
        <v>21</v>
      </c>
      <c r="F69" s="65">
        <f t="shared" si="13"/>
        <v>12</v>
      </c>
      <c r="G69" s="47">
        <v>9</v>
      </c>
      <c r="H69" s="47">
        <v>8</v>
      </c>
      <c r="I69" s="65">
        <f t="shared" si="14"/>
        <v>114</v>
      </c>
      <c r="J69" s="65">
        <f t="shared" si="15"/>
        <v>62</v>
      </c>
    </row>
    <row r="70" spans="1:10" x14ac:dyDescent="0.2">
      <c r="C70" s="34" t="s">
        <v>225</v>
      </c>
      <c r="D70" s="48">
        <v>1</v>
      </c>
      <c r="E70" s="47">
        <v>8</v>
      </c>
      <c r="F70" s="65">
        <f t="shared" si="13"/>
        <v>5</v>
      </c>
      <c r="G70" s="47">
        <v>3</v>
      </c>
      <c r="H70" s="61" t="s">
        <v>26</v>
      </c>
      <c r="I70" s="65">
        <f t="shared" si="14"/>
        <v>7</v>
      </c>
      <c r="J70" s="65">
        <f t="shared" si="15"/>
        <v>3</v>
      </c>
    </row>
    <row r="71" spans="1:10" ht="18" thickBot="1" x14ac:dyDescent="0.25">
      <c r="B71" s="37"/>
      <c r="C71" s="37"/>
      <c r="D71" s="53"/>
      <c r="E71" s="37"/>
      <c r="F71" s="37"/>
      <c r="G71" s="37"/>
      <c r="H71" s="37"/>
      <c r="I71" s="37"/>
      <c r="J71" s="37"/>
    </row>
    <row r="72" spans="1:10" x14ac:dyDescent="0.2">
      <c r="D72" s="34" t="s">
        <v>263</v>
      </c>
    </row>
    <row r="73" spans="1:10" x14ac:dyDescent="0.2">
      <c r="A73" s="34"/>
    </row>
    <row r="74" spans="1:10" x14ac:dyDescent="0.2">
      <c r="A74" s="34"/>
    </row>
    <row r="79" spans="1:10" x14ac:dyDescent="0.2">
      <c r="F79" s="36" t="s">
        <v>401</v>
      </c>
    </row>
    <row r="80" spans="1:10" x14ac:dyDescent="0.2">
      <c r="D80" s="36" t="s">
        <v>430</v>
      </c>
    </row>
    <row r="81" spans="2:10" ht="18" thickBot="1" x14ac:dyDescent="0.25">
      <c r="B81" s="37"/>
      <c r="C81" s="37"/>
      <c r="D81" s="37"/>
      <c r="E81" s="38" t="s">
        <v>227</v>
      </c>
      <c r="F81" s="37"/>
      <c r="G81" s="37"/>
      <c r="H81" s="37"/>
      <c r="I81" s="37"/>
      <c r="J81" s="37"/>
    </row>
    <row r="82" spans="2:10" x14ac:dyDescent="0.2">
      <c r="D82" s="44" t="s">
        <v>431</v>
      </c>
      <c r="E82" s="44" t="s">
        <v>432</v>
      </c>
      <c r="F82" s="42"/>
      <c r="G82" s="44" t="s">
        <v>433</v>
      </c>
      <c r="H82" s="42"/>
      <c r="I82" s="44" t="s">
        <v>434</v>
      </c>
      <c r="J82" s="42"/>
    </row>
    <row r="83" spans="2:10" x14ac:dyDescent="0.2">
      <c r="B83" s="42"/>
      <c r="C83" s="42"/>
      <c r="D83" s="45" t="s">
        <v>234</v>
      </c>
      <c r="E83" s="45" t="s">
        <v>23</v>
      </c>
      <c r="F83" s="45" t="s">
        <v>234</v>
      </c>
      <c r="G83" s="45" t="s">
        <v>23</v>
      </c>
      <c r="H83" s="45" t="s">
        <v>234</v>
      </c>
      <c r="I83" s="45" t="s">
        <v>23</v>
      </c>
      <c r="J83" s="45" t="s">
        <v>234</v>
      </c>
    </row>
    <row r="84" spans="2:10" x14ac:dyDescent="0.2">
      <c r="D84" s="58" t="s">
        <v>173</v>
      </c>
      <c r="E84" s="59" t="s">
        <v>173</v>
      </c>
      <c r="F84" s="59" t="s">
        <v>173</v>
      </c>
      <c r="G84" s="59" t="s">
        <v>173</v>
      </c>
      <c r="H84" s="59" t="s">
        <v>173</v>
      </c>
      <c r="I84" s="59" t="s">
        <v>173</v>
      </c>
      <c r="J84" s="59" t="s">
        <v>173</v>
      </c>
    </row>
    <row r="85" spans="2:10" x14ac:dyDescent="0.2">
      <c r="C85" s="50" t="str">
        <f>C12</f>
        <v>平成12年 2000</v>
      </c>
      <c r="D85" s="49">
        <f t="shared" ref="D85:J85" si="16">SUM(D87:D143)</f>
        <v>18199.340010986329</v>
      </c>
      <c r="E85" s="50">
        <f t="shared" si="16"/>
        <v>6284</v>
      </c>
      <c r="F85" s="50">
        <f t="shared" si="16"/>
        <v>5839.3400109863278</v>
      </c>
      <c r="G85" s="50">
        <f t="shared" si="16"/>
        <v>6519</v>
      </c>
      <c r="H85" s="50">
        <f t="shared" si="16"/>
        <v>6147</v>
      </c>
      <c r="I85" s="50">
        <f t="shared" si="16"/>
        <v>6661</v>
      </c>
      <c r="J85" s="50">
        <f t="shared" si="16"/>
        <v>6213</v>
      </c>
    </row>
    <row r="86" spans="2:10" x14ac:dyDescent="0.2">
      <c r="D86" s="39"/>
    </row>
    <row r="87" spans="2:10" x14ac:dyDescent="0.2">
      <c r="C87" s="34" t="s">
        <v>175</v>
      </c>
      <c r="D87" s="46">
        <f t="shared" ref="D87:D93" si="17">F87+H87+J87</f>
        <v>6554</v>
      </c>
      <c r="E87" s="47">
        <v>2295</v>
      </c>
      <c r="F87" s="47">
        <v>2107</v>
      </c>
      <c r="G87" s="47">
        <v>2287</v>
      </c>
      <c r="H87" s="47">
        <v>2250</v>
      </c>
      <c r="I87" s="47">
        <v>2318</v>
      </c>
      <c r="J87" s="47">
        <v>2197</v>
      </c>
    </row>
    <row r="88" spans="2:10" x14ac:dyDescent="0.2">
      <c r="C88" s="34" t="s">
        <v>177</v>
      </c>
      <c r="D88" s="46">
        <f t="shared" si="17"/>
        <v>644</v>
      </c>
      <c r="E88" s="47">
        <v>216</v>
      </c>
      <c r="F88" s="47">
        <v>213</v>
      </c>
      <c r="G88" s="47">
        <v>240</v>
      </c>
      <c r="H88" s="47">
        <v>217</v>
      </c>
      <c r="I88" s="47">
        <v>266</v>
      </c>
      <c r="J88" s="47">
        <v>214</v>
      </c>
    </row>
    <row r="89" spans="2:10" x14ac:dyDescent="0.2">
      <c r="C89" s="34" t="s">
        <v>178</v>
      </c>
      <c r="D89" s="46">
        <f t="shared" si="17"/>
        <v>1231</v>
      </c>
      <c r="E89" s="47">
        <v>433</v>
      </c>
      <c r="F89" s="47">
        <v>410</v>
      </c>
      <c r="G89" s="47">
        <v>475</v>
      </c>
      <c r="H89" s="47">
        <v>398</v>
      </c>
      <c r="I89" s="47">
        <v>464</v>
      </c>
      <c r="J89" s="47">
        <v>423</v>
      </c>
    </row>
    <row r="90" spans="2:10" x14ac:dyDescent="0.2">
      <c r="C90" s="34" t="s">
        <v>179</v>
      </c>
      <c r="D90" s="46">
        <f t="shared" si="17"/>
        <v>581</v>
      </c>
      <c r="E90" s="47">
        <v>203</v>
      </c>
      <c r="F90" s="47">
        <v>193</v>
      </c>
      <c r="G90" s="47">
        <v>216</v>
      </c>
      <c r="H90" s="47">
        <v>190</v>
      </c>
      <c r="I90" s="47">
        <v>205</v>
      </c>
      <c r="J90" s="47">
        <v>198</v>
      </c>
    </row>
    <row r="91" spans="2:10" x14ac:dyDescent="0.2">
      <c r="C91" s="34" t="s">
        <v>180</v>
      </c>
      <c r="D91" s="46">
        <f t="shared" si="17"/>
        <v>429</v>
      </c>
      <c r="E91" s="47">
        <v>141</v>
      </c>
      <c r="F91" s="47">
        <v>145</v>
      </c>
      <c r="G91" s="47">
        <v>139</v>
      </c>
      <c r="H91" s="47">
        <v>140</v>
      </c>
      <c r="I91" s="47">
        <v>158</v>
      </c>
      <c r="J91" s="47">
        <v>144</v>
      </c>
    </row>
    <row r="92" spans="2:10" x14ac:dyDescent="0.2">
      <c r="C92" s="34" t="s">
        <v>181</v>
      </c>
      <c r="D92" s="46">
        <f t="shared" si="17"/>
        <v>1266</v>
      </c>
      <c r="E92" s="47">
        <v>400</v>
      </c>
      <c r="F92" s="47">
        <v>402</v>
      </c>
      <c r="G92" s="47">
        <v>448</v>
      </c>
      <c r="H92" s="47">
        <v>418</v>
      </c>
      <c r="I92" s="47">
        <v>470</v>
      </c>
      <c r="J92" s="47">
        <v>446</v>
      </c>
    </row>
    <row r="93" spans="2:10" x14ac:dyDescent="0.2">
      <c r="C93" s="34" t="s">
        <v>182</v>
      </c>
      <c r="D93" s="46">
        <f t="shared" si="17"/>
        <v>569</v>
      </c>
      <c r="E93" s="47">
        <v>212</v>
      </c>
      <c r="F93" s="47">
        <v>159</v>
      </c>
      <c r="G93" s="47">
        <v>206</v>
      </c>
      <c r="H93" s="47">
        <v>202</v>
      </c>
      <c r="I93" s="47">
        <v>216</v>
      </c>
      <c r="J93" s="47">
        <v>208</v>
      </c>
    </row>
    <row r="94" spans="2:10" x14ac:dyDescent="0.2">
      <c r="D94" s="39"/>
    </row>
    <row r="95" spans="2:10" x14ac:dyDescent="0.2">
      <c r="C95" s="34" t="s">
        <v>183</v>
      </c>
      <c r="D95" s="46">
        <f>F95+H95+J95</f>
        <v>223</v>
      </c>
      <c r="E95" s="47">
        <v>85</v>
      </c>
      <c r="F95" s="47">
        <v>68</v>
      </c>
      <c r="G95" s="47">
        <v>91</v>
      </c>
      <c r="H95" s="47">
        <v>78</v>
      </c>
      <c r="I95" s="47">
        <v>106</v>
      </c>
      <c r="J95" s="47">
        <v>77</v>
      </c>
    </row>
    <row r="96" spans="2:10" x14ac:dyDescent="0.2">
      <c r="C96" s="34" t="s">
        <v>184</v>
      </c>
      <c r="D96" s="46">
        <f>F96+H96+J96</f>
        <v>113</v>
      </c>
      <c r="E96" s="47">
        <v>54</v>
      </c>
      <c r="F96" s="47">
        <v>38</v>
      </c>
      <c r="G96" s="47">
        <v>40</v>
      </c>
      <c r="H96" s="47">
        <v>33</v>
      </c>
      <c r="I96" s="47">
        <v>49</v>
      </c>
      <c r="J96" s="47">
        <v>42</v>
      </c>
    </row>
    <row r="97" spans="3:10" x14ac:dyDescent="0.2">
      <c r="C97" s="34" t="s">
        <v>185</v>
      </c>
      <c r="D97" s="46">
        <f>F97+H97+J97</f>
        <v>60</v>
      </c>
      <c r="E97" s="47">
        <v>18</v>
      </c>
      <c r="F97" s="47">
        <v>25</v>
      </c>
      <c r="G97" s="47">
        <v>26</v>
      </c>
      <c r="H97" s="47">
        <v>15</v>
      </c>
      <c r="I97" s="47">
        <v>16</v>
      </c>
      <c r="J97" s="47">
        <v>20</v>
      </c>
    </row>
    <row r="98" spans="3:10" x14ac:dyDescent="0.2">
      <c r="D98" s="39"/>
    </row>
    <row r="99" spans="3:10" x14ac:dyDescent="0.2">
      <c r="C99" s="34" t="s">
        <v>186</v>
      </c>
      <c r="D99" s="46">
        <f t="shared" ref="D99:D104" si="18">F99+H99+J99</f>
        <v>267</v>
      </c>
      <c r="E99" s="47">
        <v>78</v>
      </c>
      <c r="F99" s="47">
        <v>89</v>
      </c>
      <c r="G99" s="47">
        <v>80</v>
      </c>
      <c r="H99" s="47">
        <v>91</v>
      </c>
      <c r="I99" s="47">
        <v>97</v>
      </c>
      <c r="J99" s="47">
        <v>87</v>
      </c>
    </row>
    <row r="100" spans="3:10" x14ac:dyDescent="0.2">
      <c r="C100" s="34" t="s">
        <v>187</v>
      </c>
      <c r="D100" s="46">
        <f t="shared" si="18"/>
        <v>295</v>
      </c>
      <c r="E100" s="47">
        <v>100</v>
      </c>
      <c r="F100" s="47">
        <v>97</v>
      </c>
      <c r="G100" s="47">
        <v>95</v>
      </c>
      <c r="H100" s="47">
        <v>88</v>
      </c>
      <c r="I100" s="47">
        <v>109</v>
      </c>
      <c r="J100" s="47">
        <v>110</v>
      </c>
    </row>
    <row r="101" spans="3:10" x14ac:dyDescent="0.2">
      <c r="C101" s="34" t="s">
        <v>188</v>
      </c>
      <c r="D101" s="46">
        <f t="shared" si="18"/>
        <v>131</v>
      </c>
      <c r="E101" s="47">
        <v>50</v>
      </c>
      <c r="F101" s="47">
        <v>39</v>
      </c>
      <c r="G101" s="47">
        <v>36</v>
      </c>
      <c r="H101" s="47">
        <v>42</v>
      </c>
      <c r="I101" s="47">
        <v>53</v>
      </c>
      <c r="J101" s="47">
        <v>50</v>
      </c>
    </row>
    <row r="102" spans="3:10" x14ac:dyDescent="0.2">
      <c r="C102" s="34" t="s">
        <v>189</v>
      </c>
      <c r="D102" s="46">
        <f t="shared" si="18"/>
        <v>134</v>
      </c>
      <c r="E102" s="47">
        <v>42</v>
      </c>
      <c r="F102" s="47">
        <v>46</v>
      </c>
      <c r="G102" s="47">
        <v>55</v>
      </c>
      <c r="H102" s="47">
        <v>46</v>
      </c>
      <c r="I102" s="47">
        <v>56</v>
      </c>
      <c r="J102" s="47">
        <v>42</v>
      </c>
    </row>
    <row r="103" spans="3:10" x14ac:dyDescent="0.2">
      <c r="C103" s="34" t="s">
        <v>190</v>
      </c>
      <c r="D103" s="46">
        <f t="shared" si="18"/>
        <v>406</v>
      </c>
      <c r="E103" s="47">
        <v>151</v>
      </c>
      <c r="F103" s="47">
        <v>131</v>
      </c>
      <c r="G103" s="47">
        <v>153</v>
      </c>
      <c r="H103" s="47">
        <v>137</v>
      </c>
      <c r="I103" s="47">
        <v>154</v>
      </c>
      <c r="J103" s="47">
        <v>138</v>
      </c>
    </row>
    <row r="104" spans="3:10" x14ac:dyDescent="0.2">
      <c r="C104" s="34" t="s">
        <v>191</v>
      </c>
      <c r="D104" s="46">
        <f t="shared" si="18"/>
        <v>848</v>
      </c>
      <c r="E104" s="47">
        <v>311</v>
      </c>
      <c r="F104" s="47">
        <v>296</v>
      </c>
      <c r="G104" s="47">
        <v>309</v>
      </c>
      <c r="H104" s="47">
        <v>302</v>
      </c>
      <c r="I104" s="47">
        <v>281</v>
      </c>
      <c r="J104" s="47">
        <v>250</v>
      </c>
    </row>
    <row r="105" spans="3:10" x14ac:dyDescent="0.2">
      <c r="D105" s="39"/>
    </row>
    <row r="106" spans="3:10" x14ac:dyDescent="0.2">
      <c r="C106" s="34" t="s">
        <v>192</v>
      </c>
      <c r="D106" s="46">
        <f>F106+H106+J106</f>
        <v>314</v>
      </c>
      <c r="E106" s="47">
        <v>91</v>
      </c>
      <c r="F106" s="47">
        <v>105</v>
      </c>
      <c r="G106" s="47">
        <v>118</v>
      </c>
      <c r="H106" s="47">
        <v>95</v>
      </c>
      <c r="I106" s="47">
        <v>121</v>
      </c>
      <c r="J106" s="47">
        <v>114</v>
      </c>
    </row>
    <row r="107" spans="3:10" x14ac:dyDescent="0.2">
      <c r="C107" s="34" t="s">
        <v>193</v>
      </c>
      <c r="D107" s="46">
        <f>F107+H107+J107</f>
        <v>220</v>
      </c>
      <c r="E107" s="47">
        <v>68</v>
      </c>
      <c r="F107" s="47">
        <v>76</v>
      </c>
      <c r="G107" s="47">
        <v>82</v>
      </c>
      <c r="H107" s="47">
        <v>67</v>
      </c>
      <c r="I107" s="47">
        <v>87</v>
      </c>
      <c r="J107" s="47">
        <v>77</v>
      </c>
    </row>
    <row r="108" spans="3:10" x14ac:dyDescent="0.2">
      <c r="C108" s="34" t="s">
        <v>194</v>
      </c>
      <c r="D108" s="46">
        <f>F108+H108+J108</f>
        <v>76.340010986328124</v>
      </c>
      <c r="E108" s="47">
        <v>27</v>
      </c>
      <c r="F108" s="47">
        <v>0.34001098632812499</v>
      </c>
      <c r="G108" s="47">
        <v>26</v>
      </c>
      <c r="H108" s="47">
        <v>42</v>
      </c>
      <c r="I108" s="47">
        <v>34</v>
      </c>
      <c r="J108" s="47">
        <v>34</v>
      </c>
    </row>
    <row r="109" spans="3:10" x14ac:dyDescent="0.2">
      <c r="C109" s="34" t="s">
        <v>195</v>
      </c>
      <c r="D109" s="46">
        <f>F109+H109+J109</f>
        <v>65</v>
      </c>
      <c r="E109" s="47">
        <v>14</v>
      </c>
      <c r="F109" s="47">
        <v>17</v>
      </c>
      <c r="G109" s="47">
        <v>20</v>
      </c>
      <c r="H109" s="47">
        <v>21</v>
      </c>
      <c r="I109" s="47">
        <v>16</v>
      </c>
      <c r="J109" s="47">
        <v>27</v>
      </c>
    </row>
    <row r="110" spans="3:10" x14ac:dyDescent="0.2">
      <c r="C110" s="34" t="s">
        <v>196</v>
      </c>
      <c r="D110" s="46">
        <f>F110+H110+J110</f>
        <v>11</v>
      </c>
      <c r="E110" s="47">
        <v>3</v>
      </c>
      <c r="F110" s="47">
        <v>4</v>
      </c>
      <c r="G110" s="47">
        <v>5</v>
      </c>
      <c r="H110" s="47">
        <v>2</v>
      </c>
      <c r="I110" s="47">
        <v>3</v>
      </c>
      <c r="J110" s="47">
        <v>5</v>
      </c>
    </row>
    <row r="111" spans="3:10" x14ac:dyDescent="0.2">
      <c r="D111" s="39"/>
    </row>
    <row r="112" spans="3:10" x14ac:dyDescent="0.2">
      <c r="C112" s="34" t="s">
        <v>197</v>
      </c>
      <c r="D112" s="46">
        <f>F112+H112+J112</f>
        <v>241</v>
      </c>
      <c r="E112" s="47">
        <v>83</v>
      </c>
      <c r="F112" s="47">
        <v>67</v>
      </c>
      <c r="G112" s="47">
        <v>87</v>
      </c>
      <c r="H112" s="47">
        <v>85</v>
      </c>
      <c r="I112" s="47">
        <v>83</v>
      </c>
      <c r="J112" s="47">
        <v>89</v>
      </c>
    </row>
    <row r="113" spans="3:10" x14ac:dyDescent="0.2">
      <c r="C113" s="34" t="s">
        <v>198</v>
      </c>
      <c r="D113" s="46">
        <f>F113+H113+J113</f>
        <v>137</v>
      </c>
      <c r="E113" s="47">
        <v>42</v>
      </c>
      <c r="F113" s="47">
        <v>35</v>
      </c>
      <c r="G113" s="47">
        <v>61</v>
      </c>
      <c r="H113" s="47">
        <v>49</v>
      </c>
      <c r="I113" s="47">
        <v>47</v>
      </c>
      <c r="J113" s="47">
        <v>53</v>
      </c>
    </row>
    <row r="114" spans="3:10" x14ac:dyDescent="0.2">
      <c r="C114" s="34" t="s">
        <v>199</v>
      </c>
      <c r="D114" s="46">
        <f>F114+H114+J114</f>
        <v>269</v>
      </c>
      <c r="E114" s="47">
        <v>94</v>
      </c>
      <c r="F114" s="47">
        <v>97</v>
      </c>
      <c r="G114" s="47">
        <v>88</v>
      </c>
      <c r="H114" s="47">
        <v>88</v>
      </c>
      <c r="I114" s="47">
        <v>94</v>
      </c>
      <c r="J114" s="47">
        <v>84</v>
      </c>
    </row>
    <row r="115" spans="3:10" x14ac:dyDescent="0.2">
      <c r="C115" s="34" t="s">
        <v>200</v>
      </c>
      <c r="D115" s="46">
        <f>F115+H115+J115</f>
        <v>175</v>
      </c>
      <c r="E115" s="47">
        <v>51</v>
      </c>
      <c r="F115" s="47">
        <v>68</v>
      </c>
      <c r="G115" s="47">
        <v>53</v>
      </c>
      <c r="H115" s="47">
        <v>52</v>
      </c>
      <c r="I115" s="47">
        <v>63</v>
      </c>
      <c r="J115" s="47">
        <v>55</v>
      </c>
    </row>
    <row r="116" spans="3:10" x14ac:dyDescent="0.2">
      <c r="C116" s="34" t="s">
        <v>201</v>
      </c>
      <c r="D116" s="46">
        <f>F116+H116+J116</f>
        <v>67</v>
      </c>
      <c r="E116" s="47">
        <v>24</v>
      </c>
      <c r="F116" s="47">
        <v>20</v>
      </c>
      <c r="G116" s="47">
        <v>32</v>
      </c>
      <c r="H116" s="47">
        <v>21</v>
      </c>
      <c r="I116" s="47">
        <v>34</v>
      </c>
      <c r="J116" s="47">
        <v>26</v>
      </c>
    </row>
    <row r="117" spans="3:10" x14ac:dyDescent="0.2">
      <c r="D117" s="39"/>
    </row>
    <row r="118" spans="3:10" x14ac:dyDescent="0.2">
      <c r="C118" s="34" t="s">
        <v>202</v>
      </c>
      <c r="D118" s="46">
        <f t="shared" ref="D118:D127" si="19">F118+H118+J118</f>
        <v>129</v>
      </c>
      <c r="E118" s="47">
        <v>62</v>
      </c>
      <c r="F118" s="47">
        <v>41</v>
      </c>
      <c r="G118" s="47">
        <v>72</v>
      </c>
      <c r="H118" s="47">
        <v>42</v>
      </c>
      <c r="I118" s="47">
        <v>53</v>
      </c>
      <c r="J118" s="47">
        <v>46</v>
      </c>
    </row>
    <row r="119" spans="3:10" x14ac:dyDescent="0.2">
      <c r="C119" s="34" t="s">
        <v>203</v>
      </c>
      <c r="D119" s="46">
        <f t="shared" si="19"/>
        <v>133</v>
      </c>
      <c r="E119" s="47">
        <v>48</v>
      </c>
      <c r="F119" s="47">
        <v>49</v>
      </c>
      <c r="G119" s="47">
        <v>47</v>
      </c>
      <c r="H119" s="47">
        <v>45</v>
      </c>
      <c r="I119" s="47">
        <v>44</v>
      </c>
      <c r="J119" s="47">
        <v>39</v>
      </c>
    </row>
    <row r="120" spans="3:10" x14ac:dyDescent="0.2">
      <c r="C120" s="34" t="s">
        <v>204</v>
      </c>
      <c r="D120" s="46">
        <f t="shared" si="19"/>
        <v>113</v>
      </c>
      <c r="E120" s="47">
        <v>39</v>
      </c>
      <c r="F120" s="47">
        <v>37</v>
      </c>
      <c r="G120" s="47">
        <v>55</v>
      </c>
      <c r="H120" s="47">
        <v>41</v>
      </c>
      <c r="I120" s="47">
        <v>48</v>
      </c>
      <c r="J120" s="47">
        <v>35</v>
      </c>
    </row>
    <row r="121" spans="3:10" x14ac:dyDescent="0.2">
      <c r="C121" s="34" t="s">
        <v>205</v>
      </c>
      <c r="D121" s="46">
        <f t="shared" si="19"/>
        <v>186</v>
      </c>
      <c r="E121" s="47">
        <v>54</v>
      </c>
      <c r="F121" s="47">
        <v>59</v>
      </c>
      <c r="G121" s="47">
        <v>66</v>
      </c>
      <c r="H121" s="47">
        <v>65</v>
      </c>
      <c r="I121" s="47">
        <v>79</v>
      </c>
      <c r="J121" s="47">
        <v>62</v>
      </c>
    </row>
    <row r="122" spans="3:10" x14ac:dyDescent="0.2">
      <c r="C122" s="34" t="s">
        <v>206</v>
      </c>
      <c r="D122" s="46">
        <f t="shared" si="19"/>
        <v>43</v>
      </c>
      <c r="E122" s="47">
        <v>17</v>
      </c>
      <c r="F122" s="47">
        <v>10</v>
      </c>
      <c r="G122" s="47">
        <v>10</v>
      </c>
      <c r="H122" s="47">
        <v>16</v>
      </c>
      <c r="I122" s="47">
        <v>22</v>
      </c>
      <c r="J122" s="47">
        <v>17</v>
      </c>
    </row>
    <row r="123" spans="3:10" x14ac:dyDescent="0.2">
      <c r="C123" s="34" t="s">
        <v>207</v>
      </c>
      <c r="D123" s="46">
        <f t="shared" si="19"/>
        <v>27</v>
      </c>
      <c r="E123" s="47">
        <v>11</v>
      </c>
      <c r="F123" s="47">
        <v>3</v>
      </c>
      <c r="G123" s="47">
        <v>9</v>
      </c>
      <c r="H123" s="47">
        <v>14</v>
      </c>
      <c r="I123" s="47">
        <v>13</v>
      </c>
      <c r="J123" s="47">
        <v>10</v>
      </c>
    </row>
    <row r="124" spans="3:10" x14ac:dyDescent="0.2">
      <c r="C124" s="34" t="s">
        <v>208</v>
      </c>
      <c r="D124" s="46">
        <f t="shared" si="19"/>
        <v>96</v>
      </c>
      <c r="E124" s="47">
        <v>29</v>
      </c>
      <c r="F124" s="47">
        <v>36</v>
      </c>
      <c r="G124" s="47">
        <v>34</v>
      </c>
      <c r="H124" s="47">
        <v>31</v>
      </c>
      <c r="I124" s="47">
        <v>28</v>
      </c>
      <c r="J124" s="47">
        <v>29</v>
      </c>
    </row>
    <row r="125" spans="3:10" x14ac:dyDescent="0.2">
      <c r="C125" s="34" t="s">
        <v>209</v>
      </c>
      <c r="D125" s="46">
        <f t="shared" si="19"/>
        <v>141</v>
      </c>
      <c r="E125" s="47">
        <v>47</v>
      </c>
      <c r="F125" s="47">
        <v>55</v>
      </c>
      <c r="G125" s="47">
        <v>50</v>
      </c>
      <c r="H125" s="47">
        <v>37</v>
      </c>
      <c r="I125" s="47">
        <v>43</v>
      </c>
      <c r="J125" s="47">
        <v>49</v>
      </c>
    </row>
    <row r="126" spans="3:10" x14ac:dyDescent="0.2">
      <c r="C126" s="34" t="s">
        <v>210</v>
      </c>
      <c r="D126" s="46">
        <f t="shared" si="19"/>
        <v>146</v>
      </c>
      <c r="E126" s="47">
        <v>53</v>
      </c>
      <c r="F126" s="47">
        <v>47</v>
      </c>
      <c r="G126" s="47">
        <v>56</v>
      </c>
      <c r="H126" s="47">
        <v>52</v>
      </c>
      <c r="I126" s="47">
        <v>57</v>
      </c>
      <c r="J126" s="47">
        <v>47</v>
      </c>
    </row>
    <row r="127" spans="3:10" x14ac:dyDescent="0.2">
      <c r="C127" s="34" t="s">
        <v>211</v>
      </c>
      <c r="D127" s="46">
        <f t="shared" si="19"/>
        <v>164</v>
      </c>
      <c r="E127" s="47">
        <v>71</v>
      </c>
      <c r="F127" s="47">
        <v>47</v>
      </c>
      <c r="G127" s="47">
        <v>51</v>
      </c>
      <c r="H127" s="47">
        <v>60</v>
      </c>
      <c r="I127" s="47">
        <v>76</v>
      </c>
      <c r="J127" s="47">
        <v>57</v>
      </c>
    </row>
    <row r="128" spans="3:10" x14ac:dyDescent="0.2">
      <c r="D128" s="39"/>
    </row>
    <row r="129" spans="2:10" x14ac:dyDescent="0.2">
      <c r="C129" s="34" t="s">
        <v>212</v>
      </c>
      <c r="D129" s="46">
        <f t="shared" ref="D129:D135" si="20">F129+H129+J129</f>
        <v>301</v>
      </c>
      <c r="E129" s="47">
        <v>115</v>
      </c>
      <c r="F129" s="47">
        <v>88</v>
      </c>
      <c r="G129" s="47">
        <v>104</v>
      </c>
      <c r="H129" s="47">
        <v>96</v>
      </c>
      <c r="I129" s="47">
        <v>106</v>
      </c>
      <c r="J129" s="47">
        <v>117</v>
      </c>
    </row>
    <row r="130" spans="2:10" x14ac:dyDescent="0.2">
      <c r="C130" s="34" t="s">
        <v>213</v>
      </c>
      <c r="D130" s="46">
        <f t="shared" si="20"/>
        <v>54</v>
      </c>
      <c r="E130" s="47">
        <v>19</v>
      </c>
      <c r="F130" s="47">
        <v>16</v>
      </c>
      <c r="G130" s="47">
        <v>19</v>
      </c>
      <c r="H130" s="47">
        <v>25</v>
      </c>
      <c r="I130" s="47">
        <v>22</v>
      </c>
      <c r="J130" s="47">
        <v>13</v>
      </c>
    </row>
    <row r="131" spans="2:10" x14ac:dyDescent="0.2">
      <c r="C131" s="34" t="s">
        <v>214</v>
      </c>
      <c r="D131" s="46">
        <f t="shared" si="20"/>
        <v>47</v>
      </c>
      <c r="E131" s="47">
        <v>23</v>
      </c>
      <c r="F131" s="47">
        <v>14</v>
      </c>
      <c r="G131" s="47">
        <v>16</v>
      </c>
      <c r="H131" s="47">
        <v>17</v>
      </c>
      <c r="I131" s="47">
        <v>15</v>
      </c>
      <c r="J131" s="47">
        <v>16</v>
      </c>
    </row>
    <row r="132" spans="2:10" x14ac:dyDescent="0.2">
      <c r="C132" s="34" t="s">
        <v>215</v>
      </c>
      <c r="D132" s="46">
        <f t="shared" si="20"/>
        <v>286</v>
      </c>
      <c r="E132" s="47">
        <v>82</v>
      </c>
      <c r="F132" s="47">
        <v>65</v>
      </c>
      <c r="G132" s="47">
        <v>103</v>
      </c>
      <c r="H132" s="47">
        <v>108</v>
      </c>
      <c r="I132" s="47">
        <v>101</v>
      </c>
      <c r="J132" s="47">
        <v>113</v>
      </c>
    </row>
    <row r="133" spans="2:10" x14ac:dyDescent="0.2">
      <c r="C133" s="34" t="s">
        <v>216</v>
      </c>
      <c r="D133" s="46">
        <f t="shared" si="20"/>
        <v>75</v>
      </c>
      <c r="E133" s="47">
        <v>32</v>
      </c>
      <c r="F133" s="47">
        <v>24</v>
      </c>
      <c r="G133" s="47">
        <v>35</v>
      </c>
      <c r="H133" s="47">
        <v>23</v>
      </c>
      <c r="I133" s="47">
        <v>32</v>
      </c>
      <c r="J133" s="47">
        <v>28</v>
      </c>
    </row>
    <row r="134" spans="2:10" x14ac:dyDescent="0.2">
      <c r="C134" s="34" t="s">
        <v>217</v>
      </c>
      <c r="D134" s="46">
        <f t="shared" si="20"/>
        <v>99</v>
      </c>
      <c r="E134" s="47">
        <v>21</v>
      </c>
      <c r="F134" s="47">
        <v>36</v>
      </c>
      <c r="G134" s="47">
        <v>25</v>
      </c>
      <c r="H134" s="47">
        <v>25</v>
      </c>
      <c r="I134" s="47">
        <v>34</v>
      </c>
      <c r="J134" s="47">
        <v>38</v>
      </c>
    </row>
    <row r="135" spans="2:10" x14ac:dyDescent="0.2">
      <c r="C135" s="34" t="s">
        <v>218</v>
      </c>
      <c r="D135" s="46">
        <f t="shared" si="20"/>
        <v>255</v>
      </c>
      <c r="E135" s="47">
        <v>89</v>
      </c>
      <c r="F135" s="47">
        <v>76</v>
      </c>
      <c r="G135" s="47">
        <v>82</v>
      </c>
      <c r="H135" s="47">
        <v>86</v>
      </c>
      <c r="I135" s="47">
        <v>75</v>
      </c>
      <c r="J135" s="47">
        <v>93</v>
      </c>
    </row>
    <row r="136" spans="2:10" x14ac:dyDescent="0.2">
      <c r="D136" s="39"/>
    </row>
    <row r="137" spans="2:10" x14ac:dyDescent="0.2">
      <c r="C137" s="34" t="s">
        <v>219</v>
      </c>
      <c r="D137" s="46">
        <f t="shared" ref="D137:D143" si="21">F137+H137+J137</f>
        <v>294</v>
      </c>
      <c r="E137" s="47">
        <v>101</v>
      </c>
      <c r="F137" s="47">
        <v>93</v>
      </c>
      <c r="G137" s="47">
        <v>110</v>
      </c>
      <c r="H137" s="47">
        <v>84</v>
      </c>
      <c r="I137" s="47">
        <v>98</v>
      </c>
      <c r="J137" s="47">
        <v>117</v>
      </c>
    </row>
    <row r="138" spans="2:10" x14ac:dyDescent="0.2">
      <c r="C138" s="34" t="s">
        <v>220</v>
      </c>
      <c r="D138" s="46">
        <f t="shared" si="21"/>
        <v>67</v>
      </c>
      <c r="E138" s="47">
        <v>17</v>
      </c>
      <c r="F138" s="47">
        <v>25</v>
      </c>
      <c r="G138" s="47">
        <v>23</v>
      </c>
      <c r="H138" s="47">
        <v>29</v>
      </c>
      <c r="I138" s="47">
        <v>23</v>
      </c>
      <c r="J138" s="47">
        <v>13</v>
      </c>
    </row>
    <row r="139" spans="2:10" x14ac:dyDescent="0.2">
      <c r="C139" s="34" t="s">
        <v>221</v>
      </c>
      <c r="D139" s="46">
        <f t="shared" si="21"/>
        <v>68</v>
      </c>
      <c r="E139" s="47">
        <v>23</v>
      </c>
      <c r="F139" s="47">
        <v>20</v>
      </c>
      <c r="G139" s="47">
        <v>25</v>
      </c>
      <c r="H139" s="47">
        <v>28</v>
      </c>
      <c r="I139" s="47">
        <v>26</v>
      </c>
      <c r="J139" s="47">
        <v>20</v>
      </c>
    </row>
    <row r="140" spans="2:10" x14ac:dyDescent="0.2">
      <c r="C140" s="34" t="s">
        <v>222</v>
      </c>
      <c r="D140" s="46">
        <f t="shared" si="21"/>
        <v>65</v>
      </c>
      <c r="E140" s="47">
        <v>16</v>
      </c>
      <c r="F140" s="47">
        <v>21</v>
      </c>
      <c r="G140" s="47">
        <v>23</v>
      </c>
      <c r="H140" s="47">
        <v>21</v>
      </c>
      <c r="I140" s="47">
        <v>30</v>
      </c>
      <c r="J140" s="47">
        <v>23</v>
      </c>
    </row>
    <row r="141" spans="2:10" x14ac:dyDescent="0.2">
      <c r="C141" s="34" t="s">
        <v>223</v>
      </c>
      <c r="D141" s="46">
        <f t="shared" si="21"/>
        <v>28</v>
      </c>
      <c r="E141" s="47">
        <v>7</v>
      </c>
      <c r="F141" s="47">
        <v>9</v>
      </c>
      <c r="G141" s="47">
        <v>13</v>
      </c>
      <c r="H141" s="47">
        <v>12</v>
      </c>
      <c r="I141" s="47">
        <v>16</v>
      </c>
      <c r="J141" s="47">
        <v>7</v>
      </c>
    </row>
    <row r="142" spans="2:10" x14ac:dyDescent="0.2">
      <c r="C142" s="34" t="s">
        <v>224</v>
      </c>
      <c r="D142" s="46">
        <f t="shared" si="21"/>
        <v>52</v>
      </c>
      <c r="E142" s="47">
        <v>21</v>
      </c>
      <c r="F142" s="47">
        <v>18</v>
      </c>
      <c r="G142" s="47">
        <v>22</v>
      </c>
      <c r="H142" s="47">
        <v>20</v>
      </c>
      <c r="I142" s="47">
        <v>19</v>
      </c>
      <c r="J142" s="47">
        <v>14</v>
      </c>
    </row>
    <row r="143" spans="2:10" x14ac:dyDescent="0.2">
      <c r="C143" s="34" t="s">
        <v>225</v>
      </c>
      <c r="D143" s="46">
        <f t="shared" si="21"/>
        <v>4</v>
      </c>
      <c r="E143" s="47">
        <v>1</v>
      </c>
      <c r="F143" s="47">
        <v>3</v>
      </c>
      <c r="G143" s="47">
        <v>1</v>
      </c>
      <c r="H143" s="47">
        <v>1</v>
      </c>
      <c r="I143" s="47">
        <v>1</v>
      </c>
      <c r="J143" s="61" t="s">
        <v>26</v>
      </c>
    </row>
    <row r="144" spans="2:10" ht="18" thickBot="1" x14ac:dyDescent="0.25">
      <c r="B144" s="37"/>
      <c r="C144" s="37"/>
      <c r="D144" s="53"/>
      <c r="E144" s="37"/>
      <c r="F144" s="37"/>
      <c r="G144" s="37"/>
      <c r="H144" s="37"/>
      <c r="I144" s="37"/>
      <c r="J144" s="37"/>
    </row>
    <row r="145" spans="1:4" x14ac:dyDescent="0.2">
      <c r="D145" s="34" t="s">
        <v>263</v>
      </c>
    </row>
    <row r="146" spans="1:4" x14ac:dyDescent="0.2">
      <c r="A146" s="34"/>
    </row>
  </sheetData>
  <phoneticPr fontId="2"/>
  <pageMargins left="0.34" right="0.51" top="0.6" bottom="0.59" header="0.51200000000000001" footer="0.51200000000000001"/>
  <pageSetup paperSize="12" scale="75" orientation="portrait" horizontalDpi="4294967292" verticalDpi="0" r:id="rId1"/>
  <headerFooter alignWithMargins="0"/>
  <rowBreaks count="1" manualBreakCount="1">
    <brk id="73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zoomScale="75" workbookViewId="0"/>
  </sheetViews>
  <sheetFormatPr defaultColWidth="17.125" defaultRowHeight="17.25" x14ac:dyDescent="0.2"/>
  <cols>
    <col min="1" max="1" width="13.375" style="35" customWidth="1"/>
    <col min="2" max="2" width="25.875" style="35" customWidth="1"/>
    <col min="3" max="256" width="17.125" style="35"/>
    <col min="257" max="257" width="13.375" style="35" customWidth="1"/>
    <col min="258" max="258" width="25.875" style="35" customWidth="1"/>
    <col min="259" max="512" width="17.125" style="35"/>
    <col min="513" max="513" width="13.375" style="35" customWidth="1"/>
    <col min="514" max="514" width="25.875" style="35" customWidth="1"/>
    <col min="515" max="768" width="17.125" style="35"/>
    <col min="769" max="769" width="13.375" style="35" customWidth="1"/>
    <col min="770" max="770" width="25.875" style="35" customWidth="1"/>
    <col min="771" max="1024" width="17.125" style="35"/>
    <col min="1025" max="1025" width="13.375" style="35" customWidth="1"/>
    <col min="1026" max="1026" width="25.875" style="35" customWidth="1"/>
    <col min="1027" max="1280" width="17.125" style="35"/>
    <col min="1281" max="1281" width="13.375" style="35" customWidth="1"/>
    <col min="1282" max="1282" width="25.875" style="35" customWidth="1"/>
    <col min="1283" max="1536" width="17.125" style="35"/>
    <col min="1537" max="1537" width="13.375" style="35" customWidth="1"/>
    <col min="1538" max="1538" width="25.875" style="35" customWidth="1"/>
    <col min="1539" max="1792" width="17.125" style="35"/>
    <col min="1793" max="1793" width="13.375" style="35" customWidth="1"/>
    <col min="1794" max="1794" width="25.875" style="35" customWidth="1"/>
    <col min="1795" max="2048" width="17.125" style="35"/>
    <col min="2049" max="2049" width="13.375" style="35" customWidth="1"/>
    <col min="2050" max="2050" width="25.875" style="35" customWidth="1"/>
    <col min="2051" max="2304" width="17.125" style="35"/>
    <col min="2305" max="2305" width="13.375" style="35" customWidth="1"/>
    <col min="2306" max="2306" width="25.875" style="35" customWidth="1"/>
    <col min="2307" max="2560" width="17.125" style="35"/>
    <col min="2561" max="2561" width="13.375" style="35" customWidth="1"/>
    <col min="2562" max="2562" width="25.875" style="35" customWidth="1"/>
    <col min="2563" max="2816" width="17.125" style="35"/>
    <col min="2817" max="2817" width="13.375" style="35" customWidth="1"/>
    <col min="2818" max="2818" width="25.875" style="35" customWidth="1"/>
    <col min="2819" max="3072" width="17.125" style="35"/>
    <col min="3073" max="3073" width="13.375" style="35" customWidth="1"/>
    <col min="3074" max="3074" width="25.875" style="35" customWidth="1"/>
    <col min="3075" max="3328" width="17.125" style="35"/>
    <col min="3329" max="3329" width="13.375" style="35" customWidth="1"/>
    <col min="3330" max="3330" width="25.875" style="35" customWidth="1"/>
    <col min="3331" max="3584" width="17.125" style="35"/>
    <col min="3585" max="3585" width="13.375" style="35" customWidth="1"/>
    <col min="3586" max="3586" width="25.875" style="35" customWidth="1"/>
    <col min="3587" max="3840" width="17.125" style="35"/>
    <col min="3841" max="3841" width="13.375" style="35" customWidth="1"/>
    <col min="3842" max="3842" width="25.875" style="35" customWidth="1"/>
    <col min="3843" max="4096" width="17.125" style="35"/>
    <col min="4097" max="4097" width="13.375" style="35" customWidth="1"/>
    <col min="4098" max="4098" width="25.875" style="35" customWidth="1"/>
    <col min="4099" max="4352" width="17.125" style="35"/>
    <col min="4353" max="4353" width="13.375" style="35" customWidth="1"/>
    <col min="4354" max="4354" width="25.875" style="35" customWidth="1"/>
    <col min="4355" max="4608" width="17.125" style="35"/>
    <col min="4609" max="4609" width="13.375" style="35" customWidth="1"/>
    <col min="4610" max="4610" width="25.875" style="35" customWidth="1"/>
    <col min="4611" max="4864" width="17.125" style="35"/>
    <col min="4865" max="4865" width="13.375" style="35" customWidth="1"/>
    <col min="4866" max="4866" width="25.875" style="35" customWidth="1"/>
    <col min="4867" max="5120" width="17.125" style="35"/>
    <col min="5121" max="5121" width="13.375" style="35" customWidth="1"/>
    <col min="5122" max="5122" width="25.875" style="35" customWidth="1"/>
    <col min="5123" max="5376" width="17.125" style="35"/>
    <col min="5377" max="5377" width="13.375" style="35" customWidth="1"/>
    <col min="5378" max="5378" width="25.875" style="35" customWidth="1"/>
    <col min="5379" max="5632" width="17.125" style="35"/>
    <col min="5633" max="5633" width="13.375" style="35" customWidth="1"/>
    <col min="5634" max="5634" width="25.875" style="35" customWidth="1"/>
    <col min="5635" max="5888" width="17.125" style="35"/>
    <col min="5889" max="5889" width="13.375" style="35" customWidth="1"/>
    <col min="5890" max="5890" width="25.875" style="35" customWidth="1"/>
    <col min="5891" max="6144" width="17.125" style="35"/>
    <col min="6145" max="6145" width="13.375" style="35" customWidth="1"/>
    <col min="6146" max="6146" width="25.875" style="35" customWidth="1"/>
    <col min="6147" max="6400" width="17.125" style="35"/>
    <col min="6401" max="6401" width="13.375" style="35" customWidth="1"/>
    <col min="6402" max="6402" width="25.875" style="35" customWidth="1"/>
    <col min="6403" max="6656" width="17.125" style="35"/>
    <col min="6657" max="6657" width="13.375" style="35" customWidth="1"/>
    <col min="6658" max="6658" width="25.875" style="35" customWidth="1"/>
    <col min="6659" max="6912" width="17.125" style="35"/>
    <col min="6913" max="6913" width="13.375" style="35" customWidth="1"/>
    <col min="6914" max="6914" width="25.875" style="35" customWidth="1"/>
    <col min="6915" max="7168" width="17.125" style="35"/>
    <col min="7169" max="7169" width="13.375" style="35" customWidth="1"/>
    <col min="7170" max="7170" width="25.875" style="35" customWidth="1"/>
    <col min="7171" max="7424" width="17.125" style="35"/>
    <col min="7425" max="7425" width="13.375" style="35" customWidth="1"/>
    <col min="7426" max="7426" width="25.875" style="35" customWidth="1"/>
    <col min="7427" max="7680" width="17.125" style="35"/>
    <col min="7681" max="7681" width="13.375" style="35" customWidth="1"/>
    <col min="7682" max="7682" width="25.875" style="35" customWidth="1"/>
    <col min="7683" max="7936" width="17.125" style="35"/>
    <col min="7937" max="7937" width="13.375" style="35" customWidth="1"/>
    <col min="7938" max="7938" width="25.875" style="35" customWidth="1"/>
    <col min="7939" max="8192" width="17.125" style="35"/>
    <col min="8193" max="8193" width="13.375" style="35" customWidth="1"/>
    <col min="8194" max="8194" width="25.875" style="35" customWidth="1"/>
    <col min="8195" max="8448" width="17.125" style="35"/>
    <col min="8449" max="8449" width="13.375" style="35" customWidth="1"/>
    <col min="8450" max="8450" width="25.875" style="35" customWidth="1"/>
    <col min="8451" max="8704" width="17.125" style="35"/>
    <col min="8705" max="8705" width="13.375" style="35" customWidth="1"/>
    <col min="8706" max="8706" width="25.875" style="35" customWidth="1"/>
    <col min="8707" max="8960" width="17.125" style="35"/>
    <col min="8961" max="8961" width="13.375" style="35" customWidth="1"/>
    <col min="8962" max="8962" width="25.875" style="35" customWidth="1"/>
    <col min="8963" max="9216" width="17.125" style="35"/>
    <col min="9217" max="9217" width="13.375" style="35" customWidth="1"/>
    <col min="9218" max="9218" width="25.875" style="35" customWidth="1"/>
    <col min="9219" max="9472" width="17.125" style="35"/>
    <col min="9473" max="9473" width="13.375" style="35" customWidth="1"/>
    <col min="9474" max="9474" width="25.875" style="35" customWidth="1"/>
    <col min="9475" max="9728" width="17.125" style="35"/>
    <col min="9729" max="9729" width="13.375" style="35" customWidth="1"/>
    <col min="9730" max="9730" width="25.875" style="35" customWidth="1"/>
    <col min="9731" max="9984" width="17.125" style="35"/>
    <col min="9985" max="9985" width="13.375" style="35" customWidth="1"/>
    <col min="9986" max="9986" width="25.875" style="35" customWidth="1"/>
    <col min="9987" max="10240" width="17.125" style="35"/>
    <col min="10241" max="10241" width="13.375" style="35" customWidth="1"/>
    <col min="10242" max="10242" width="25.875" style="35" customWidth="1"/>
    <col min="10243" max="10496" width="17.125" style="35"/>
    <col min="10497" max="10497" width="13.375" style="35" customWidth="1"/>
    <col min="10498" max="10498" width="25.875" style="35" customWidth="1"/>
    <col min="10499" max="10752" width="17.125" style="35"/>
    <col min="10753" max="10753" width="13.375" style="35" customWidth="1"/>
    <col min="10754" max="10754" width="25.875" style="35" customWidth="1"/>
    <col min="10755" max="11008" width="17.125" style="35"/>
    <col min="11009" max="11009" width="13.375" style="35" customWidth="1"/>
    <col min="11010" max="11010" width="25.875" style="35" customWidth="1"/>
    <col min="11011" max="11264" width="17.125" style="35"/>
    <col min="11265" max="11265" width="13.375" style="35" customWidth="1"/>
    <col min="11266" max="11266" width="25.875" style="35" customWidth="1"/>
    <col min="11267" max="11520" width="17.125" style="35"/>
    <col min="11521" max="11521" width="13.375" style="35" customWidth="1"/>
    <col min="11522" max="11522" width="25.875" style="35" customWidth="1"/>
    <col min="11523" max="11776" width="17.125" style="35"/>
    <col min="11777" max="11777" width="13.375" style="35" customWidth="1"/>
    <col min="11778" max="11778" width="25.875" style="35" customWidth="1"/>
    <col min="11779" max="12032" width="17.125" style="35"/>
    <col min="12033" max="12033" width="13.375" style="35" customWidth="1"/>
    <col min="12034" max="12034" width="25.875" style="35" customWidth="1"/>
    <col min="12035" max="12288" width="17.125" style="35"/>
    <col min="12289" max="12289" width="13.375" style="35" customWidth="1"/>
    <col min="12290" max="12290" width="25.875" style="35" customWidth="1"/>
    <col min="12291" max="12544" width="17.125" style="35"/>
    <col min="12545" max="12545" width="13.375" style="35" customWidth="1"/>
    <col min="12546" max="12546" width="25.875" style="35" customWidth="1"/>
    <col min="12547" max="12800" width="17.125" style="35"/>
    <col min="12801" max="12801" width="13.375" style="35" customWidth="1"/>
    <col min="12802" max="12802" width="25.875" style="35" customWidth="1"/>
    <col min="12803" max="13056" width="17.125" style="35"/>
    <col min="13057" max="13057" width="13.375" style="35" customWidth="1"/>
    <col min="13058" max="13058" width="25.875" style="35" customWidth="1"/>
    <col min="13059" max="13312" width="17.125" style="35"/>
    <col min="13313" max="13313" width="13.375" style="35" customWidth="1"/>
    <col min="13314" max="13314" width="25.875" style="35" customWidth="1"/>
    <col min="13315" max="13568" width="17.125" style="35"/>
    <col min="13569" max="13569" width="13.375" style="35" customWidth="1"/>
    <col min="13570" max="13570" width="25.875" style="35" customWidth="1"/>
    <col min="13571" max="13824" width="17.125" style="35"/>
    <col min="13825" max="13825" width="13.375" style="35" customWidth="1"/>
    <col min="13826" max="13826" width="25.875" style="35" customWidth="1"/>
    <col min="13827" max="14080" width="17.125" style="35"/>
    <col min="14081" max="14081" width="13.375" style="35" customWidth="1"/>
    <col min="14082" max="14082" width="25.875" style="35" customWidth="1"/>
    <col min="14083" max="14336" width="17.125" style="35"/>
    <col min="14337" max="14337" width="13.375" style="35" customWidth="1"/>
    <col min="14338" max="14338" width="25.875" style="35" customWidth="1"/>
    <col min="14339" max="14592" width="17.125" style="35"/>
    <col min="14593" max="14593" width="13.375" style="35" customWidth="1"/>
    <col min="14594" max="14594" width="25.875" style="35" customWidth="1"/>
    <col min="14595" max="14848" width="17.125" style="35"/>
    <col min="14849" max="14849" width="13.375" style="35" customWidth="1"/>
    <col min="14850" max="14850" width="25.875" style="35" customWidth="1"/>
    <col min="14851" max="15104" width="17.125" style="35"/>
    <col min="15105" max="15105" width="13.375" style="35" customWidth="1"/>
    <col min="15106" max="15106" width="25.875" style="35" customWidth="1"/>
    <col min="15107" max="15360" width="17.125" style="35"/>
    <col min="15361" max="15361" width="13.375" style="35" customWidth="1"/>
    <col min="15362" max="15362" width="25.875" style="35" customWidth="1"/>
    <col min="15363" max="15616" width="17.125" style="35"/>
    <col min="15617" max="15617" width="13.375" style="35" customWidth="1"/>
    <col min="15618" max="15618" width="25.875" style="35" customWidth="1"/>
    <col min="15619" max="15872" width="17.125" style="35"/>
    <col min="15873" max="15873" width="13.375" style="35" customWidth="1"/>
    <col min="15874" max="15874" width="25.875" style="35" customWidth="1"/>
    <col min="15875" max="16128" width="17.125" style="35"/>
    <col min="16129" max="16129" width="13.375" style="35" customWidth="1"/>
    <col min="16130" max="16130" width="25.875" style="35" customWidth="1"/>
    <col min="16131" max="16384" width="17.125" style="35"/>
  </cols>
  <sheetData>
    <row r="1" spans="1:9" x14ac:dyDescent="0.2">
      <c r="A1" s="34"/>
    </row>
    <row r="6" spans="1:9" x14ac:dyDescent="0.2">
      <c r="E6" s="36" t="s">
        <v>401</v>
      </c>
    </row>
    <row r="7" spans="1:9" ht="18" thickBot="1" x14ac:dyDescent="0.25">
      <c r="B7" s="37"/>
      <c r="C7" s="71" t="s">
        <v>435</v>
      </c>
      <c r="D7" s="37"/>
      <c r="E7" s="37"/>
      <c r="F7" s="37"/>
      <c r="G7" s="37"/>
      <c r="H7" s="38" t="s">
        <v>436</v>
      </c>
    </row>
    <row r="8" spans="1:9" x14ac:dyDescent="0.2">
      <c r="C8" s="41" t="s">
        <v>377</v>
      </c>
      <c r="D8" s="57" t="s">
        <v>437</v>
      </c>
      <c r="E8" s="42"/>
      <c r="F8" s="42"/>
      <c r="G8" s="42"/>
      <c r="H8" s="40" t="s">
        <v>438</v>
      </c>
    </row>
    <row r="9" spans="1:9" x14ac:dyDescent="0.2">
      <c r="B9" s="42"/>
      <c r="C9" s="45" t="s">
        <v>439</v>
      </c>
      <c r="D9" s="45" t="s">
        <v>440</v>
      </c>
      <c r="E9" s="44" t="s">
        <v>382</v>
      </c>
      <c r="F9" s="45" t="s">
        <v>383</v>
      </c>
      <c r="G9" s="45" t="s">
        <v>133</v>
      </c>
      <c r="H9" s="45" t="s">
        <v>441</v>
      </c>
      <c r="I9" s="66"/>
    </row>
    <row r="10" spans="1:9" x14ac:dyDescent="0.2">
      <c r="C10" s="39"/>
    </row>
    <row r="11" spans="1:9" x14ac:dyDescent="0.2">
      <c r="B11" s="73" t="s">
        <v>442</v>
      </c>
      <c r="C11" s="46">
        <f t="shared" ref="C11:C16" si="0">D11+E11+F11+G11</f>
        <v>1030</v>
      </c>
      <c r="D11" s="47">
        <v>298</v>
      </c>
      <c r="E11" s="47">
        <v>4</v>
      </c>
      <c r="F11" s="47">
        <v>530</v>
      </c>
      <c r="G11" s="47">
        <v>198</v>
      </c>
      <c r="H11" s="47">
        <v>852</v>
      </c>
    </row>
    <row r="12" spans="1:9" x14ac:dyDescent="0.2">
      <c r="B12" s="73" t="s">
        <v>443</v>
      </c>
      <c r="C12" s="46">
        <f t="shared" si="0"/>
        <v>1170</v>
      </c>
      <c r="D12" s="47">
        <v>318</v>
      </c>
      <c r="E12" s="47">
        <v>9</v>
      </c>
      <c r="F12" s="47">
        <v>643</v>
      </c>
      <c r="G12" s="47">
        <v>200</v>
      </c>
      <c r="H12" s="47">
        <v>873</v>
      </c>
    </row>
    <row r="13" spans="1:9" x14ac:dyDescent="0.2">
      <c r="B13" s="73" t="s">
        <v>444</v>
      </c>
      <c r="C13" s="46">
        <f t="shared" si="0"/>
        <v>1263</v>
      </c>
      <c r="D13" s="47">
        <v>324</v>
      </c>
      <c r="E13" s="47">
        <v>11</v>
      </c>
      <c r="F13" s="47">
        <v>732</v>
      </c>
      <c r="G13" s="47">
        <v>196</v>
      </c>
      <c r="H13" s="47">
        <v>806</v>
      </c>
    </row>
    <row r="14" spans="1:9" x14ac:dyDescent="0.2">
      <c r="B14" s="73" t="s">
        <v>445</v>
      </c>
      <c r="C14" s="46">
        <f t="shared" si="0"/>
        <v>1403</v>
      </c>
      <c r="D14" s="47">
        <v>309</v>
      </c>
      <c r="E14" s="47">
        <v>10</v>
      </c>
      <c r="F14" s="47">
        <v>933</v>
      </c>
      <c r="G14" s="47">
        <v>151</v>
      </c>
      <c r="H14" s="47">
        <v>751</v>
      </c>
    </row>
    <row r="15" spans="1:9" x14ac:dyDescent="0.2">
      <c r="B15" s="73" t="s">
        <v>446</v>
      </c>
      <c r="C15" s="46">
        <f t="shared" si="0"/>
        <v>1490</v>
      </c>
      <c r="D15" s="47">
        <v>287</v>
      </c>
      <c r="E15" s="47">
        <v>7</v>
      </c>
      <c r="F15" s="47">
        <v>1064</v>
      </c>
      <c r="G15" s="47">
        <v>132</v>
      </c>
      <c r="H15" s="47">
        <v>793</v>
      </c>
    </row>
    <row r="16" spans="1:9" x14ac:dyDescent="0.2">
      <c r="B16" s="73" t="s">
        <v>447</v>
      </c>
      <c r="C16" s="46">
        <f t="shared" si="0"/>
        <v>1488</v>
      </c>
      <c r="D16" s="47">
        <v>202</v>
      </c>
      <c r="E16" s="47">
        <v>5</v>
      </c>
      <c r="F16" s="47">
        <v>1163</v>
      </c>
      <c r="G16" s="47">
        <v>118</v>
      </c>
      <c r="H16" s="47">
        <v>798</v>
      </c>
    </row>
    <row r="17" spans="2:8" x14ac:dyDescent="0.2">
      <c r="B17" s="60" t="s">
        <v>448</v>
      </c>
      <c r="C17" s="49">
        <f>SUM(C19:C69)</f>
        <v>1546</v>
      </c>
      <c r="D17" s="50">
        <f>SUM(D19:D69)</f>
        <v>262</v>
      </c>
      <c r="E17" s="50">
        <f>SUM(E19:E69)</f>
        <v>10</v>
      </c>
      <c r="F17" s="50">
        <f>SUM(F19:F69)</f>
        <v>1170</v>
      </c>
      <c r="G17" s="50">
        <f>SUM(G19:G69)</f>
        <v>104</v>
      </c>
      <c r="H17" s="61" t="s">
        <v>449</v>
      </c>
    </row>
    <row r="18" spans="2:8" x14ac:dyDescent="0.2">
      <c r="C18" s="39"/>
    </row>
    <row r="19" spans="2:8" x14ac:dyDescent="0.2">
      <c r="B19" s="73" t="s">
        <v>175</v>
      </c>
      <c r="C19" s="46">
        <f t="shared" ref="C19:C25" si="1">D19+E19+F19+G19</f>
        <v>716</v>
      </c>
      <c r="D19" s="47">
        <v>128</v>
      </c>
      <c r="E19" s="47">
        <v>9</v>
      </c>
      <c r="F19" s="47">
        <v>547</v>
      </c>
      <c r="G19" s="47">
        <v>32</v>
      </c>
      <c r="H19" s="61" t="s">
        <v>449</v>
      </c>
    </row>
    <row r="20" spans="2:8" x14ac:dyDescent="0.2">
      <c r="B20" s="73" t="s">
        <v>177</v>
      </c>
      <c r="C20" s="46">
        <f t="shared" si="1"/>
        <v>43</v>
      </c>
      <c r="D20" s="47">
        <v>5</v>
      </c>
      <c r="E20" s="61" t="s">
        <v>291</v>
      </c>
      <c r="F20" s="47">
        <v>35</v>
      </c>
      <c r="G20" s="47">
        <v>3</v>
      </c>
      <c r="H20" s="61" t="s">
        <v>449</v>
      </c>
    </row>
    <row r="21" spans="2:8" x14ac:dyDescent="0.2">
      <c r="B21" s="73" t="s">
        <v>178</v>
      </c>
      <c r="C21" s="46">
        <f t="shared" si="1"/>
        <v>69</v>
      </c>
      <c r="D21" s="47">
        <v>8</v>
      </c>
      <c r="E21" s="61" t="s">
        <v>291</v>
      </c>
      <c r="F21" s="47">
        <v>60</v>
      </c>
      <c r="G21" s="47">
        <v>1</v>
      </c>
      <c r="H21" s="61" t="s">
        <v>449</v>
      </c>
    </row>
    <row r="22" spans="2:8" x14ac:dyDescent="0.2">
      <c r="B22" s="73" t="s">
        <v>179</v>
      </c>
      <c r="C22" s="46">
        <f t="shared" si="1"/>
        <v>54</v>
      </c>
      <c r="D22" s="47">
        <v>3</v>
      </c>
      <c r="E22" s="61" t="s">
        <v>291</v>
      </c>
      <c r="F22" s="47">
        <v>51</v>
      </c>
      <c r="G22" s="61" t="s">
        <v>291</v>
      </c>
      <c r="H22" s="61" t="s">
        <v>449</v>
      </c>
    </row>
    <row r="23" spans="2:8" x14ac:dyDescent="0.2">
      <c r="B23" s="73" t="s">
        <v>180</v>
      </c>
      <c r="C23" s="46">
        <f t="shared" si="1"/>
        <v>55</v>
      </c>
      <c r="D23" s="47">
        <v>6</v>
      </c>
      <c r="E23" s="61" t="s">
        <v>291</v>
      </c>
      <c r="F23" s="47">
        <v>48</v>
      </c>
      <c r="G23" s="47">
        <v>1</v>
      </c>
      <c r="H23" s="61" t="s">
        <v>449</v>
      </c>
    </row>
    <row r="24" spans="2:8" x14ac:dyDescent="0.2">
      <c r="B24" s="73" t="s">
        <v>181</v>
      </c>
      <c r="C24" s="46">
        <f t="shared" si="1"/>
        <v>115</v>
      </c>
      <c r="D24" s="47">
        <v>15</v>
      </c>
      <c r="E24" s="61" t="s">
        <v>291</v>
      </c>
      <c r="F24" s="47">
        <v>87</v>
      </c>
      <c r="G24" s="47">
        <v>13</v>
      </c>
      <c r="H24" s="61" t="s">
        <v>449</v>
      </c>
    </row>
    <row r="25" spans="2:8" x14ac:dyDescent="0.2">
      <c r="B25" s="73" t="s">
        <v>182</v>
      </c>
      <c r="C25" s="46">
        <f t="shared" si="1"/>
        <v>59</v>
      </c>
      <c r="D25" s="47">
        <v>15</v>
      </c>
      <c r="E25" s="61" t="s">
        <v>291</v>
      </c>
      <c r="F25" s="47">
        <v>23</v>
      </c>
      <c r="G25" s="47">
        <v>21</v>
      </c>
      <c r="H25" s="61" t="s">
        <v>449</v>
      </c>
    </row>
    <row r="26" spans="2:8" x14ac:dyDescent="0.2">
      <c r="C26" s="39"/>
      <c r="D26" s="47"/>
      <c r="E26" s="47"/>
      <c r="F26" s="47"/>
      <c r="G26" s="47"/>
      <c r="H26" s="47"/>
    </row>
    <row r="27" spans="2:8" x14ac:dyDescent="0.2">
      <c r="B27" s="73" t="s">
        <v>183</v>
      </c>
      <c r="C27" s="46">
        <f t="shared" ref="C27:C68" si="2">D27+E27+F27+G27</f>
        <v>26</v>
      </c>
      <c r="D27" s="47">
        <v>4</v>
      </c>
      <c r="E27" s="61" t="s">
        <v>291</v>
      </c>
      <c r="F27" s="47">
        <v>22</v>
      </c>
      <c r="G27" s="61" t="s">
        <v>291</v>
      </c>
      <c r="H27" s="61" t="s">
        <v>449</v>
      </c>
    </row>
    <row r="28" spans="2:8" x14ac:dyDescent="0.2">
      <c r="B28" s="73" t="s">
        <v>184</v>
      </c>
      <c r="C28" s="46">
        <f t="shared" si="2"/>
        <v>6</v>
      </c>
      <c r="D28" s="61" t="s">
        <v>291</v>
      </c>
      <c r="E28" s="61" t="s">
        <v>291</v>
      </c>
      <c r="F28" s="47">
        <v>5</v>
      </c>
      <c r="G28" s="47">
        <v>1</v>
      </c>
      <c r="H28" s="61" t="s">
        <v>449</v>
      </c>
    </row>
    <row r="29" spans="2:8" x14ac:dyDescent="0.2">
      <c r="B29" s="73" t="s">
        <v>185</v>
      </c>
      <c r="C29" s="46">
        <f t="shared" si="2"/>
        <v>1</v>
      </c>
      <c r="D29" s="61" t="s">
        <v>291</v>
      </c>
      <c r="E29" s="61" t="s">
        <v>291</v>
      </c>
      <c r="F29" s="47">
        <v>1</v>
      </c>
      <c r="G29" s="61" t="s">
        <v>291</v>
      </c>
      <c r="H29" s="61" t="s">
        <v>449</v>
      </c>
    </row>
    <row r="30" spans="2:8" x14ac:dyDescent="0.2">
      <c r="B30" s="73" t="s">
        <v>186</v>
      </c>
      <c r="C30" s="46">
        <f t="shared" si="2"/>
        <v>14</v>
      </c>
      <c r="D30" s="61" t="s">
        <v>291</v>
      </c>
      <c r="E30" s="61" t="s">
        <v>291</v>
      </c>
      <c r="F30" s="47">
        <v>14</v>
      </c>
      <c r="G30" s="61" t="s">
        <v>291</v>
      </c>
      <c r="H30" s="61" t="s">
        <v>449</v>
      </c>
    </row>
    <row r="31" spans="2:8" x14ac:dyDescent="0.2">
      <c r="B31" s="73" t="s">
        <v>187</v>
      </c>
      <c r="C31" s="46">
        <f t="shared" si="2"/>
        <v>18</v>
      </c>
      <c r="D31" s="47">
        <v>3</v>
      </c>
      <c r="E31" s="61" t="s">
        <v>291</v>
      </c>
      <c r="F31" s="47">
        <v>9</v>
      </c>
      <c r="G31" s="47">
        <v>6</v>
      </c>
      <c r="H31" s="61" t="s">
        <v>449</v>
      </c>
    </row>
    <row r="32" spans="2:8" x14ac:dyDescent="0.2">
      <c r="B32" s="73" t="s">
        <v>188</v>
      </c>
      <c r="C32" s="46">
        <f t="shared" si="2"/>
        <v>9</v>
      </c>
      <c r="D32" s="61" t="s">
        <v>291</v>
      </c>
      <c r="E32" s="61" t="s">
        <v>291</v>
      </c>
      <c r="F32" s="47">
        <v>9</v>
      </c>
      <c r="G32" s="61" t="s">
        <v>291</v>
      </c>
      <c r="H32" s="61" t="s">
        <v>449</v>
      </c>
    </row>
    <row r="33" spans="2:8" x14ac:dyDescent="0.2">
      <c r="B33" s="73" t="s">
        <v>189</v>
      </c>
      <c r="C33" s="46">
        <f t="shared" si="2"/>
        <v>4</v>
      </c>
      <c r="D33" s="61" t="s">
        <v>291</v>
      </c>
      <c r="E33" s="61" t="s">
        <v>291</v>
      </c>
      <c r="F33" s="47">
        <v>4</v>
      </c>
      <c r="G33" s="61" t="s">
        <v>291</v>
      </c>
      <c r="H33" s="61" t="s">
        <v>449</v>
      </c>
    </row>
    <row r="34" spans="2:8" x14ac:dyDescent="0.2">
      <c r="B34" s="73" t="s">
        <v>190</v>
      </c>
      <c r="C34" s="46">
        <f t="shared" si="2"/>
        <v>10</v>
      </c>
      <c r="D34" s="61" t="s">
        <v>291</v>
      </c>
      <c r="E34" s="61" t="s">
        <v>291</v>
      </c>
      <c r="F34" s="47">
        <v>10</v>
      </c>
      <c r="G34" s="61" t="s">
        <v>291</v>
      </c>
      <c r="H34" s="61" t="s">
        <v>449</v>
      </c>
    </row>
    <row r="35" spans="2:8" x14ac:dyDescent="0.2">
      <c r="B35" s="73" t="s">
        <v>191</v>
      </c>
      <c r="C35" s="46">
        <f t="shared" si="2"/>
        <v>60</v>
      </c>
      <c r="D35" s="47">
        <v>11</v>
      </c>
      <c r="E35" s="61" t="s">
        <v>291</v>
      </c>
      <c r="F35" s="47">
        <v>38</v>
      </c>
      <c r="G35" s="47">
        <v>11</v>
      </c>
      <c r="H35" s="61" t="s">
        <v>449</v>
      </c>
    </row>
    <row r="36" spans="2:8" x14ac:dyDescent="0.2">
      <c r="B36" s="73" t="s">
        <v>388</v>
      </c>
      <c r="C36" s="46">
        <f t="shared" si="2"/>
        <v>20</v>
      </c>
      <c r="D36" s="47">
        <v>2</v>
      </c>
      <c r="E36" s="61" t="s">
        <v>291</v>
      </c>
      <c r="F36" s="47">
        <v>18</v>
      </c>
      <c r="G36" s="61" t="s">
        <v>291</v>
      </c>
      <c r="H36" s="61" t="s">
        <v>449</v>
      </c>
    </row>
    <row r="37" spans="2:8" x14ac:dyDescent="0.2">
      <c r="B37" s="73" t="s">
        <v>193</v>
      </c>
      <c r="C37" s="46">
        <f t="shared" si="2"/>
        <v>9</v>
      </c>
      <c r="D37" s="47">
        <v>2</v>
      </c>
      <c r="E37" s="61" t="s">
        <v>291</v>
      </c>
      <c r="F37" s="47">
        <v>7</v>
      </c>
      <c r="G37" s="61" t="s">
        <v>291</v>
      </c>
      <c r="H37" s="61" t="s">
        <v>449</v>
      </c>
    </row>
    <row r="38" spans="2:8" x14ac:dyDescent="0.2">
      <c r="B38" s="73" t="s">
        <v>194</v>
      </c>
      <c r="C38" s="46">
        <f t="shared" si="2"/>
        <v>5</v>
      </c>
      <c r="D38" s="61" t="s">
        <v>291</v>
      </c>
      <c r="E38" s="61" t="s">
        <v>291</v>
      </c>
      <c r="F38" s="47">
        <v>5</v>
      </c>
      <c r="G38" s="61" t="s">
        <v>291</v>
      </c>
      <c r="H38" s="61" t="s">
        <v>449</v>
      </c>
    </row>
    <row r="39" spans="2:8" x14ac:dyDescent="0.2">
      <c r="B39" s="73" t="s">
        <v>195</v>
      </c>
      <c r="C39" s="46">
        <f t="shared" si="2"/>
        <v>1</v>
      </c>
      <c r="D39" s="47">
        <v>1</v>
      </c>
      <c r="E39" s="61" t="s">
        <v>291</v>
      </c>
      <c r="F39" s="61" t="s">
        <v>291</v>
      </c>
      <c r="G39" s="61" t="s">
        <v>291</v>
      </c>
      <c r="H39" s="61" t="s">
        <v>449</v>
      </c>
    </row>
    <row r="40" spans="2:8" x14ac:dyDescent="0.2">
      <c r="B40" s="73" t="s">
        <v>196</v>
      </c>
      <c r="C40" s="58" t="s">
        <v>291</v>
      </c>
      <c r="D40" s="61" t="s">
        <v>291</v>
      </c>
      <c r="E40" s="61" t="s">
        <v>291</v>
      </c>
      <c r="F40" s="61" t="s">
        <v>291</v>
      </c>
      <c r="G40" s="61" t="s">
        <v>291</v>
      </c>
      <c r="H40" s="61" t="s">
        <v>449</v>
      </c>
    </row>
    <row r="41" spans="2:8" x14ac:dyDescent="0.2">
      <c r="B41" s="73" t="s">
        <v>197</v>
      </c>
      <c r="C41" s="46">
        <f t="shared" si="2"/>
        <v>28</v>
      </c>
      <c r="D41" s="47">
        <v>9</v>
      </c>
      <c r="E41" s="61" t="s">
        <v>291</v>
      </c>
      <c r="F41" s="47">
        <v>16</v>
      </c>
      <c r="G41" s="47">
        <v>3</v>
      </c>
      <c r="H41" s="61" t="s">
        <v>449</v>
      </c>
    </row>
    <row r="42" spans="2:8" x14ac:dyDescent="0.2">
      <c r="B42" s="73" t="s">
        <v>198</v>
      </c>
      <c r="C42" s="46">
        <f t="shared" si="2"/>
        <v>7</v>
      </c>
      <c r="D42" s="47">
        <v>2</v>
      </c>
      <c r="E42" s="61" t="s">
        <v>291</v>
      </c>
      <c r="F42" s="47">
        <v>5</v>
      </c>
      <c r="G42" s="61" t="s">
        <v>291</v>
      </c>
      <c r="H42" s="61" t="s">
        <v>449</v>
      </c>
    </row>
    <row r="43" spans="2:8" x14ac:dyDescent="0.2">
      <c r="B43" s="73" t="s">
        <v>199</v>
      </c>
      <c r="C43" s="46">
        <f t="shared" si="2"/>
        <v>16</v>
      </c>
      <c r="D43" s="47">
        <v>1</v>
      </c>
      <c r="E43" s="61" t="s">
        <v>291</v>
      </c>
      <c r="F43" s="47">
        <v>15</v>
      </c>
      <c r="G43" s="61" t="s">
        <v>291</v>
      </c>
      <c r="H43" s="61" t="s">
        <v>449</v>
      </c>
    </row>
    <row r="44" spans="2:8" x14ac:dyDescent="0.2">
      <c r="B44" s="73" t="s">
        <v>200</v>
      </c>
      <c r="C44" s="46">
        <f t="shared" si="2"/>
        <v>6</v>
      </c>
      <c r="D44" s="61" t="s">
        <v>291</v>
      </c>
      <c r="E44" s="61" t="s">
        <v>291</v>
      </c>
      <c r="F44" s="47">
        <v>5</v>
      </c>
      <c r="G44" s="47">
        <v>1</v>
      </c>
      <c r="H44" s="61" t="s">
        <v>449</v>
      </c>
    </row>
    <row r="45" spans="2:8" x14ac:dyDescent="0.2">
      <c r="B45" s="73" t="s">
        <v>201</v>
      </c>
      <c r="C45" s="46">
        <f t="shared" si="2"/>
        <v>4</v>
      </c>
      <c r="D45" s="47">
        <v>2</v>
      </c>
      <c r="E45" s="61" t="s">
        <v>291</v>
      </c>
      <c r="F45" s="47">
        <v>2</v>
      </c>
      <c r="G45" s="61" t="s">
        <v>291</v>
      </c>
      <c r="H45" s="61" t="s">
        <v>449</v>
      </c>
    </row>
    <row r="46" spans="2:8" x14ac:dyDescent="0.2">
      <c r="B46" s="73" t="s">
        <v>202</v>
      </c>
      <c r="C46" s="46">
        <f t="shared" si="2"/>
        <v>15</v>
      </c>
      <c r="D46" s="47">
        <v>1</v>
      </c>
      <c r="E46" s="61" t="s">
        <v>291</v>
      </c>
      <c r="F46" s="47">
        <v>14</v>
      </c>
      <c r="G46" s="61" t="s">
        <v>291</v>
      </c>
      <c r="H46" s="61" t="s">
        <v>449</v>
      </c>
    </row>
    <row r="47" spans="2:8" x14ac:dyDescent="0.2">
      <c r="B47" s="73" t="s">
        <v>203</v>
      </c>
      <c r="C47" s="46">
        <f t="shared" si="2"/>
        <v>10</v>
      </c>
      <c r="D47" s="61" t="s">
        <v>291</v>
      </c>
      <c r="E47" s="61" t="s">
        <v>291</v>
      </c>
      <c r="F47" s="47">
        <v>10</v>
      </c>
      <c r="G47" s="61" t="s">
        <v>291</v>
      </c>
      <c r="H47" s="61" t="s">
        <v>449</v>
      </c>
    </row>
    <row r="48" spans="2:8" x14ac:dyDescent="0.2">
      <c r="B48" s="73" t="s">
        <v>204</v>
      </c>
      <c r="C48" s="46">
        <f t="shared" si="2"/>
        <v>5</v>
      </c>
      <c r="D48" s="61" t="s">
        <v>291</v>
      </c>
      <c r="E48" s="61" t="s">
        <v>291</v>
      </c>
      <c r="F48" s="47">
        <v>4</v>
      </c>
      <c r="G48" s="47">
        <v>1</v>
      </c>
      <c r="H48" s="61" t="s">
        <v>449</v>
      </c>
    </row>
    <row r="49" spans="2:8" x14ac:dyDescent="0.2">
      <c r="B49" s="73" t="s">
        <v>205</v>
      </c>
      <c r="C49" s="46">
        <f t="shared" si="2"/>
        <v>13</v>
      </c>
      <c r="D49" s="47">
        <v>1</v>
      </c>
      <c r="E49" s="61" t="s">
        <v>291</v>
      </c>
      <c r="F49" s="47">
        <v>8</v>
      </c>
      <c r="G49" s="47">
        <v>4</v>
      </c>
      <c r="H49" s="61" t="s">
        <v>449</v>
      </c>
    </row>
    <row r="50" spans="2:8" x14ac:dyDescent="0.2">
      <c r="B50" s="73" t="s">
        <v>206</v>
      </c>
      <c r="C50" s="46">
        <f t="shared" si="2"/>
        <v>5</v>
      </c>
      <c r="D50" s="61" t="s">
        <v>291</v>
      </c>
      <c r="E50" s="61" t="s">
        <v>291</v>
      </c>
      <c r="F50" s="47">
        <v>5</v>
      </c>
      <c r="G50" s="61" t="s">
        <v>291</v>
      </c>
      <c r="H50" s="61" t="s">
        <v>449</v>
      </c>
    </row>
    <row r="51" spans="2:8" x14ac:dyDescent="0.2">
      <c r="B51" s="73" t="s">
        <v>207</v>
      </c>
      <c r="C51" s="58" t="s">
        <v>291</v>
      </c>
      <c r="D51" s="61" t="s">
        <v>291</v>
      </c>
      <c r="E51" s="61" t="s">
        <v>291</v>
      </c>
      <c r="F51" s="61" t="s">
        <v>291</v>
      </c>
      <c r="G51" s="61" t="s">
        <v>291</v>
      </c>
      <c r="H51" s="61" t="s">
        <v>449</v>
      </c>
    </row>
    <row r="52" spans="2:8" x14ac:dyDescent="0.2">
      <c r="B52" s="73" t="s">
        <v>208</v>
      </c>
      <c r="C52" s="46">
        <f t="shared" si="2"/>
        <v>6</v>
      </c>
      <c r="D52" s="61" t="s">
        <v>291</v>
      </c>
      <c r="E52" s="61" t="s">
        <v>291</v>
      </c>
      <c r="F52" s="47">
        <v>5</v>
      </c>
      <c r="G52" s="47">
        <v>1</v>
      </c>
      <c r="H52" s="61" t="s">
        <v>449</v>
      </c>
    </row>
    <row r="53" spans="2:8" x14ac:dyDescent="0.2">
      <c r="B53" s="73" t="s">
        <v>209</v>
      </c>
      <c r="C53" s="46">
        <f t="shared" si="2"/>
        <v>2</v>
      </c>
      <c r="D53" s="61" t="s">
        <v>291</v>
      </c>
      <c r="E53" s="61" t="s">
        <v>291</v>
      </c>
      <c r="F53" s="47">
        <v>2</v>
      </c>
      <c r="G53" s="61" t="s">
        <v>291</v>
      </c>
      <c r="H53" s="61" t="s">
        <v>449</v>
      </c>
    </row>
    <row r="54" spans="2:8" x14ac:dyDescent="0.2">
      <c r="B54" s="73" t="s">
        <v>210</v>
      </c>
      <c r="C54" s="46">
        <f t="shared" si="2"/>
        <v>10</v>
      </c>
      <c r="D54" s="47">
        <v>4</v>
      </c>
      <c r="E54" s="61">
        <v>1</v>
      </c>
      <c r="F54" s="47">
        <v>5</v>
      </c>
      <c r="G54" s="61" t="s">
        <v>291</v>
      </c>
      <c r="H54" s="61" t="s">
        <v>449</v>
      </c>
    </row>
    <row r="55" spans="2:8" x14ac:dyDescent="0.2">
      <c r="B55" s="73" t="s">
        <v>211</v>
      </c>
      <c r="C55" s="46">
        <f t="shared" si="2"/>
        <v>6</v>
      </c>
      <c r="D55" s="61" t="s">
        <v>291</v>
      </c>
      <c r="E55" s="61" t="s">
        <v>291</v>
      </c>
      <c r="F55" s="47">
        <v>5</v>
      </c>
      <c r="G55" s="47">
        <v>1</v>
      </c>
      <c r="H55" s="61" t="s">
        <v>449</v>
      </c>
    </row>
    <row r="56" spans="2:8" x14ac:dyDescent="0.2">
      <c r="B56" s="73" t="s">
        <v>212</v>
      </c>
      <c r="C56" s="46">
        <f t="shared" si="2"/>
        <v>23</v>
      </c>
      <c r="D56" s="47">
        <v>10</v>
      </c>
      <c r="E56" s="61" t="s">
        <v>291</v>
      </c>
      <c r="F56" s="47">
        <v>13</v>
      </c>
      <c r="G56" s="61" t="s">
        <v>291</v>
      </c>
      <c r="H56" s="61" t="s">
        <v>449</v>
      </c>
    </row>
    <row r="57" spans="2:8" x14ac:dyDescent="0.2">
      <c r="B57" s="73" t="s">
        <v>213</v>
      </c>
      <c r="C57" s="46">
        <f t="shared" si="2"/>
        <v>3</v>
      </c>
      <c r="D57" s="47">
        <v>1</v>
      </c>
      <c r="E57" s="61" t="s">
        <v>291</v>
      </c>
      <c r="F57" s="47">
        <v>2</v>
      </c>
      <c r="G57" s="61" t="s">
        <v>291</v>
      </c>
      <c r="H57" s="61" t="s">
        <v>449</v>
      </c>
    </row>
    <row r="58" spans="2:8" x14ac:dyDescent="0.2">
      <c r="B58" s="73" t="s">
        <v>214</v>
      </c>
      <c r="C58" s="58" t="s">
        <v>291</v>
      </c>
      <c r="D58" s="61" t="s">
        <v>291</v>
      </c>
      <c r="E58" s="61" t="s">
        <v>291</v>
      </c>
      <c r="F58" s="61" t="s">
        <v>291</v>
      </c>
      <c r="G58" s="61" t="s">
        <v>291</v>
      </c>
      <c r="H58" s="61" t="s">
        <v>449</v>
      </c>
    </row>
    <row r="59" spans="2:8" x14ac:dyDescent="0.2">
      <c r="B59" s="73" t="s">
        <v>215</v>
      </c>
      <c r="C59" s="46">
        <f t="shared" si="2"/>
        <v>20</v>
      </c>
      <c r="D59" s="61" t="s">
        <v>291</v>
      </c>
      <c r="E59" s="61" t="s">
        <v>291</v>
      </c>
      <c r="F59" s="47">
        <v>20</v>
      </c>
      <c r="G59" s="61" t="s">
        <v>291</v>
      </c>
      <c r="H59" s="61" t="s">
        <v>449</v>
      </c>
    </row>
    <row r="60" spans="2:8" x14ac:dyDescent="0.2">
      <c r="B60" s="73" t="s">
        <v>216</v>
      </c>
      <c r="C60" s="46">
        <f t="shared" si="2"/>
        <v>6</v>
      </c>
      <c r="D60" s="47">
        <v>1</v>
      </c>
      <c r="E60" s="61" t="s">
        <v>291</v>
      </c>
      <c r="F60" s="47">
        <v>4</v>
      </c>
      <c r="G60" s="47">
        <v>1</v>
      </c>
      <c r="H60" s="61" t="s">
        <v>449</v>
      </c>
    </row>
    <row r="61" spans="2:8" x14ac:dyDescent="0.2">
      <c r="B61" s="73" t="s">
        <v>217</v>
      </c>
      <c r="C61" s="46">
        <f t="shared" si="2"/>
        <v>6</v>
      </c>
      <c r="D61" s="47">
        <v>2</v>
      </c>
      <c r="E61" s="61" t="s">
        <v>291</v>
      </c>
      <c r="F61" s="47">
        <v>4</v>
      </c>
      <c r="G61" s="61" t="s">
        <v>291</v>
      </c>
      <c r="H61" s="61" t="s">
        <v>449</v>
      </c>
    </row>
    <row r="62" spans="2:8" x14ac:dyDescent="0.2">
      <c r="B62" s="73" t="s">
        <v>218</v>
      </c>
      <c r="C62" s="46">
        <f t="shared" si="2"/>
        <v>18</v>
      </c>
      <c r="D62" s="47">
        <v>8</v>
      </c>
      <c r="E62" s="61" t="s">
        <v>291</v>
      </c>
      <c r="F62" s="47">
        <v>10</v>
      </c>
      <c r="G62" s="61" t="s">
        <v>291</v>
      </c>
      <c r="H62" s="61" t="s">
        <v>449</v>
      </c>
    </row>
    <row r="63" spans="2:8" x14ac:dyDescent="0.2">
      <c r="B63" s="73" t="s">
        <v>389</v>
      </c>
      <c r="C63" s="46">
        <f t="shared" si="2"/>
        <v>24</v>
      </c>
      <c r="D63" s="47">
        <v>11</v>
      </c>
      <c r="E63" s="61" t="s">
        <v>291</v>
      </c>
      <c r="F63" s="47">
        <v>10</v>
      </c>
      <c r="G63" s="47">
        <v>3</v>
      </c>
      <c r="H63" s="61" t="s">
        <v>449</v>
      </c>
    </row>
    <row r="64" spans="2:8" x14ac:dyDescent="0.2">
      <c r="B64" s="73" t="s">
        <v>220</v>
      </c>
      <c r="C64" s="46">
        <f t="shared" si="2"/>
        <v>3</v>
      </c>
      <c r="D64" s="61" t="s">
        <v>291</v>
      </c>
      <c r="E64" s="61" t="s">
        <v>291</v>
      </c>
      <c r="F64" s="47">
        <v>3</v>
      </c>
      <c r="G64" s="61" t="s">
        <v>291</v>
      </c>
      <c r="H64" s="61" t="s">
        <v>449</v>
      </c>
    </row>
    <row r="65" spans="1:8" x14ac:dyDescent="0.2">
      <c r="B65" s="73" t="s">
        <v>221</v>
      </c>
      <c r="C65" s="46">
        <f t="shared" si="2"/>
        <v>8</v>
      </c>
      <c r="D65" s="47">
        <v>2</v>
      </c>
      <c r="E65" s="61" t="s">
        <v>291</v>
      </c>
      <c r="F65" s="47">
        <v>6</v>
      </c>
      <c r="G65" s="61" t="s">
        <v>291</v>
      </c>
      <c r="H65" s="61" t="s">
        <v>449</v>
      </c>
    </row>
    <row r="66" spans="1:8" x14ac:dyDescent="0.2">
      <c r="B66" s="73" t="s">
        <v>222</v>
      </c>
      <c r="C66" s="46">
        <f t="shared" si="2"/>
        <v>2</v>
      </c>
      <c r="D66" s="61" t="s">
        <v>291</v>
      </c>
      <c r="E66" s="61" t="s">
        <v>291</v>
      </c>
      <c r="F66" s="47">
        <v>2</v>
      </c>
      <c r="G66" s="61" t="s">
        <v>291</v>
      </c>
      <c r="H66" s="61" t="s">
        <v>449</v>
      </c>
    </row>
    <row r="67" spans="1:8" x14ac:dyDescent="0.2">
      <c r="B67" s="73" t="s">
        <v>223</v>
      </c>
      <c r="C67" s="46">
        <f t="shared" si="2"/>
        <v>4</v>
      </c>
      <c r="D67" s="47">
        <v>4</v>
      </c>
      <c r="E67" s="61" t="s">
        <v>291</v>
      </c>
      <c r="F67" s="61" t="s">
        <v>291</v>
      </c>
      <c r="G67" s="61" t="s">
        <v>291</v>
      </c>
      <c r="H67" s="61" t="s">
        <v>449</v>
      </c>
    </row>
    <row r="68" spans="1:8" x14ac:dyDescent="0.2">
      <c r="B68" s="73" t="s">
        <v>224</v>
      </c>
      <c r="C68" s="46">
        <f t="shared" si="2"/>
        <v>2</v>
      </c>
      <c r="D68" s="61" t="s">
        <v>291</v>
      </c>
      <c r="E68" s="61" t="s">
        <v>291</v>
      </c>
      <c r="F68" s="47">
        <v>2</v>
      </c>
      <c r="G68" s="61" t="s">
        <v>291</v>
      </c>
      <c r="H68" s="61" t="s">
        <v>449</v>
      </c>
    </row>
    <row r="69" spans="1:8" x14ac:dyDescent="0.2">
      <c r="B69" s="73" t="s">
        <v>225</v>
      </c>
      <c r="C69" s="58" t="s">
        <v>291</v>
      </c>
      <c r="D69" s="61" t="s">
        <v>291</v>
      </c>
      <c r="E69" s="61" t="s">
        <v>291</v>
      </c>
      <c r="F69" s="61" t="s">
        <v>291</v>
      </c>
      <c r="G69" s="61" t="s">
        <v>291</v>
      </c>
      <c r="H69" s="61" t="s">
        <v>449</v>
      </c>
    </row>
    <row r="70" spans="1:8" ht="18" thickBot="1" x14ac:dyDescent="0.25">
      <c r="B70" s="37"/>
      <c r="C70" s="53"/>
      <c r="D70" s="37"/>
      <c r="E70" s="37"/>
      <c r="F70" s="37"/>
      <c r="G70" s="37"/>
      <c r="H70" s="37"/>
    </row>
    <row r="71" spans="1:8" x14ac:dyDescent="0.2">
      <c r="B71" s="34" t="s">
        <v>450</v>
      </c>
      <c r="E71" s="47"/>
    </row>
    <row r="72" spans="1:8" x14ac:dyDescent="0.2">
      <c r="A72" s="34"/>
      <c r="B72" s="35" t="s">
        <v>391</v>
      </c>
      <c r="E72" s="47"/>
    </row>
  </sheetData>
  <phoneticPr fontId="2"/>
  <pageMargins left="0.34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14.625" style="35" customWidth="1"/>
    <col min="3" max="4" width="12.125" style="35"/>
    <col min="5" max="5" width="10.875" style="35" customWidth="1"/>
    <col min="6" max="9" width="12.125" style="35"/>
    <col min="10" max="10" width="10.875" style="35" customWidth="1"/>
    <col min="11" max="256" width="12.125" style="35"/>
    <col min="257" max="257" width="13.375" style="35" customWidth="1"/>
    <col min="258" max="258" width="14.625" style="35" customWidth="1"/>
    <col min="259" max="260" width="12.125" style="35"/>
    <col min="261" max="261" width="10.875" style="35" customWidth="1"/>
    <col min="262" max="265" width="12.125" style="35"/>
    <col min="266" max="266" width="10.875" style="35" customWidth="1"/>
    <col min="267" max="512" width="12.125" style="35"/>
    <col min="513" max="513" width="13.375" style="35" customWidth="1"/>
    <col min="514" max="514" width="14.625" style="35" customWidth="1"/>
    <col min="515" max="516" width="12.125" style="35"/>
    <col min="517" max="517" width="10.875" style="35" customWidth="1"/>
    <col min="518" max="521" width="12.125" style="35"/>
    <col min="522" max="522" width="10.875" style="35" customWidth="1"/>
    <col min="523" max="768" width="12.125" style="35"/>
    <col min="769" max="769" width="13.375" style="35" customWidth="1"/>
    <col min="770" max="770" width="14.625" style="35" customWidth="1"/>
    <col min="771" max="772" width="12.125" style="35"/>
    <col min="773" max="773" width="10.875" style="35" customWidth="1"/>
    <col min="774" max="777" width="12.125" style="35"/>
    <col min="778" max="778" width="10.875" style="35" customWidth="1"/>
    <col min="779" max="1024" width="12.125" style="35"/>
    <col min="1025" max="1025" width="13.375" style="35" customWidth="1"/>
    <col min="1026" max="1026" width="14.625" style="35" customWidth="1"/>
    <col min="1027" max="1028" width="12.125" style="35"/>
    <col min="1029" max="1029" width="10.875" style="35" customWidth="1"/>
    <col min="1030" max="1033" width="12.125" style="35"/>
    <col min="1034" max="1034" width="10.875" style="35" customWidth="1"/>
    <col min="1035" max="1280" width="12.125" style="35"/>
    <col min="1281" max="1281" width="13.375" style="35" customWidth="1"/>
    <col min="1282" max="1282" width="14.625" style="35" customWidth="1"/>
    <col min="1283" max="1284" width="12.125" style="35"/>
    <col min="1285" max="1285" width="10.875" style="35" customWidth="1"/>
    <col min="1286" max="1289" width="12.125" style="35"/>
    <col min="1290" max="1290" width="10.875" style="35" customWidth="1"/>
    <col min="1291" max="1536" width="12.125" style="35"/>
    <col min="1537" max="1537" width="13.375" style="35" customWidth="1"/>
    <col min="1538" max="1538" width="14.625" style="35" customWidth="1"/>
    <col min="1539" max="1540" width="12.125" style="35"/>
    <col min="1541" max="1541" width="10.875" style="35" customWidth="1"/>
    <col min="1542" max="1545" width="12.125" style="35"/>
    <col min="1546" max="1546" width="10.875" style="35" customWidth="1"/>
    <col min="1547" max="1792" width="12.125" style="35"/>
    <col min="1793" max="1793" width="13.375" style="35" customWidth="1"/>
    <col min="1794" max="1794" width="14.625" style="35" customWidth="1"/>
    <col min="1795" max="1796" width="12.125" style="35"/>
    <col min="1797" max="1797" width="10.875" style="35" customWidth="1"/>
    <col min="1798" max="1801" width="12.125" style="35"/>
    <col min="1802" max="1802" width="10.875" style="35" customWidth="1"/>
    <col min="1803" max="2048" width="12.125" style="35"/>
    <col min="2049" max="2049" width="13.375" style="35" customWidth="1"/>
    <col min="2050" max="2050" width="14.625" style="35" customWidth="1"/>
    <col min="2051" max="2052" width="12.125" style="35"/>
    <col min="2053" max="2053" width="10.875" style="35" customWidth="1"/>
    <col min="2054" max="2057" width="12.125" style="35"/>
    <col min="2058" max="2058" width="10.875" style="35" customWidth="1"/>
    <col min="2059" max="2304" width="12.125" style="35"/>
    <col min="2305" max="2305" width="13.375" style="35" customWidth="1"/>
    <col min="2306" max="2306" width="14.625" style="35" customWidth="1"/>
    <col min="2307" max="2308" width="12.125" style="35"/>
    <col min="2309" max="2309" width="10.875" style="35" customWidth="1"/>
    <col min="2310" max="2313" width="12.125" style="35"/>
    <col min="2314" max="2314" width="10.875" style="35" customWidth="1"/>
    <col min="2315" max="2560" width="12.125" style="35"/>
    <col min="2561" max="2561" width="13.375" style="35" customWidth="1"/>
    <col min="2562" max="2562" width="14.625" style="35" customWidth="1"/>
    <col min="2563" max="2564" width="12.125" style="35"/>
    <col min="2565" max="2565" width="10.875" style="35" customWidth="1"/>
    <col min="2566" max="2569" width="12.125" style="35"/>
    <col min="2570" max="2570" width="10.875" style="35" customWidth="1"/>
    <col min="2571" max="2816" width="12.125" style="35"/>
    <col min="2817" max="2817" width="13.375" style="35" customWidth="1"/>
    <col min="2818" max="2818" width="14.625" style="35" customWidth="1"/>
    <col min="2819" max="2820" width="12.125" style="35"/>
    <col min="2821" max="2821" width="10.875" style="35" customWidth="1"/>
    <col min="2822" max="2825" width="12.125" style="35"/>
    <col min="2826" max="2826" width="10.875" style="35" customWidth="1"/>
    <col min="2827" max="3072" width="12.125" style="35"/>
    <col min="3073" max="3073" width="13.375" style="35" customWidth="1"/>
    <col min="3074" max="3074" width="14.625" style="35" customWidth="1"/>
    <col min="3075" max="3076" width="12.125" style="35"/>
    <col min="3077" max="3077" width="10.875" style="35" customWidth="1"/>
    <col min="3078" max="3081" width="12.125" style="35"/>
    <col min="3082" max="3082" width="10.875" style="35" customWidth="1"/>
    <col min="3083" max="3328" width="12.125" style="35"/>
    <col min="3329" max="3329" width="13.375" style="35" customWidth="1"/>
    <col min="3330" max="3330" width="14.625" style="35" customWidth="1"/>
    <col min="3331" max="3332" width="12.125" style="35"/>
    <col min="3333" max="3333" width="10.875" style="35" customWidth="1"/>
    <col min="3334" max="3337" width="12.125" style="35"/>
    <col min="3338" max="3338" width="10.875" style="35" customWidth="1"/>
    <col min="3339" max="3584" width="12.125" style="35"/>
    <col min="3585" max="3585" width="13.375" style="35" customWidth="1"/>
    <col min="3586" max="3586" width="14.625" style="35" customWidth="1"/>
    <col min="3587" max="3588" width="12.125" style="35"/>
    <col min="3589" max="3589" width="10.875" style="35" customWidth="1"/>
    <col min="3590" max="3593" width="12.125" style="35"/>
    <col min="3594" max="3594" width="10.875" style="35" customWidth="1"/>
    <col min="3595" max="3840" width="12.125" style="35"/>
    <col min="3841" max="3841" width="13.375" style="35" customWidth="1"/>
    <col min="3842" max="3842" width="14.625" style="35" customWidth="1"/>
    <col min="3843" max="3844" width="12.125" style="35"/>
    <col min="3845" max="3845" width="10.875" style="35" customWidth="1"/>
    <col min="3846" max="3849" width="12.125" style="35"/>
    <col min="3850" max="3850" width="10.875" style="35" customWidth="1"/>
    <col min="3851" max="4096" width="12.125" style="35"/>
    <col min="4097" max="4097" width="13.375" style="35" customWidth="1"/>
    <col min="4098" max="4098" width="14.625" style="35" customWidth="1"/>
    <col min="4099" max="4100" width="12.125" style="35"/>
    <col min="4101" max="4101" width="10.875" style="35" customWidth="1"/>
    <col min="4102" max="4105" width="12.125" style="35"/>
    <col min="4106" max="4106" width="10.875" style="35" customWidth="1"/>
    <col min="4107" max="4352" width="12.125" style="35"/>
    <col min="4353" max="4353" width="13.375" style="35" customWidth="1"/>
    <col min="4354" max="4354" width="14.625" style="35" customWidth="1"/>
    <col min="4355" max="4356" width="12.125" style="35"/>
    <col min="4357" max="4357" width="10.875" style="35" customWidth="1"/>
    <col min="4358" max="4361" width="12.125" style="35"/>
    <col min="4362" max="4362" width="10.875" style="35" customWidth="1"/>
    <col min="4363" max="4608" width="12.125" style="35"/>
    <col min="4609" max="4609" width="13.375" style="35" customWidth="1"/>
    <col min="4610" max="4610" width="14.625" style="35" customWidth="1"/>
    <col min="4611" max="4612" width="12.125" style="35"/>
    <col min="4613" max="4613" width="10.875" style="35" customWidth="1"/>
    <col min="4614" max="4617" width="12.125" style="35"/>
    <col min="4618" max="4618" width="10.875" style="35" customWidth="1"/>
    <col min="4619" max="4864" width="12.125" style="35"/>
    <col min="4865" max="4865" width="13.375" style="35" customWidth="1"/>
    <col min="4866" max="4866" width="14.625" style="35" customWidth="1"/>
    <col min="4867" max="4868" width="12.125" style="35"/>
    <col min="4869" max="4869" width="10.875" style="35" customWidth="1"/>
    <col min="4870" max="4873" width="12.125" style="35"/>
    <col min="4874" max="4874" width="10.875" style="35" customWidth="1"/>
    <col min="4875" max="5120" width="12.125" style="35"/>
    <col min="5121" max="5121" width="13.375" style="35" customWidth="1"/>
    <col min="5122" max="5122" width="14.625" style="35" customWidth="1"/>
    <col min="5123" max="5124" width="12.125" style="35"/>
    <col min="5125" max="5125" width="10.875" style="35" customWidth="1"/>
    <col min="5126" max="5129" width="12.125" style="35"/>
    <col min="5130" max="5130" width="10.875" style="35" customWidth="1"/>
    <col min="5131" max="5376" width="12.125" style="35"/>
    <col min="5377" max="5377" width="13.375" style="35" customWidth="1"/>
    <col min="5378" max="5378" width="14.625" style="35" customWidth="1"/>
    <col min="5379" max="5380" width="12.125" style="35"/>
    <col min="5381" max="5381" width="10.875" style="35" customWidth="1"/>
    <col min="5382" max="5385" width="12.125" style="35"/>
    <col min="5386" max="5386" width="10.875" style="35" customWidth="1"/>
    <col min="5387" max="5632" width="12.125" style="35"/>
    <col min="5633" max="5633" width="13.375" style="35" customWidth="1"/>
    <col min="5634" max="5634" width="14.625" style="35" customWidth="1"/>
    <col min="5635" max="5636" width="12.125" style="35"/>
    <col min="5637" max="5637" width="10.875" style="35" customWidth="1"/>
    <col min="5638" max="5641" width="12.125" style="35"/>
    <col min="5642" max="5642" width="10.875" style="35" customWidth="1"/>
    <col min="5643" max="5888" width="12.125" style="35"/>
    <col min="5889" max="5889" width="13.375" style="35" customWidth="1"/>
    <col min="5890" max="5890" width="14.625" style="35" customWidth="1"/>
    <col min="5891" max="5892" width="12.125" style="35"/>
    <col min="5893" max="5893" width="10.875" style="35" customWidth="1"/>
    <col min="5894" max="5897" width="12.125" style="35"/>
    <col min="5898" max="5898" width="10.875" style="35" customWidth="1"/>
    <col min="5899" max="6144" width="12.125" style="35"/>
    <col min="6145" max="6145" width="13.375" style="35" customWidth="1"/>
    <col min="6146" max="6146" width="14.625" style="35" customWidth="1"/>
    <col min="6147" max="6148" width="12.125" style="35"/>
    <col min="6149" max="6149" width="10.875" style="35" customWidth="1"/>
    <col min="6150" max="6153" width="12.125" style="35"/>
    <col min="6154" max="6154" width="10.875" style="35" customWidth="1"/>
    <col min="6155" max="6400" width="12.125" style="35"/>
    <col min="6401" max="6401" width="13.375" style="35" customWidth="1"/>
    <col min="6402" max="6402" width="14.625" style="35" customWidth="1"/>
    <col min="6403" max="6404" width="12.125" style="35"/>
    <col min="6405" max="6405" width="10.875" style="35" customWidth="1"/>
    <col min="6406" max="6409" width="12.125" style="35"/>
    <col min="6410" max="6410" width="10.875" style="35" customWidth="1"/>
    <col min="6411" max="6656" width="12.125" style="35"/>
    <col min="6657" max="6657" width="13.375" style="35" customWidth="1"/>
    <col min="6658" max="6658" width="14.625" style="35" customWidth="1"/>
    <col min="6659" max="6660" width="12.125" style="35"/>
    <col min="6661" max="6661" width="10.875" style="35" customWidth="1"/>
    <col min="6662" max="6665" width="12.125" style="35"/>
    <col min="6666" max="6666" width="10.875" style="35" customWidth="1"/>
    <col min="6667" max="6912" width="12.125" style="35"/>
    <col min="6913" max="6913" width="13.375" style="35" customWidth="1"/>
    <col min="6914" max="6914" width="14.625" style="35" customWidth="1"/>
    <col min="6915" max="6916" width="12.125" style="35"/>
    <col min="6917" max="6917" width="10.875" style="35" customWidth="1"/>
    <col min="6918" max="6921" width="12.125" style="35"/>
    <col min="6922" max="6922" width="10.875" style="35" customWidth="1"/>
    <col min="6923" max="7168" width="12.125" style="35"/>
    <col min="7169" max="7169" width="13.375" style="35" customWidth="1"/>
    <col min="7170" max="7170" width="14.625" style="35" customWidth="1"/>
    <col min="7171" max="7172" width="12.125" style="35"/>
    <col min="7173" max="7173" width="10.875" style="35" customWidth="1"/>
    <col min="7174" max="7177" width="12.125" style="35"/>
    <col min="7178" max="7178" width="10.875" style="35" customWidth="1"/>
    <col min="7179" max="7424" width="12.125" style="35"/>
    <col min="7425" max="7425" width="13.375" style="35" customWidth="1"/>
    <col min="7426" max="7426" width="14.625" style="35" customWidth="1"/>
    <col min="7427" max="7428" width="12.125" style="35"/>
    <col min="7429" max="7429" width="10.875" style="35" customWidth="1"/>
    <col min="7430" max="7433" width="12.125" style="35"/>
    <col min="7434" max="7434" width="10.875" style="35" customWidth="1"/>
    <col min="7435" max="7680" width="12.125" style="35"/>
    <col min="7681" max="7681" width="13.375" style="35" customWidth="1"/>
    <col min="7682" max="7682" width="14.625" style="35" customWidth="1"/>
    <col min="7683" max="7684" width="12.125" style="35"/>
    <col min="7685" max="7685" width="10.875" style="35" customWidth="1"/>
    <col min="7686" max="7689" width="12.125" style="35"/>
    <col min="7690" max="7690" width="10.875" style="35" customWidth="1"/>
    <col min="7691" max="7936" width="12.125" style="35"/>
    <col min="7937" max="7937" width="13.375" style="35" customWidth="1"/>
    <col min="7938" max="7938" width="14.625" style="35" customWidth="1"/>
    <col min="7939" max="7940" width="12.125" style="35"/>
    <col min="7941" max="7941" width="10.875" style="35" customWidth="1"/>
    <col min="7942" max="7945" width="12.125" style="35"/>
    <col min="7946" max="7946" width="10.875" style="35" customWidth="1"/>
    <col min="7947" max="8192" width="12.125" style="35"/>
    <col min="8193" max="8193" width="13.375" style="35" customWidth="1"/>
    <col min="8194" max="8194" width="14.625" style="35" customWidth="1"/>
    <col min="8195" max="8196" width="12.125" style="35"/>
    <col min="8197" max="8197" width="10.875" style="35" customWidth="1"/>
    <col min="8198" max="8201" width="12.125" style="35"/>
    <col min="8202" max="8202" width="10.875" style="35" customWidth="1"/>
    <col min="8203" max="8448" width="12.125" style="35"/>
    <col min="8449" max="8449" width="13.375" style="35" customWidth="1"/>
    <col min="8450" max="8450" width="14.625" style="35" customWidth="1"/>
    <col min="8451" max="8452" width="12.125" style="35"/>
    <col min="8453" max="8453" width="10.875" style="35" customWidth="1"/>
    <col min="8454" max="8457" width="12.125" style="35"/>
    <col min="8458" max="8458" width="10.875" style="35" customWidth="1"/>
    <col min="8459" max="8704" width="12.125" style="35"/>
    <col min="8705" max="8705" width="13.375" style="35" customWidth="1"/>
    <col min="8706" max="8706" width="14.625" style="35" customWidth="1"/>
    <col min="8707" max="8708" width="12.125" style="35"/>
    <col min="8709" max="8709" width="10.875" style="35" customWidth="1"/>
    <col min="8710" max="8713" width="12.125" style="35"/>
    <col min="8714" max="8714" width="10.875" style="35" customWidth="1"/>
    <col min="8715" max="8960" width="12.125" style="35"/>
    <col min="8961" max="8961" width="13.375" style="35" customWidth="1"/>
    <col min="8962" max="8962" width="14.625" style="35" customWidth="1"/>
    <col min="8963" max="8964" width="12.125" style="35"/>
    <col min="8965" max="8965" width="10.875" style="35" customWidth="1"/>
    <col min="8966" max="8969" width="12.125" style="35"/>
    <col min="8970" max="8970" width="10.875" style="35" customWidth="1"/>
    <col min="8971" max="9216" width="12.125" style="35"/>
    <col min="9217" max="9217" width="13.375" style="35" customWidth="1"/>
    <col min="9218" max="9218" width="14.625" style="35" customWidth="1"/>
    <col min="9219" max="9220" width="12.125" style="35"/>
    <col min="9221" max="9221" width="10.875" style="35" customWidth="1"/>
    <col min="9222" max="9225" width="12.125" style="35"/>
    <col min="9226" max="9226" width="10.875" style="35" customWidth="1"/>
    <col min="9227" max="9472" width="12.125" style="35"/>
    <col min="9473" max="9473" width="13.375" style="35" customWidth="1"/>
    <col min="9474" max="9474" width="14.625" style="35" customWidth="1"/>
    <col min="9475" max="9476" width="12.125" style="35"/>
    <col min="9477" max="9477" width="10.875" style="35" customWidth="1"/>
    <col min="9478" max="9481" width="12.125" style="35"/>
    <col min="9482" max="9482" width="10.875" style="35" customWidth="1"/>
    <col min="9483" max="9728" width="12.125" style="35"/>
    <col min="9729" max="9729" width="13.375" style="35" customWidth="1"/>
    <col min="9730" max="9730" width="14.625" style="35" customWidth="1"/>
    <col min="9731" max="9732" width="12.125" style="35"/>
    <col min="9733" max="9733" width="10.875" style="35" customWidth="1"/>
    <col min="9734" max="9737" width="12.125" style="35"/>
    <col min="9738" max="9738" width="10.875" style="35" customWidth="1"/>
    <col min="9739" max="9984" width="12.125" style="35"/>
    <col min="9985" max="9985" width="13.375" style="35" customWidth="1"/>
    <col min="9986" max="9986" width="14.625" style="35" customWidth="1"/>
    <col min="9987" max="9988" width="12.125" style="35"/>
    <col min="9989" max="9989" width="10.875" style="35" customWidth="1"/>
    <col min="9990" max="9993" width="12.125" style="35"/>
    <col min="9994" max="9994" width="10.875" style="35" customWidth="1"/>
    <col min="9995" max="10240" width="12.125" style="35"/>
    <col min="10241" max="10241" width="13.375" style="35" customWidth="1"/>
    <col min="10242" max="10242" width="14.625" style="35" customWidth="1"/>
    <col min="10243" max="10244" width="12.125" style="35"/>
    <col min="10245" max="10245" width="10.875" style="35" customWidth="1"/>
    <col min="10246" max="10249" width="12.125" style="35"/>
    <col min="10250" max="10250" width="10.875" style="35" customWidth="1"/>
    <col min="10251" max="10496" width="12.125" style="35"/>
    <col min="10497" max="10497" width="13.375" style="35" customWidth="1"/>
    <col min="10498" max="10498" width="14.625" style="35" customWidth="1"/>
    <col min="10499" max="10500" width="12.125" style="35"/>
    <col min="10501" max="10501" width="10.875" style="35" customWidth="1"/>
    <col min="10502" max="10505" width="12.125" style="35"/>
    <col min="10506" max="10506" width="10.875" style="35" customWidth="1"/>
    <col min="10507" max="10752" width="12.125" style="35"/>
    <col min="10753" max="10753" width="13.375" style="35" customWidth="1"/>
    <col min="10754" max="10754" width="14.625" style="35" customWidth="1"/>
    <col min="10755" max="10756" width="12.125" style="35"/>
    <col min="10757" max="10757" width="10.875" style="35" customWidth="1"/>
    <col min="10758" max="10761" width="12.125" style="35"/>
    <col min="10762" max="10762" width="10.875" style="35" customWidth="1"/>
    <col min="10763" max="11008" width="12.125" style="35"/>
    <col min="11009" max="11009" width="13.375" style="35" customWidth="1"/>
    <col min="11010" max="11010" width="14.625" style="35" customWidth="1"/>
    <col min="11011" max="11012" width="12.125" style="35"/>
    <col min="11013" max="11013" width="10.875" style="35" customWidth="1"/>
    <col min="11014" max="11017" width="12.125" style="35"/>
    <col min="11018" max="11018" width="10.875" style="35" customWidth="1"/>
    <col min="11019" max="11264" width="12.125" style="35"/>
    <col min="11265" max="11265" width="13.375" style="35" customWidth="1"/>
    <col min="11266" max="11266" width="14.625" style="35" customWidth="1"/>
    <col min="11267" max="11268" width="12.125" style="35"/>
    <col min="11269" max="11269" width="10.875" style="35" customWidth="1"/>
    <col min="11270" max="11273" width="12.125" style="35"/>
    <col min="11274" max="11274" width="10.875" style="35" customWidth="1"/>
    <col min="11275" max="11520" width="12.125" style="35"/>
    <col min="11521" max="11521" width="13.375" style="35" customWidth="1"/>
    <col min="11522" max="11522" width="14.625" style="35" customWidth="1"/>
    <col min="11523" max="11524" width="12.125" style="35"/>
    <col min="11525" max="11525" width="10.875" style="35" customWidth="1"/>
    <col min="11526" max="11529" width="12.125" style="35"/>
    <col min="11530" max="11530" width="10.875" style="35" customWidth="1"/>
    <col min="11531" max="11776" width="12.125" style="35"/>
    <col min="11777" max="11777" width="13.375" style="35" customWidth="1"/>
    <col min="11778" max="11778" width="14.625" style="35" customWidth="1"/>
    <col min="11779" max="11780" width="12.125" style="35"/>
    <col min="11781" max="11781" width="10.875" style="35" customWidth="1"/>
    <col min="11782" max="11785" width="12.125" style="35"/>
    <col min="11786" max="11786" width="10.875" style="35" customWidth="1"/>
    <col min="11787" max="12032" width="12.125" style="35"/>
    <col min="12033" max="12033" width="13.375" style="35" customWidth="1"/>
    <col min="12034" max="12034" width="14.625" style="35" customWidth="1"/>
    <col min="12035" max="12036" width="12.125" style="35"/>
    <col min="12037" max="12037" width="10.875" style="35" customWidth="1"/>
    <col min="12038" max="12041" width="12.125" style="35"/>
    <col min="12042" max="12042" width="10.875" style="35" customWidth="1"/>
    <col min="12043" max="12288" width="12.125" style="35"/>
    <col min="12289" max="12289" width="13.375" style="35" customWidth="1"/>
    <col min="12290" max="12290" width="14.625" style="35" customWidth="1"/>
    <col min="12291" max="12292" width="12.125" style="35"/>
    <col min="12293" max="12293" width="10.875" style="35" customWidth="1"/>
    <col min="12294" max="12297" width="12.125" style="35"/>
    <col min="12298" max="12298" width="10.875" style="35" customWidth="1"/>
    <col min="12299" max="12544" width="12.125" style="35"/>
    <col min="12545" max="12545" width="13.375" style="35" customWidth="1"/>
    <col min="12546" max="12546" width="14.625" style="35" customWidth="1"/>
    <col min="12547" max="12548" width="12.125" style="35"/>
    <col min="12549" max="12549" width="10.875" style="35" customWidth="1"/>
    <col min="12550" max="12553" width="12.125" style="35"/>
    <col min="12554" max="12554" width="10.875" style="35" customWidth="1"/>
    <col min="12555" max="12800" width="12.125" style="35"/>
    <col min="12801" max="12801" width="13.375" style="35" customWidth="1"/>
    <col min="12802" max="12802" width="14.625" style="35" customWidth="1"/>
    <col min="12803" max="12804" width="12.125" style="35"/>
    <col min="12805" max="12805" width="10.875" style="35" customWidth="1"/>
    <col min="12806" max="12809" width="12.125" style="35"/>
    <col min="12810" max="12810" width="10.875" style="35" customWidth="1"/>
    <col min="12811" max="13056" width="12.125" style="35"/>
    <col min="13057" max="13057" width="13.375" style="35" customWidth="1"/>
    <col min="13058" max="13058" width="14.625" style="35" customWidth="1"/>
    <col min="13059" max="13060" width="12.125" style="35"/>
    <col min="13061" max="13061" width="10.875" style="35" customWidth="1"/>
    <col min="13062" max="13065" width="12.125" style="35"/>
    <col min="13066" max="13066" width="10.875" style="35" customWidth="1"/>
    <col min="13067" max="13312" width="12.125" style="35"/>
    <col min="13313" max="13313" width="13.375" style="35" customWidth="1"/>
    <col min="13314" max="13314" width="14.625" style="35" customWidth="1"/>
    <col min="13315" max="13316" width="12.125" style="35"/>
    <col min="13317" max="13317" width="10.875" style="35" customWidth="1"/>
    <col min="13318" max="13321" width="12.125" style="35"/>
    <col min="13322" max="13322" width="10.875" style="35" customWidth="1"/>
    <col min="13323" max="13568" width="12.125" style="35"/>
    <col min="13569" max="13569" width="13.375" style="35" customWidth="1"/>
    <col min="13570" max="13570" width="14.625" style="35" customWidth="1"/>
    <col min="13571" max="13572" width="12.125" style="35"/>
    <col min="13573" max="13573" width="10.875" style="35" customWidth="1"/>
    <col min="13574" max="13577" width="12.125" style="35"/>
    <col min="13578" max="13578" width="10.875" style="35" customWidth="1"/>
    <col min="13579" max="13824" width="12.125" style="35"/>
    <col min="13825" max="13825" width="13.375" style="35" customWidth="1"/>
    <col min="13826" max="13826" width="14.625" style="35" customWidth="1"/>
    <col min="13827" max="13828" width="12.125" style="35"/>
    <col min="13829" max="13829" width="10.875" style="35" customWidth="1"/>
    <col min="13830" max="13833" width="12.125" style="35"/>
    <col min="13834" max="13834" width="10.875" style="35" customWidth="1"/>
    <col min="13835" max="14080" width="12.125" style="35"/>
    <col min="14081" max="14081" width="13.375" style="35" customWidth="1"/>
    <col min="14082" max="14082" width="14.625" style="35" customWidth="1"/>
    <col min="14083" max="14084" width="12.125" style="35"/>
    <col min="14085" max="14085" width="10.875" style="35" customWidth="1"/>
    <col min="14086" max="14089" width="12.125" style="35"/>
    <col min="14090" max="14090" width="10.875" style="35" customWidth="1"/>
    <col min="14091" max="14336" width="12.125" style="35"/>
    <col min="14337" max="14337" width="13.375" style="35" customWidth="1"/>
    <col min="14338" max="14338" width="14.625" style="35" customWidth="1"/>
    <col min="14339" max="14340" width="12.125" style="35"/>
    <col min="14341" max="14341" width="10.875" style="35" customWidth="1"/>
    <col min="14342" max="14345" width="12.125" style="35"/>
    <col min="14346" max="14346" width="10.875" style="35" customWidth="1"/>
    <col min="14347" max="14592" width="12.125" style="35"/>
    <col min="14593" max="14593" width="13.375" style="35" customWidth="1"/>
    <col min="14594" max="14594" width="14.625" style="35" customWidth="1"/>
    <col min="14595" max="14596" width="12.125" style="35"/>
    <col min="14597" max="14597" width="10.875" style="35" customWidth="1"/>
    <col min="14598" max="14601" width="12.125" style="35"/>
    <col min="14602" max="14602" width="10.875" style="35" customWidth="1"/>
    <col min="14603" max="14848" width="12.125" style="35"/>
    <col min="14849" max="14849" width="13.375" style="35" customWidth="1"/>
    <col min="14850" max="14850" width="14.625" style="35" customWidth="1"/>
    <col min="14851" max="14852" width="12.125" style="35"/>
    <col min="14853" max="14853" width="10.875" style="35" customWidth="1"/>
    <col min="14854" max="14857" width="12.125" style="35"/>
    <col min="14858" max="14858" width="10.875" style="35" customWidth="1"/>
    <col min="14859" max="15104" width="12.125" style="35"/>
    <col min="15105" max="15105" width="13.375" style="35" customWidth="1"/>
    <col min="15106" max="15106" width="14.625" style="35" customWidth="1"/>
    <col min="15107" max="15108" width="12.125" style="35"/>
    <col min="15109" max="15109" width="10.875" style="35" customWidth="1"/>
    <col min="15110" max="15113" width="12.125" style="35"/>
    <col min="15114" max="15114" width="10.875" style="35" customWidth="1"/>
    <col min="15115" max="15360" width="12.125" style="35"/>
    <col min="15361" max="15361" width="13.375" style="35" customWidth="1"/>
    <col min="15362" max="15362" width="14.625" style="35" customWidth="1"/>
    <col min="15363" max="15364" width="12.125" style="35"/>
    <col min="15365" max="15365" width="10.875" style="35" customWidth="1"/>
    <col min="15366" max="15369" width="12.125" style="35"/>
    <col min="15370" max="15370" width="10.875" style="35" customWidth="1"/>
    <col min="15371" max="15616" width="12.125" style="35"/>
    <col min="15617" max="15617" width="13.375" style="35" customWidth="1"/>
    <col min="15618" max="15618" width="14.625" style="35" customWidth="1"/>
    <col min="15619" max="15620" width="12.125" style="35"/>
    <col min="15621" max="15621" width="10.875" style="35" customWidth="1"/>
    <col min="15622" max="15625" width="12.125" style="35"/>
    <col min="15626" max="15626" width="10.875" style="35" customWidth="1"/>
    <col min="15627" max="15872" width="12.125" style="35"/>
    <col min="15873" max="15873" width="13.375" style="35" customWidth="1"/>
    <col min="15874" max="15874" width="14.625" style="35" customWidth="1"/>
    <col min="15875" max="15876" width="12.125" style="35"/>
    <col min="15877" max="15877" width="10.875" style="35" customWidth="1"/>
    <col min="15878" max="15881" width="12.125" style="35"/>
    <col min="15882" max="15882" width="10.875" style="35" customWidth="1"/>
    <col min="15883" max="16128" width="12.125" style="35"/>
    <col min="16129" max="16129" width="13.375" style="35" customWidth="1"/>
    <col min="16130" max="16130" width="14.625" style="35" customWidth="1"/>
    <col min="16131" max="16132" width="12.125" style="35"/>
    <col min="16133" max="16133" width="10.875" style="35" customWidth="1"/>
    <col min="16134" max="16137" width="12.125" style="35"/>
    <col min="16138" max="16138" width="10.875" style="35" customWidth="1"/>
    <col min="16139" max="16384" width="12.125" style="35"/>
  </cols>
  <sheetData>
    <row r="1" spans="1:12" x14ac:dyDescent="0.2">
      <c r="A1" s="34"/>
    </row>
    <row r="6" spans="1:12" x14ac:dyDescent="0.2">
      <c r="E6" s="36" t="s">
        <v>401</v>
      </c>
    </row>
    <row r="7" spans="1:12" x14ac:dyDescent="0.2">
      <c r="D7" s="36" t="s">
        <v>451</v>
      </c>
    </row>
    <row r="8" spans="1:12" x14ac:dyDescent="0.2">
      <c r="C8" s="34" t="s">
        <v>452</v>
      </c>
    </row>
    <row r="9" spans="1:12" ht="18" thickBot="1" x14ac:dyDescent="0.25">
      <c r="B9" s="37"/>
      <c r="C9" s="38" t="s">
        <v>453</v>
      </c>
      <c r="D9" s="37"/>
      <c r="E9" s="37"/>
      <c r="F9" s="37"/>
      <c r="G9" s="37"/>
      <c r="H9" s="37"/>
      <c r="I9" s="37"/>
      <c r="J9" s="37"/>
      <c r="K9" s="37"/>
      <c r="L9" s="38" t="s">
        <v>341</v>
      </c>
    </row>
    <row r="10" spans="1:12" x14ac:dyDescent="0.2">
      <c r="D10" s="40" t="s">
        <v>454</v>
      </c>
      <c r="E10" s="41" t="s">
        <v>455</v>
      </c>
      <c r="F10" s="41" t="s">
        <v>456</v>
      </c>
      <c r="G10" s="41" t="s">
        <v>457</v>
      </c>
      <c r="H10" s="41" t="s">
        <v>458</v>
      </c>
      <c r="I10" s="41" t="s">
        <v>459</v>
      </c>
      <c r="J10" s="41" t="s">
        <v>460</v>
      </c>
      <c r="K10" s="41" t="s">
        <v>461</v>
      </c>
      <c r="L10" s="41" t="s">
        <v>462</v>
      </c>
    </row>
    <row r="11" spans="1:12" x14ac:dyDescent="0.2">
      <c r="B11" s="42"/>
      <c r="C11" s="42"/>
      <c r="D11" s="45" t="s">
        <v>463</v>
      </c>
      <c r="E11" s="45" t="s">
        <v>464</v>
      </c>
      <c r="F11" s="45" t="s">
        <v>465</v>
      </c>
      <c r="G11" s="45" t="s">
        <v>466</v>
      </c>
      <c r="H11" s="45" t="s">
        <v>467</v>
      </c>
      <c r="I11" s="45" t="s">
        <v>468</v>
      </c>
      <c r="J11" s="45" t="s">
        <v>469</v>
      </c>
      <c r="K11" s="45" t="s">
        <v>470</v>
      </c>
      <c r="L11" s="45" t="s">
        <v>471</v>
      </c>
    </row>
    <row r="12" spans="1:12" x14ac:dyDescent="0.2">
      <c r="D12" s="39"/>
    </row>
    <row r="13" spans="1:12" x14ac:dyDescent="0.2">
      <c r="B13" s="36" t="s">
        <v>472</v>
      </c>
      <c r="C13" s="50"/>
      <c r="D13" s="49">
        <f t="shared" ref="D13:L13" si="0">D14+D15+D16</f>
        <v>3</v>
      </c>
      <c r="E13" s="50">
        <f t="shared" si="0"/>
        <v>2</v>
      </c>
      <c r="F13" s="50">
        <f t="shared" si="0"/>
        <v>1</v>
      </c>
      <c r="G13" s="50">
        <f t="shared" si="0"/>
        <v>4</v>
      </c>
      <c r="H13" s="50">
        <f t="shared" si="0"/>
        <v>4</v>
      </c>
      <c r="I13" s="50">
        <f t="shared" si="0"/>
        <v>7</v>
      </c>
      <c r="J13" s="50">
        <f t="shared" si="0"/>
        <v>4</v>
      </c>
      <c r="K13" s="50">
        <f t="shared" si="0"/>
        <v>5</v>
      </c>
      <c r="L13" s="50">
        <f t="shared" si="0"/>
        <v>2</v>
      </c>
    </row>
    <row r="14" spans="1:12" x14ac:dyDescent="0.2">
      <c r="B14" s="34" t="s">
        <v>473</v>
      </c>
      <c r="D14" s="48">
        <v>1</v>
      </c>
      <c r="E14" s="61" t="s">
        <v>26</v>
      </c>
      <c r="F14" s="47">
        <v>1</v>
      </c>
      <c r="G14" s="47">
        <v>1</v>
      </c>
      <c r="H14" s="47">
        <v>2</v>
      </c>
      <c r="I14" s="47">
        <v>2</v>
      </c>
      <c r="J14" s="47">
        <v>3</v>
      </c>
      <c r="K14" s="47">
        <v>2</v>
      </c>
      <c r="L14" s="47">
        <v>2</v>
      </c>
    </row>
    <row r="15" spans="1:12" x14ac:dyDescent="0.2">
      <c r="B15" s="34" t="s">
        <v>474</v>
      </c>
      <c r="D15" s="48">
        <v>1</v>
      </c>
      <c r="E15" s="61" t="s">
        <v>26</v>
      </c>
      <c r="F15" s="61" t="s">
        <v>26</v>
      </c>
      <c r="G15" s="47">
        <v>1</v>
      </c>
      <c r="H15" s="47">
        <v>2</v>
      </c>
      <c r="I15" s="47">
        <v>1</v>
      </c>
      <c r="J15" s="61" t="s">
        <v>26</v>
      </c>
      <c r="K15" s="47">
        <v>2</v>
      </c>
      <c r="L15" s="61" t="s">
        <v>26</v>
      </c>
    </row>
    <row r="16" spans="1:12" x14ac:dyDescent="0.2">
      <c r="B16" s="34" t="s">
        <v>475</v>
      </c>
      <c r="D16" s="48">
        <v>1</v>
      </c>
      <c r="E16" s="47">
        <v>2</v>
      </c>
      <c r="F16" s="61" t="s">
        <v>26</v>
      </c>
      <c r="G16" s="47">
        <v>2</v>
      </c>
      <c r="H16" s="61" t="s">
        <v>26</v>
      </c>
      <c r="I16" s="47">
        <v>4</v>
      </c>
      <c r="J16" s="47">
        <v>1</v>
      </c>
      <c r="K16" s="47">
        <v>1</v>
      </c>
      <c r="L16" s="61" t="s">
        <v>26</v>
      </c>
    </row>
    <row r="17" spans="2:12" x14ac:dyDescent="0.2">
      <c r="B17" s="84"/>
      <c r="C17" s="84"/>
      <c r="D17" s="85"/>
      <c r="E17" s="84"/>
      <c r="F17" s="84"/>
      <c r="G17" s="84"/>
      <c r="H17" s="84"/>
      <c r="I17" s="84"/>
      <c r="J17" s="84"/>
      <c r="K17" s="84"/>
      <c r="L17" s="84"/>
    </row>
    <row r="18" spans="2:12" x14ac:dyDescent="0.2">
      <c r="B18" s="34" t="s">
        <v>266</v>
      </c>
      <c r="D18" s="39"/>
    </row>
    <row r="19" spans="2:12" x14ac:dyDescent="0.2">
      <c r="B19" s="34" t="s">
        <v>476</v>
      </c>
      <c r="D19" s="62" t="s">
        <v>334</v>
      </c>
      <c r="E19" s="61" t="s">
        <v>334</v>
      </c>
      <c r="F19" s="61" t="s">
        <v>334</v>
      </c>
      <c r="G19" s="47">
        <v>144</v>
      </c>
      <c r="H19" s="47">
        <v>134</v>
      </c>
      <c r="I19" s="47">
        <v>130</v>
      </c>
      <c r="J19" s="47">
        <v>110</v>
      </c>
      <c r="K19" s="47">
        <v>101</v>
      </c>
      <c r="L19" s="47">
        <v>81</v>
      </c>
    </row>
    <row r="20" spans="2:12" ht="18" thickBot="1" x14ac:dyDescent="0.25">
      <c r="B20" s="37"/>
      <c r="C20" s="37"/>
      <c r="D20" s="53"/>
      <c r="E20" s="37"/>
      <c r="F20" s="37"/>
      <c r="G20" s="37"/>
      <c r="H20" s="37"/>
      <c r="I20" s="37"/>
      <c r="J20" s="37"/>
      <c r="K20" s="37"/>
      <c r="L20" s="37"/>
    </row>
    <row r="21" spans="2:12" x14ac:dyDescent="0.2">
      <c r="C21" s="35" t="s">
        <v>263</v>
      </c>
    </row>
  </sheetData>
  <phoneticPr fontId="2"/>
  <pageMargins left="0.34" right="0.37" top="0.6" bottom="0.53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"/>
  <sheetViews>
    <sheetView showGridLines="0" tabSelected="1" zoomScale="75" workbookViewId="0"/>
  </sheetViews>
  <sheetFormatPr defaultColWidth="12.125" defaultRowHeight="17.25" x14ac:dyDescent="0.2"/>
  <cols>
    <col min="1" max="1" width="13.375" style="35" customWidth="1"/>
    <col min="2" max="2" width="14.625" style="35" customWidth="1"/>
    <col min="3" max="4" width="12.125" style="35"/>
    <col min="5" max="5" width="10.875" style="35" customWidth="1"/>
    <col min="6" max="9" width="12.125" style="35"/>
    <col min="10" max="10" width="10.875" style="35" customWidth="1"/>
    <col min="11" max="256" width="12.125" style="35"/>
    <col min="257" max="257" width="13.375" style="35" customWidth="1"/>
    <col min="258" max="258" width="14.625" style="35" customWidth="1"/>
    <col min="259" max="260" width="12.125" style="35"/>
    <col min="261" max="261" width="10.875" style="35" customWidth="1"/>
    <col min="262" max="265" width="12.125" style="35"/>
    <col min="266" max="266" width="10.875" style="35" customWidth="1"/>
    <col min="267" max="512" width="12.125" style="35"/>
    <col min="513" max="513" width="13.375" style="35" customWidth="1"/>
    <col min="514" max="514" width="14.625" style="35" customWidth="1"/>
    <col min="515" max="516" width="12.125" style="35"/>
    <col min="517" max="517" width="10.875" style="35" customWidth="1"/>
    <col min="518" max="521" width="12.125" style="35"/>
    <col min="522" max="522" width="10.875" style="35" customWidth="1"/>
    <col min="523" max="768" width="12.125" style="35"/>
    <col min="769" max="769" width="13.375" style="35" customWidth="1"/>
    <col min="770" max="770" width="14.625" style="35" customWidth="1"/>
    <col min="771" max="772" width="12.125" style="35"/>
    <col min="773" max="773" width="10.875" style="35" customWidth="1"/>
    <col min="774" max="777" width="12.125" style="35"/>
    <col min="778" max="778" width="10.875" style="35" customWidth="1"/>
    <col min="779" max="1024" width="12.125" style="35"/>
    <col min="1025" max="1025" width="13.375" style="35" customWidth="1"/>
    <col min="1026" max="1026" width="14.625" style="35" customWidth="1"/>
    <col min="1027" max="1028" width="12.125" style="35"/>
    <col min="1029" max="1029" width="10.875" style="35" customWidth="1"/>
    <col min="1030" max="1033" width="12.125" style="35"/>
    <col min="1034" max="1034" width="10.875" style="35" customWidth="1"/>
    <col min="1035" max="1280" width="12.125" style="35"/>
    <col min="1281" max="1281" width="13.375" style="35" customWidth="1"/>
    <col min="1282" max="1282" width="14.625" style="35" customWidth="1"/>
    <col min="1283" max="1284" width="12.125" style="35"/>
    <col min="1285" max="1285" width="10.875" style="35" customWidth="1"/>
    <col min="1286" max="1289" width="12.125" style="35"/>
    <col min="1290" max="1290" width="10.875" style="35" customWidth="1"/>
    <col min="1291" max="1536" width="12.125" style="35"/>
    <col min="1537" max="1537" width="13.375" style="35" customWidth="1"/>
    <col min="1538" max="1538" width="14.625" style="35" customWidth="1"/>
    <col min="1539" max="1540" width="12.125" style="35"/>
    <col min="1541" max="1541" width="10.875" style="35" customWidth="1"/>
    <col min="1542" max="1545" width="12.125" style="35"/>
    <col min="1546" max="1546" width="10.875" style="35" customWidth="1"/>
    <col min="1547" max="1792" width="12.125" style="35"/>
    <col min="1793" max="1793" width="13.375" style="35" customWidth="1"/>
    <col min="1794" max="1794" width="14.625" style="35" customWidth="1"/>
    <col min="1795" max="1796" width="12.125" style="35"/>
    <col min="1797" max="1797" width="10.875" style="35" customWidth="1"/>
    <col min="1798" max="1801" width="12.125" style="35"/>
    <col min="1802" max="1802" width="10.875" style="35" customWidth="1"/>
    <col min="1803" max="2048" width="12.125" style="35"/>
    <col min="2049" max="2049" width="13.375" style="35" customWidth="1"/>
    <col min="2050" max="2050" width="14.625" style="35" customWidth="1"/>
    <col min="2051" max="2052" width="12.125" style="35"/>
    <col min="2053" max="2053" width="10.875" style="35" customWidth="1"/>
    <col min="2054" max="2057" width="12.125" style="35"/>
    <col min="2058" max="2058" width="10.875" style="35" customWidth="1"/>
    <col min="2059" max="2304" width="12.125" style="35"/>
    <col min="2305" max="2305" width="13.375" style="35" customWidth="1"/>
    <col min="2306" max="2306" width="14.625" style="35" customWidth="1"/>
    <col min="2307" max="2308" width="12.125" style="35"/>
    <col min="2309" max="2309" width="10.875" style="35" customWidth="1"/>
    <col min="2310" max="2313" width="12.125" style="35"/>
    <col min="2314" max="2314" width="10.875" style="35" customWidth="1"/>
    <col min="2315" max="2560" width="12.125" style="35"/>
    <col min="2561" max="2561" width="13.375" style="35" customWidth="1"/>
    <col min="2562" max="2562" width="14.625" style="35" customWidth="1"/>
    <col min="2563" max="2564" width="12.125" style="35"/>
    <col min="2565" max="2565" width="10.875" style="35" customWidth="1"/>
    <col min="2566" max="2569" width="12.125" style="35"/>
    <col min="2570" max="2570" width="10.875" style="35" customWidth="1"/>
    <col min="2571" max="2816" width="12.125" style="35"/>
    <col min="2817" max="2817" width="13.375" style="35" customWidth="1"/>
    <col min="2818" max="2818" width="14.625" style="35" customWidth="1"/>
    <col min="2819" max="2820" width="12.125" style="35"/>
    <col min="2821" max="2821" width="10.875" style="35" customWidth="1"/>
    <col min="2822" max="2825" width="12.125" style="35"/>
    <col min="2826" max="2826" width="10.875" style="35" customWidth="1"/>
    <col min="2827" max="3072" width="12.125" style="35"/>
    <col min="3073" max="3073" width="13.375" style="35" customWidth="1"/>
    <col min="3074" max="3074" width="14.625" style="35" customWidth="1"/>
    <col min="3075" max="3076" width="12.125" style="35"/>
    <col min="3077" max="3077" width="10.875" style="35" customWidth="1"/>
    <col min="3078" max="3081" width="12.125" style="35"/>
    <col min="3082" max="3082" width="10.875" style="35" customWidth="1"/>
    <col min="3083" max="3328" width="12.125" style="35"/>
    <col min="3329" max="3329" width="13.375" style="35" customWidth="1"/>
    <col min="3330" max="3330" width="14.625" style="35" customWidth="1"/>
    <col min="3331" max="3332" width="12.125" style="35"/>
    <col min="3333" max="3333" width="10.875" style="35" customWidth="1"/>
    <col min="3334" max="3337" width="12.125" style="35"/>
    <col min="3338" max="3338" width="10.875" style="35" customWidth="1"/>
    <col min="3339" max="3584" width="12.125" style="35"/>
    <col min="3585" max="3585" width="13.375" style="35" customWidth="1"/>
    <col min="3586" max="3586" width="14.625" style="35" customWidth="1"/>
    <col min="3587" max="3588" width="12.125" style="35"/>
    <col min="3589" max="3589" width="10.875" style="35" customWidth="1"/>
    <col min="3590" max="3593" width="12.125" style="35"/>
    <col min="3594" max="3594" width="10.875" style="35" customWidth="1"/>
    <col min="3595" max="3840" width="12.125" style="35"/>
    <col min="3841" max="3841" width="13.375" style="35" customWidth="1"/>
    <col min="3842" max="3842" width="14.625" style="35" customWidth="1"/>
    <col min="3843" max="3844" width="12.125" style="35"/>
    <col min="3845" max="3845" width="10.875" style="35" customWidth="1"/>
    <col min="3846" max="3849" width="12.125" style="35"/>
    <col min="3850" max="3850" width="10.875" style="35" customWidth="1"/>
    <col min="3851" max="4096" width="12.125" style="35"/>
    <col min="4097" max="4097" width="13.375" style="35" customWidth="1"/>
    <col min="4098" max="4098" width="14.625" style="35" customWidth="1"/>
    <col min="4099" max="4100" width="12.125" style="35"/>
    <col min="4101" max="4101" width="10.875" style="35" customWidth="1"/>
    <col min="4102" max="4105" width="12.125" style="35"/>
    <col min="4106" max="4106" width="10.875" style="35" customWidth="1"/>
    <col min="4107" max="4352" width="12.125" style="35"/>
    <col min="4353" max="4353" width="13.375" style="35" customWidth="1"/>
    <col min="4354" max="4354" width="14.625" style="35" customWidth="1"/>
    <col min="4355" max="4356" width="12.125" style="35"/>
    <col min="4357" max="4357" width="10.875" style="35" customWidth="1"/>
    <col min="4358" max="4361" width="12.125" style="35"/>
    <col min="4362" max="4362" width="10.875" style="35" customWidth="1"/>
    <col min="4363" max="4608" width="12.125" style="35"/>
    <col min="4609" max="4609" width="13.375" style="35" customWidth="1"/>
    <col min="4610" max="4610" width="14.625" style="35" customWidth="1"/>
    <col min="4611" max="4612" width="12.125" style="35"/>
    <col min="4613" max="4613" width="10.875" style="35" customWidth="1"/>
    <col min="4614" max="4617" width="12.125" style="35"/>
    <col min="4618" max="4618" width="10.875" style="35" customWidth="1"/>
    <col min="4619" max="4864" width="12.125" style="35"/>
    <col min="4865" max="4865" width="13.375" style="35" customWidth="1"/>
    <col min="4866" max="4866" width="14.625" style="35" customWidth="1"/>
    <col min="4867" max="4868" width="12.125" style="35"/>
    <col min="4869" max="4869" width="10.875" style="35" customWidth="1"/>
    <col min="4870" max="4873" width="12.125" style="35"/>
    <col min="4874" max="4874" width="10.875" style="35" customWidth="1"/>
    <col min="4875" max="5120" width="12.125" style="35"/>
    <col min="5121" max="5121" width="13.375" style="35" customWidth="1"/>
    <col min="5122" max="5122" width="14.625" style="35" customWidth="1"/>
    <col min="5123" max="5124" width="12.125" style="35"/>
    <col min="5125" max="5125" width="10.875" style="35" customWidth="1"/>
    <col min="5126" max="5129" width="12.125" style="35"/>
    <col min="5130" max="5130" width="10.875" style="35" customWidth="1"/>
    <col min="5131" max="5376" width="12.125" style="35"/>
    <col min="5377" max="5377" width="13.375" style="35" customWidth="1"/>
    <col min="5378" max="5378" width="14.625" style="35" customWidth="1"/>
    <col min="5379" max="5380" width="12.125" style="35"/>
    <col min="5381" max="5381" width="10.875" style="35" customWidth="1"/>
    <col min="5382" max="5385" width="12.125" style="35"/>
    <col min="5386" max="5386" width="10.875" style="35" customWidth="1"/>
    <col min="5387" max="5632" width="12.125" style="35"/>
    <col min="5633" max="5633" width="13.375" style="35" customWidth="1"/>
    <col min="5634" max="5634" width="14.625" style="35" customWidth="1"/>
    <col min="5635" max="5636" width="12.125" style="35"/>
    <col min="5637" max="5637" width="10.875" style="35" customWidth="1"/>
    <col min="5638" max="5641" width="12.125" style="35"/>
    <col min="5642" max="5642" width="10.875" style="35" customWidth="1"/>
    <col min="5643" max="5888" width="12.125" style="35"/>
    <col min="5889" max="5889" width="13.375" style="35" customWidth="1"/>
    <col min="5890" max="5890" width="14.625" style="35" customWidth="1"/>
    <col min="5891" max="5892" width="12.125" style="35"/>
    <col min="5893" max="5893" width="10.875" style="35" customWidth="1"/>
    <col min="5894" max="5897" width="12.125" style="35"/>
    <col min="5898" max="5898" width="10.875" style="35" customWidth="1"/>
    <col min="5899" max="6144" width="12.125" style="35"/>
    <col min="6145" max="6145" width="13.375" style="35" customWidth="1"/>
    <col min="6146" max="6146" width="14.625" style="35" customWidth="1"/>
    <col min="6147" max="6148" width="12.125" style="35"/>
    <col min="6149" max="6149" width="10.875" style="35" customWidth="1"/>
    <col min="6150" max="6153" width="12.125" style="35"/>
    <col min="6154" max="6154" width="10.875" style="35" customWidth="1"/>
    <col min="6155" max="6400" width="12.125" style="35"/>
    <col min="6401" max="6401" width="13.375" style="35" customWidth="1"/>
    <col min="6402" max="6402" width="14.625" style="35" customWidth="1"/>
    <col min="6403" max="6404" width="12.125" style="35"/>
    <col min="6405" max="6405" width="10.875" style="35" customWidth="1"/>
    <col min="6406" max="6409" width="12.125" style="35"/>
    <col min="6410" max="6410" width="10.875" style="35" customWidth="1"/>
    <col min="6411" max="6656" width="12.125" style="35"/>
    <col min="6657" max="6657" width="13.375" style="35" customWidth="1"/>
    <col min="6658" max="6658" width="14.625" style="35" customWidth="1"/>
    <col min="6659" max="6660" width="12.125" style="35"/>
    <col min="6661" max="6661" width="10.875" style="35" customWidth="1"/>
    <col min="6662" max="6665" width="12.125" style="35"/>
    <col min="6666" max="6666" width="10.875" style="35" customWidth="1"/>
    <col min="6667" max="6912" width="12.125" style="35"/>
    <col min="6913" max="6913" width="13.375" style="35" customWidth="1"/>
    <col min="6914" max="6914" width="14.625" style="35" customWidth="1"/>
    <col min="6915" max="6916" width="12.125" style="35"/>
    <col min="6917" max="6917" width="10.875" style="35" customWidth="1"/>
    <col min="6918" max="6921" width="12.125" style="35"/>
    <col min="6922" max="6922" width="10.875" style="35" customWidth="1"/>
    <col min="6923" max="7168" width="12.125" style="35"/>
    <col min="7169" max="7169" width="13.375" style="35" customWidth="1"/>
    <col min="7170" max="7170" width="14.625" style="35" customWidth="1"/>
    <col min="7171" max="7172" width="12.125" style="35"/>
    <col min="7173" max="7173" width="10.875" style="35" customWidth="1"/>
    <col min="7174" max="7177" width="12.125" style="35"/>
    <col min="7178" max="7178" width="10.875" style="35" customWidth="1"/>
    <col min="7179" max="7424" width="12.125" style="35"/>
    <col min="7425" max="7425" width="13.375" style="35" customWidth="1"/>
    <col min="7426" max="7426" width="14.625" style="35" customWidth="1"/>
    <col min="7427" max="7428" width="12.125" style="35"/>
    <col min="7429" max="7429" width="10.875" style="35" customWidth="1"/>
    <col min="7430" max="7433" width="12.125" style="35"/>
    <col min="7434" max="7434" width="10.875" style="35" customWidth="1"/>
    <col min="7435" max="7680" width="12.125" style="35"/>
    <col min="7681" max="7681" width="13.375" style="35" customWidth="1"/>
    <col min="7682" max="7682" width="14.625" style="35" customWidth="1"/>
    <col min="7683" max="7684" width="12.125" style="35"/>
    <col min="7685" max="7685" width="10.875" style="35" customWidth="1"/>
    <col min="7686" max="7689" width="12.125" style="35"/>
    <col min="7690" max="7690" width="10.875" style="35" customWidth="1"/>
    <col min="7691" max="7936" width="12.125" style="35"/>
    <col min="7937" max="7937" width="13.375" style="35" customWidth="1"/>
    <col min="7938" max="7938" width="14.625" style="35" customWidth="1"/>
    <col min="7939" max="7940" width="12.125" style="35"/>
    <col min="7941" max="7941" width="10.875" style="35" customWidth="1"/>
    <col min="7942" max="7945" width="12.125" style="35"/>
    <col min="7946" max="7946" width="10.875" style="35" customWidth="1"/>
    <col min="7947" max="8192" width="12.125" style="35"/>
    <col min="8193" max="8193" width="13.375" style="35" customWidth="1"/>
    <col min="8194" max="8194" width="14.625" style="35" customWidth="1"/>
    <col min="8195" max="8196" width="12.125" style="35"/>
    <col min="8197" max="8197" width="10.875" style="35" customWidth="1"/>
    <col min="8198" max="8201" width="12.125" style="35"/>
    <col min="8202" max="8202" width="10.875" style="35" customWidth="1"/>
    <col min="8203" max="8448" width="12.125" style="35"/>
    <col min="8449" max="8449" width="13.375" style="35" customWidth="1"/>
    <col min="8450" max="8450" width="14.625" style="35" customWidth="1"/>
    <col min="8451" max="8452" width="12.125" style="35"/>
    <col min="8453" max="8453" width="10.875" style="35" customWidth="1"/>
    <col min="8454" max="8457" width="12.125" style="35"/>
    <col min="8458" max="8458" width="10.875" style="35" customWidth="1"/>
    <col min="8459" max="8704" width="12.125" style="35"/>
    <col min="8705" max="8705" width="13.375" style="35" customWidth="1"/>
    <col min="8706" max="8706" width="14.625" style="35" customWidth="1"/>
    <col min="8707" max="8708" width="12.125" style="35"/>
    <col min="8709" max="8709" width="10.875" style="35" customWidth="1"/>
    <col min="8710" max="8713" width="12.125" style="35"/>
    <col min="8714" max="8714" width="10.875" style="35" customWidth="1"/>
    <col min="8715" max="8960" width="12.125" style="35"/>
    <col min="8961" max="8961" width="13.375" style="35" customWidth="1"/>
    <col min="8962" max="8962" width="14.625" style="35" customWidth="1"/>
    <col min="8963" max="8964" width="12.125" style="35"/>
    <col min="8965" max="8965" width="10.875" style="35" customWidth="1"/>
    <col min="8966" max="8969" width="12.125" style="35"/>
    <col min="8970" max="8970" width="10.875" style="35" customWidth="1"/>
    <col min="8971" max="9216" width="12.125" style="35"/>
    <col min="9217" max="9217" width="13.375" style="35" customWidth="1"/>
    <col min="9218" max="9218" width="14.625" style="35" customWidth="1"/>
    <col min="9219" max="9220" width="12.125" style="35"/>
    <col min="9221" max="9221" width="10.875" style="35" customWidth="1"/>
    <col min="9222" max="9225" width="12.125" style="35"/>
    <col min="9226" max="9226" width="10.875" style="35" customWidth="1"/>
    <col min="9227" max="9472" width="12.125" style="35"/>
    <col min="9473" max="9473" width="13.375" style="35" customWidth="1"/>
    <col min="9474" max="9474" width="14.625" style="35" customWidth="1"/>
    <col min="9475" max="9476" width="12.125" style="35"/>
    <col min="9477" max="9477" width="10.875" style="35" customWidth="1"/>
    <col min="9478" max="9481" width="12.125" style="35"/>
    <col min="9482" max="9482" width="10.875" style="35" customWidth="1"/>
    <col min="9483" max="9728" width="12.125" style="35"/>
    <col min="9729" max="9729" width="13.375" style="35" customWidth="1"/>
    <col min="9730" max="9730" width="14.625" style="35" customWidth="1"/>
    <col min="9731" max="9732" width="12.125" style="35"/>
    <col min="9733" max="9733" width="10.875" style="35" customWidth="1"/>
    <col min="9734" max="9737" width="12.125" style="35"/>
    <col min="9738" max="9738" width="10.875" style="35" customWidth="1"/>
    <col min="9739" max="9984" width="12.125" style="35"/>
    <col min="9985" max="9985" width="13.375" style="35" customWidth="1"/>
    <col min="9986" max="9986" width="14.625" style="35" customWidth="1"/>
    <col min="9987" max="9988" width="12.125" style="35"/>
    <col min="9989" max="9989" width="10.875" style="35" customWidth="1"/>
    <col min="9990" max="9993" width="12.125" style="35"/>
    <col min="9994" max="9994" width="10.875" style="35" customWidth="1"/>
    <col min="9995" max="10240" width="12.125" style="35"/>
    <col min="10241" max="10241" width="13.375" style="35" customWidth="1"/>
    <col min="10242" max="10242" width="14.625" style="35" customWidth="1"/>
    <col min="10243" max="10244" width="12.125" style="35"/>
    <col min="10245" max="10245" width="10.875" style="35" customWidth="1"/>
    <col min="10246" max="10249" width="12.125" style="35"/>
    <col min="10250" max="10250" width="10.875" style="35" customWidth="1"/>
    <col min="10251" max="10496" width="12.125" style="35"/>
    <col min="10497" max="10497" width="13.375" style="35" customWidth="1"/>
    <col min="10498" max="10498" width="14.625" style="35" customWidth="1"/>
    <col min="10499" max="10500" width="12.125" style="35"/>
    <col min="10501" max="10501" width="10.875" style="35" customWidth="1"/>
    <col min="10502" max="10505" width="12.125" style="35"/>
    <col min="10506" max="10506" width="10.875" style="35" customWidth="1"/>
    <col min="10507" max="10752" width="12.125" style="35"/>
    <col min="10753" max="10753" width="13.375" style="35" customWidth="1"/>
    <col min="10754" max="10754" width="14.625" style="35" customWidth="1"/>
    <col min="10755" max="10756" width="12.125" style="35"/>
    <col min="10757" max="10757" width="10.875" style="35" customWidth="1"/>
    <col min="10758" max="10761" width="12.125" style="35"/>
    <col min="10762" max="10762" width="10.875" style="35" customWidth="1"/>
    <col min="10763" max="11008" width="12.125" style="35"/>
    <col min="11009" max="11009" width="13.375" style="35" customWidth="1"/>
    <col min="11010" max="11010" width="14.625" style="35" customWidth="1"/>
    <col min="11011" max="11012" width="12.125" style="35"/>
    <col min="11013" max="11013" width="10.875" style="35" customWidth="1"/>
    <col min="11014" max="11017" width="12.125" style="35"/>
    <col min="11018" max="11018" width="10.875" style="35" customWidth="1"/>
    <col min="11019" max="11264" width="12.125" style="35"/>
    <col min="11265" max="11265" width="13.375" style="35" customWidth="1"/>
    <col min="11266" max="11266" width="14.625" style="35" customWidth="1"/>
    <col min="11267" max="11268" width="12.125" style="35"/>
    <col min="11269" max="11269" width="10.875" style="35" customWidth="1"/>
    <col min="11270" max="11273" width="12.125" style="35"/>
    <col min="11274" max="11274" width="10.875" style="35" customWidth="1"/>
    <col min="11275" max="11520" width="12.125" style="35"/>
    <col min="11521" max="11521" width="13.375" style="35" customWidth="1"/>
    <col min="11522" max="11522" width="14.625" style="35" customWidth="1"/>
    <col min="11523" max="11524" width="12.125" style="35"/>
    <col min="11525" max="11525" width="10.875" style="35" customWidth="1"/>
    <col min="11526" max="11529" width="12.125" style="35"/>
    <col min="11530" max="11530" width="10.875" style="35" customWidth="1"/>
    <col min="11531" max="11776" width="12.125" style="35"/>
    <col min="11777" max="11777" width="13.375" style="35" customWidth="1"/>
    <col min="11778" max="11778" width="14.625" style="35" customWidth="1"/>
    <col min="11779" max="11780" width="12.125" style="35"/>
    <col min="11781" max="11781" width="10.875" style="35" customWidth="1"/>
    <col min="11782" max="11785" width="12.125" style="35"/>
    <col min="11786" max="11786" width="10.875" style="35" customWidth="1"/>
    <col min="11787" max="12032" width="12.125" style="35"/>
    <col min="12033" max="12033" width="13.375" style="35" customWidth="1"/>
    <col min="12034" max="12034" width="14.625" style="35" customWidth="1"/>
    <col min="12035" max="12036" width="12.125" style="35"/>
    <col min="12037" max="12037" width="10.875" style="35" customWidth="1"/>
    <col min="12038" max="12041" width="12.125" style="35"/>
    <col min="12042" max="12042" width="10.875" style="35" customWidth="1"/>
    <col min="12043" max="12288" width="12.125" style="35"/>
    <col min="12289" max="12289" width="13.375" style="35" customWidth="1"/>
    <col min="12290" max="12290" width="14.625" style="35" customWidth="1"/>
    <col min="12291" max="12292" width="12.125" style="35"/>
    <col min="12293" max="12293" width="10.875" style="35" customWidth="1"/>
    <col min="12294" max="12297" width="12.125" style="35"/>
    <col min="12298" max="12298" width="10.875" style="35" customWidth="1"/>
    <col min="12299" max="12544" width="12.125" style="35"/>
    <col min="12545" max="12545" width="13.375" style="35" customWidth="1"/>
    <col min="12546" max="12546" width="14.625" style="35" customWidth="1"/>
    <col min="12547" max="12548" width="12.125" style="35"/>
    <col min="12549" max="12549" width="10.875" style="35" customWidth="1"/>
    <col min="12550" max="12553" width="12.125" style="35"/>
    <col min="12554" max="12554" width="10.875" style="35" customWidth="1"/>
    <col min="12555" max="12800" width="12.125" style="35"/>
    <col min="12801" max="12801" width="13.375" style="35" customWidth="1"/>
    <col min="12802" max="12802" width="14.625" style="35" customWidth="1"/>
    <col min="12803" max="12804" width="12.125" style="35"/>
    <col min="12805" max="12805" width="10.875" style="35" customWidth="1"/>
    <col min="12806" max="12809" width="12.125" style="35"/>
    <col min="12810" max="12810" width="10.875" style="35" customWidth="1"/>
    <col min="12811" max="13056" width="12.125" style="35"/>
    <col min="13057" max="13057" width="13.375" style="35" customWidth="1"/>
    <col min="13058" max="13058" width="14.625" style="35" customWidth="1"/>
    <col min="13059" max="13060" width="12.125" style="35"/>
    <col min="13061" max="13061" width="10.875" style="35" customWidth="1"/>
    <col min="13062" max="13065" width="12.125" style="35"/>
    <col min="13066" max="13066" width="10.875" style="35" customWidth="1"/>
    <col min="13067" max="13312" width="12.125" style="35"/>
    <col min="13313" max="13313" width="13.375" style="35" customWidth="1"/>
    <col min="13314" max="13314" width="14.625" style="35" customWidth="1"/>
    <col min="13315" max="13316" width="12.125" style="35"/>
    <col min="13317" max="13317" width="10.875" style="35" customWidth="1"/>
    <col min="13318" max="13321" width="12.125" style="35"/>
    <col min="13322" max="13322" width="10.875" style="35" customWidth="1"/>
    <col min="13323" max="13568" width="12.125" style="35"/>
    <col min="13569" max="13569" width="13.375" style="35" customWidth="1"/>
    <col min="13570" max="13570" width="14.625" style="35" customWidth="1"/>
    <col min="13571" max="13572" width="12.125" style="35"/>
    <col min="13573" max="13573" width="10.875" style="35" customWidth="1"/>
    <col min="13574" max="13577" width="12.125" style="35"/>
    <col min="13578" max="13578" width="10.875" style="35" customWidth="1"/>
    <col min="13579" max="13824" width="12.125" style="35"/>
    <col min="13825" max="13825" width="13.375" style="35" customWidth="1"/>
    <col min="13826" max="13826" width="14.625" style="35" customWidth="1"/>
    <col min="13827" max="13828" width="12.125" style="35"/>
    <col min="13829" max="13829" width="10.875" style="35" customWidth="1"/>
    <col min="13830" max="13833" width="12.125" style="35"/>
    <col min="13834" max="13834" width="10.875" style="35" customWidth="1"/>
    <col min="13835" max="14080" width="12.125" style="35"/>
    <col min="14081" max="14081" width="13.375" style="35" customWidth="1"/>
    <col min="14082" max="14082" width="14.625" style="35" customWidth="1"/>
    <col min="14083" max="14084" width="12.125" style="35"/>
    <col min="14085" max="14085" width="10.875" style="35" customWidth="1"/>
    <col min="14086" max="14089" width="12.125" style="35"/>
    <col min="14090" max="14090" width="10.875" style="35" customWidth="1"/>
    <col min="14091" max="14336" width="12.125" style="35"/>
    <col min="14337" max="14337" width="13.375" style="35" customWidth="1"/>
    <col min="14338" max="14338" width="14.625" style="35" customWidth="1"/>
    <col min="14339" max="14340" width="12.125" style="35"/>
    <col min="14341" max="14341" width="10.875" style="35" customWidth="1"/>
    <col min="14342" max="14345" width="12.125" style="35"/>
    <col min="14346" max="14346" width="10.875" style="35" customWidth="1"/>
    <col min="14347" max="14592" width="12.125" style="35"/>
    <col min="14593" max="14593" width="13.375" style="35" customWidth="1"/>
    <col min="14594" max="14594" width="14.625" style="35" customWidth="1"/>
    <col min="14595" max="14596" width="12.125" style="35"/>
    <col min="14597" max="14597" width="10.875" style="35" customWidth="1"/>
    <col min="14598" max="14601" width="12.125" style="35"/>
    <col min="14602" max="14602" width="10.875" style="35" customWidth="1"/>
    <col min="14603" max="14848" width="12.125" style="35"/>
    <col min="14849" max="14849" width="13.375" style="35" customWidth="1"/>
    <col min="14850" max="14850" width="14.625" style="35" customWidth="1"/>
    <col min="14851" max="14852" width="12.125" style="35"/>
    <col min="14853" max="14853" width="10.875" style="35" customWidth="1"/>
    <col min="14854" max="14857" width="12.125" style="35"/>
    <col min="14858" max="14858" width="10.875" style="35" customWidth="1"/>
    <col min="14859" max="15104" width="12.125" style="35"/>
    <col min="15105" max="15105" width="13.375" style="35" customWidth="1"/>
    <col min="15106" max="15106" width="14.625" style="35" customWidth="1"/>
    <col min="15107" max="15108" width="12.125" style="35"/>
    <col min="15109" max="15109" width="10.875" style="35" customWidth="1"/>
    <col min="15110" max="15113" width="12.125" style="35"/>
    <col min="15114" max="15114" width="10.875" style="35" customWidth="1"/>
    <col min="15115" max="15360" width="12.125" style="35"/>
    <col min="15361" max="15361" width="13.375" style="35" customWidth="1"/>
    <col min="15362" max="15362" width="14.625" style="35" customWidth="1"/>
    <col min="15363" max="15364" width="12.125" style="35"/>
    <col min="15365" max="15365" width="10.875" style="35" customWidth="1"/>
    <col min="15366" max="15369" width="12.125" style="35"/>
    <col min="15370" max="15370" width="10.875" style="35" customWidth="1"/>
    <col min="15371" max="15616" width="12.125" style="35"/>
    <col min="15617" max="15617" width="13.375" style="35" customWidth="1"/>
    <col min="15618" max="15618" width="14.625" style="35" customWidth="1"/>
    <col min="15619" max="15620" width="12.125" style="35"/>
    <col min="15621" max="15621" width="10.875" style="35" customWidth="1"/>
    <col min="15622" max="15625" width="12.125" style="35"/>
    <col min="15626" max="15626" width="10.875" style="35" customWidth="1"/>
    <col min="15627" max="15872" width="12.125" style="35"/>
    <col min="15873" max="15873" width="13.375" style="35" customWidth="1"/>
    <col min="15874" max="15874" width="14.625" style="35" customWidth="1"/>
    <col min="15875" max="15876" width="12.125" style="35"/>
    <col min="15877" max="15877" width="10.875" style="35" customWidth="1"/>
    <col min="15878" max="15881" width="12.125" style="35"/>
    <col min="15882" max="15882" width="10.875" style="35" customWidth="1"/>
    <col min="15883" max="16128" width="12.125" style="35"/>
    <col min="16129" max="16129" width="13.375" style="35" customWidth="1"/>
    <col min="16130" max="16130" width="14.625" style="35" customWidth="1"/>
    <col min="16131" max="16132" width="12.125" style="35"/>
    <col min="16133" max="16133" width="10.875" style="35" customWidth="1"/>
    <col min="16134" max="16137" width="12.125" style="35"/>
    <col min="16138" max="16138" width="10.875" style="35" customWidth="1"/>
    <col min="16139" max="16384" width="12.125" style="35"/>
  </cols>
  <sheetData>
    <row r="1" spans="1:12" x14ac:dyDescent="0.2">
      <c r="A1" s="34"/>
    </row>
    <row r="6" spans="1:12" x14ac:dyDescent="0.2">
      <c r="C6" s="50"/>
      <c r="E6" s="36" t="s">
        <v>477</v>
      </c>
      <c r="F6" s="50"/>
      <c r="G6" s="50"/>
      <c r="H6" s="50"/>
      <c r="I6" s="50"/>
      <c r="J6" s="50"/>
    </row>
    <row r="7" spans="1:12" ht="18" thickBot="1" x14ac:dyDescent="0.25">
      <c r="B7" s="37"/>
      <c r="C7" s="86"/>
      <c r="D7" s="37"/>
      <c r="E7" s="37"/>
      <c r="F7" s="38" t="s">
        <v>353</v>
      </c>
      <c r="G7" s="86"/>
      <c r="H7" s="86"/>
      <c r="I7" s="86"/>
      <c r="J7" s="37"/>
      <c r="K7" s="37"/>
      <c r="L7" s="87" t="s">
        <v>478</v>
      </c>
    </row>
    <row r="8" spans="1:12" x14ac:dyDescent="0.2">
      <c r="B8" s="50"/>
      <c r="D8" s="44" t="s">
        <v>479</v>
      </c>
      <c r="E8" s="42"/>
      <c r="F8" s="44" t="s">
        <v>480</v>
      </c>
      <c r="G8" s="88"/>
      <c r="H8" s="44" t="s">
        <v>481</v>
      </c>
      <c r="I8" s="88"/>
      <c r="J8" s="40" t="s">
        <v>482</v>
      </c>
      <c r="K8" s="42"/>
      <c r="L8" s="42"/>
    </row>
    <row r="9" spans="1:12" x14ac:dyDescent="0.2">
      <c r="B9" s="88"/>
      <c r="C9" s="42"/>
      <c r="D9" s="89" t="s">
        <v>483</v>
      </c>
      <c r="E9" s="89" t="s">
        <v>484</v>
      </c>
      <c r="F9" s="89" t="s">
        <v>483</v>
      </c>
      <c r="G9" s="89" t="s">
        <v>485</v>
      </c>
      <c r="H9" s="89" t="s">
        <v>483</v>
      </c>
      <c r="I9" s="89" t="s">
        <v>485</v>
      </c>
      <c r="J9" s="45" t="s">
        <v>231</v>
      </c>
      <c r="K9" s="89" t="s">
        <v>486</v>
      </c>
      <c r="L9" s="89" t="s">
        <v>485</v>
      </c>
    </row>
    <row r="10" spans="1:12" x14ac:dyDescent="0.2">
      <c r="B10" s="50"/>
      <c r="D10" s="39"/>
      <c r="F10" s="39"/>
      <c r="H10" s="40" t="s">
        <v>487</v>
      </c>
      <c r="J10" s="40" t="s">
        <v>487</v>
      </c>
    </row>
    <row r="11" spans="1:12" x14ac:dyDescent="0.2">
      <c r="B11" s="34" t="s">
        <v>488</v>
      </c>
      <c r="D11" s="62" t="s">
        <v>26</v>
      </c>
      <c r="E11" s="47">
        <v>4</v>
      </c>
      <c r="F11" s="62" t="s">
        <v>26</v>
      </c>
      <c r="G11" s="61" t="s">
        <v>26</v>
      </c>
      <c r="H11" s="48">
        <v>4</v>
      </c>
      <c r="I11" s="61" t="s">
        <v>26</v>
      </c>
      <c r="J11" s="46">
        <f t="shared" ref="J11:J19" si="0">K11+L11</f>
        <v>13</v>
      </c>
      <c r="K11" s="47">
        <v>10</v>
      </c>
      <c r="L11" s="47">
        <v>3</v>
      </c>
    </row>
    <row r="12" spans="1:12" x14ac:dyDescent="0.2">
      <c r="B12" s="34" t="s">
        <v>282</v>
      </c>
      <c r="D12" s="62" t="s">
        <v>489</v>
      </c>
      <c r="E12" s="47">
        <v>2</v>
      </c>
      <c r="F12" s="48">
        <v>2</v>
      </c>
      <c r="G12" s="61" t="s">
        <v>489</v>
      </c>
      <c r="H12" s="48">
        <v>3</v>
      </c>
      <c r="I12" s="47">
        <v>2</v>
      </c>
      <c r="J12" s="46">
        <f t="shared" si="0"/>
        <v>10</v>
      </c>
      <c r="K12" s="47">
        <v>3</v>
      </c>
      <c r="L12" s="47">
        <v>7</v>
      </c>
    </row>
    <row r="13" spans="1:12" x14ac:dyDescent="0.2">
      <c r="B13" s="34" t="s">
        <v>97</v>
      </c>
      <c r="D13" s="62" t="s">
        <v>489</v>
      </c>
      <c r="E13" s="61" t="s">
        <v>489</v>
      </c>
      <c r="F13" s="62" t="s">
        <v>489</v>
      </c>
      <c r="G13" s="47">
        <v>1</v>
      </c>
      <c r="H13" s="48">
        <v>7</v>
      </c>
      <c r="I13" s="47">
        <v>8</v>
      </c>
      <c r="J13" s="46">
        <f t="shared" si="0"/>
        <v>9</v>
      </c>
      <c r="K13" s="47">
        <v>3</v>
      </c>
      <c r="L13" s="47">
        <v>6</v>
      </c>
    </row>
    <row r="14" spans="1:12" x14ac:dyDescent="0.2">
      <c r="B14" s="34" t="s">
        <v>98</v>
      </c>
      <c r="D14" s="62" t="s">
        <v>489</v>
      </c>
      <c r="E14" s="61" t="s">
        <v>489</v>
      </c>
      <c r="F14" s="48">
        <v>4</v>
      </c>
      <c r="G14" s="61" t="s">
        <v>489</v>
      </c>
      <c r="H14" s="48">
        <v>13</v>
      </c>
      <c r="I14" s="47">
        <v>7</v>
      </c>
      <c r="J14" s="46">
        <f t="shared" si="0"/>
        <v>8</v>
      </c>
      <c r="K14" s="47">
        <v>6</v>
      </c>
      <c r="L14" s="47">
        <v>2</v>
      </c>
    </row>
    <row r="15" spans="1:12" x14ac:dyDescent="0.2">
      <c r="B15" s="34" t="s">
        <v>99</v>
      </c>
      <c r="D15" s="62" t="s">
        <v>489</v>
      </c>
      <c r="E15" s="61" t="s">
        <v>489</v>
      </c>
      <c r="F15" s="48">
        <v>2</v>
      </c>
      <c r="G15" s="61" t="s">
        <v>489</v>
      </c>
      <c r="H15" s="48">
        <v>4</v>
      </c>
      <c r="I15" s="47">
        <v>2</v>
      </c>
      <c r="J15" s="46">
        <f t="shared" si="0"/>
        <v>7</v>
      </c>
      <c r="K15" s="47">
        <v>4</v>
      </c>
      <c r="L15" s="47">
        <v>3</v>
      </c>
    </row>
    <row r="16" spans="1:12" x14ac:dyDescent="0.2">
      <c r="B16" s="34" t="s">
        <v>100</v>
      </c>
      <c r="D16" s="62" t="s">
        <v>489</v>
      </c>
      <c r="E16" s="47">
        <v>4</v>
      </c>
      <c r="F16" s="48">
        <v>3</v>
      </c>
      <c r="G16" s="61" t="s">
        <v>489</v>
      </c>
      <c r="H16" s="48">
        <v>4</v>
      </c>
      <c r="I16" s="47">
        <v>1</v>
      </c>
      <c r="J16" s="46">
        <f t="shared" si="0"/>
        <v>2</v>
      </c>
      <c r="K16" s="47">
        <v>2</v>
      </c>
      <c r="L16" s="61" t="s">
        <v>489</v>
      </c>
    </row>
    <row r="17" spans="2:12" x14ac:dyDescent="0.2">
      <c r="B17" s="34" t="s">
        <v>101</v>
      </c>
      <c r="D17" s="62" t="s">
        <v>489</v>
      </c>
      <c r="E17" s="47">
        <v>1</v>
      </c>
      <c r="F17" s="62" t="s">
        <v>489</v>
      </c>
      <c r="G17" s="47">
        <v>2</v>
      </c>
      <c r="H17" s="48">
        <v>2</v>
      </c>
      <c r="I17" s="47">
        <v>1</v>
      </c>
      <c r="J17" s="46">
        <f t="shared" si="0"/>
        <v>2</v>
      </c>
      <c r="K17" s="47">
        <v>2</v>
      </c>
      <c r="L17" s="61" t="s">
        <v>489</v>
      </c>
    </row>
    <row r="18" spans="2:12" x14ac:dyDescent="0.2">
      <c r="B18" s="34" t="s">
        <v>102</v>
      </c>
      <c r="C18" s="50"/>
      <c r="D18" s="62" t="s">
        <v>489</v>
      </c>
      <c r="E18" s="61" t="s">
        <v>489</v>
      </c>
      <c r="F18" s="48">
        <v>1</v>
      </c>
      <c r="G18" s="61" t="s">
        <v>489</v>
      </c>
      <c r="H18" s="48">
        <v>1</v>
      </c>
      <c r="I18" s="47">
        <v>1</v>
      </c>
      <c r="J18" s="46">
        <f t="shared" si="0"/>
        <v>5</v>
      </c>
      <c r="K18" s="47">
        <v>3</v>
      </c>
      <c r="L18" s="47">
        <v>2</v>
      </c>
    </row>
    <row r="19" spans="2:12" x14ac:dyDescent="0.2">
      <c r="B19" s="36" t="s">
        <v>283</v>
      </c>
      <c r="C19" s="50"/>
      <c r="D19" s="90" t="s">
        <v>489</v>
      </c>
      <c r="E19" s="76" t="s">
        <v>489</v>
      </c>
      <c r="F19" s="77">
        <v>1</v>
      </c>
      <c r="G19" s="75">
        <v>2</v>
      </c>
      <c r="H19" s="90" t="s">
        <v>489</v>
      </c>
      <c r="I19" s="75">
        <v>1</v>
      </c>
      <c r="J19" s="49">
        <f t="shared" si="0"/>
        <v>15</v>
      </c>
      <c r="K19" s="75">
        <v>9</v>
      </c>
      <c r="L19" s="75">
        <v>6</v>
      </c>
    </row>
    <row r="20" spans="2:12" ht="18" thickBot="1" x14ac:dyDescent="0.25">
      <c r="B20" s="37"/>
      <c r="C20" s="37"/>
      <c r="D20" s="53"/>
      <c r="E20" s="37"/>
      <c r="F20" s="53"/>
      <c r="G20" s="37"/>
      <c r="H20" s="53"/>
      <c r="I20" s="37"/>
      <c r="J20" s="53"/>
      <c r="K20" s="86"/>
      <c r="L20" s="86"/>
    </row>
    <row r="21" spans="2:12" x14ac:dyDescent="0.2">
      <c r="C21" s="34" t="s">
        <v>263</v>
      </c>
      <c r="H21" s="34" t="s">
        <v>490</v>
      </c>
      <c r="K21" s="50"/>
      <c r="L21" s="50"/>
    </row>
  </sheetData>
  <phoneticPr fontId="2"/>
  <pageMargins left="0.34" right="0.37" top="0.6" bottom="0.53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14.625" style="35" customWidth="1"/>
    <col min="3" max="4" width="12.125" style="35"/>
    <col min="5" max="5" width="10.875" style="35" customWidth="1"/>
    <col min="6" max="9" width="12.125" style="35"/>
    <col min="10" max="10" width="10.875" style="35" customWidth="1"/>
    <col min="11" max="256" width="12.125" style="35"/>
    <col min="257" max="257" width="13.375" style="35" customWidth="1"/>
    <col min="258" max="258" width="14.625" style="35" customWidth="1"/>
    <col min="259" max="260" width="12.125" style="35"/>
    <col min="261" max="261" width="10.875" style="35" customWidth="1"/>
    <col min="262" max="265" width="12.125" style="35"/>
    <col min="266" max="266" width="10.875" style="35" customWidth="1"/>
    <col min="267" max="512" width="12.125" style="35"/>
    <col min="513" max="513" width="13.375" style="35" customWidth="1"/>
    <col min="514" max="514" width="14.625" style="35" customWidth="1"/>
    <col min="515" max="516" width="12.125" style="35"/>
    <col min="517" max="517" width="10.875" style="35" customWidth="1"/>
    <col min="518" max="521" width="12.125" style="35"/>
    <col min="522" max="522" width="10.875" style="35" customWidth="1"/>
    <col min="523" max="768" width="12.125" style="35"/>
    <col min="769" max="769" width="13.375" style="35" customWidth="1"/>
    <col min="770" max="770" width="14.625" style="35" customWidth="1"/>
    <col min="771" max="772" width="12.125" style="35"/>
    <col min="773" max="773" width="10.875" style="35" customWidth="1"/>
    <col min="774" max="777" width="12.125" style="35"/>
    <col min="778" max="778" width="10.875" style="35" customWidth="1"/>
    <col min="779" max="1024" width="12.125" style="35"/>
    <col min="1025" max="1025" width="13.375" style="35" customWidth="1"/>
    <col min="1026" max="1026" width="14.625" style="35" customWidth="1"/>
    <col min="1027" max="1028" width="12.125" style="35"/>
    <col min="1029" max="1029" width="10.875" style="35" customWidth="1"/>
    <col min="1030" max="1033" width="12.125" style="35"/>
    <col min="1034" max="1034" width="10.875" style="35" customWidth="1"/>
    <col min="1035" max="1280" width="12.125" style="35"/>
    <col min="1281" max="1281" width="13.375" style="35" customWidth="1"/>
    <col min="1282" max="1282" width="14.625" style="35" customWidth="1"/>
    <col min="1283" max="1284" width="12.125" style="35"/>
    <col min="1285" max="1285" width="10.875" style="35" customWidth="1"/>
    <col min="1286" max="1289" width="12.125" style="35"/>
    <col min="1290" max="1290" width="10.875" style="35" customWidth="1"/>
    <col min="1291" max="1536" width="12.125" style="35"/>
    <col min="1537" max="1537" width="13.375" style="35" customWidth="1"/>
    <col min="1538" max="1538" width="14.625" style="35" customWidth="1"/>
    <col min="1539" max="1540" width="12.125" style="35"/>
    <col min="1541" max="1541" width="10.875" style="35" customWidth="1"/>
    <col min="1542" max="1545" width="12.125" style="35"/>
    <col min="1546" max="1546" width="10.875" style="35" customWidth="1"/>
    <col min="1547" max="1792" width="12.125" style="35"/>
    <col min="1793" max="1793" width="13.375" style="35" customWidth="1"/>
    <col min="1794" max="1794" width="14.625" style="35" customWidth="1"/>
    <col min="1795" max="1796" width="12.125" style="35"/>
    <col min="1797" max="1797" width="10.875" style="35" customWidth="1"/>
    <col min="1798" max="1801" width="12.125" style="35"/>
    <col min="1802" max="1802" width="10.875" style="35" customWidth="1"/>
    <col min="1803" max="2048" width="12.125" style="35"/>
    <col min="2049" max="2049" width="13.375" style="35" customWidth="1"/>
    <col min="2050" max="2050" width="14.625" style="35" customWidth="1"/>
    <col min="2051" max="2052" width="12.125" style="35"/>
    <col min="2053" max="2053" width="10.875" style="35" customWidth="1"/>
    <col min="2054" max="2057" width="12.125" style="35"/>
    <col min="2058" max="2058" width="10.875" style="35" customWidth="1"/>
    <col min="2059" max="2304" width="12.125" style="35"/>
    <col min="2305" max="2305" width="13.375" style="35" customWidth="1"/>
    <col min="2306" max="2306" width="14.625" style="35" customWidth="1"/>
    <col min="2307" max="2308" width="12.125" style="35"/>
    <col min="2309" max="2309" width="10.875" style="35" customWidth="1"/>
    <col min="2310" max="2313" width="12.125" style="35"/>
    <col min="2314" max="2314" width="10.875" style="35" customWidth="1"/>
    <col min="2315" max="2560" width="12.125" style="35"/>
    <col min="2561" max="2561" width="13.375" style="35" customWidth="1"/>
    <col min="2562" max="2562" width="14.625" style="35" customWidth="1"/>
    <col min="2563" max="2564" width="12.125" style="35"/>
    <col min="2565" max="2565" width="10.875" style="35" customWidth="1"/>
    <col min="2566" max="2569" width="12.125" style="35"/>
    <col min="2570" max="2570" width="10.875" style="35" customWidth="1"/>
    <col min="2571" max="2816" width="12.125" style="35"/>
    <col min="2817" max="2817" width="13.375" style="35" customWidth="1"/>
    <col min="2818" max="2818" width="14.625" style="35" customWidth="1"/>
    <col min="2819" max="2820" width="12.125" style="35"/>
    <col min="2821" max="2821" width="10.875" style="35" customWidth="1"/>
    <col min="2822" max="2825" width="12.125" style="35"/>
    <col min="2826" max="2826" width="10.875" style="35" customWidth="1"/>
    <col min="2827" max="3072" width="12.125" style="35"/>
    <col min="3073" max="3073" width="13.375" style="35" customWidth="1"/>
    <col min="3074" max="3074" width="14.625" style="35" customWidth="1"/>
    <col min="3075" max="3076" width="12.125" style="35"/>
    <col min="3077" max="3077" width="10.875" style="35" customWidth="1"/>
    <col min="3078" max="3081" width="12.125" style="35"/>
    <col min="3082" max="3082" width="10.875" style="35" customWidth="1"/>
    <col min="3083" max="3328" width="12.125" style="35"/>
    <col min="3329" max="3329" width="13.375" style="35" customWidth="1"/>
    <col min="3330" max="3330" width="14.625" style="35" customWidth="1"/>
    <col min="3331" max="3332" width="12.125" style="35"/>
    <col min="3333" max="3333" width="10.875" style="35" customWidth="1"/>
    <col min="3334" max="3337" width="12.125" style="35"/>
    <col min="3338" max="3338" width="10.875" style="35" customWidth="1"/>
    <col min="3339" max="3584" width="12.125" style="35"/>
    <col min="3585" max="3585" width="13.375" style="35" customWidth="1"/>
    <col min="3586" max="3586" width="14.625" style="35" customWidth="1"/>
    <col min="3587" max="3588" width="12.125" style="35"/>
    <col min="3589" max="3589" width="10.875" style="35" customWidth="1"/>
    <col min="3590" max="3593" width="12.125" style="35"/>
    <col min="3594" max="3594" width="10.875" style="35" customWidth="1"/>
    <col min="3595" max="3840" width="12.125" style="35"/>
    <col min="3841" max="3841" width="13.375" style="35" customWidth="1"/>
    <col min="3842" max="3842" width="14.625" style="35" customWidth="1"/>
    <col min="3843" max="3844" width="12.125" style="35"/>
    <col min="3845" max="3845" width="10.875" style="35" customWidth="1"/>
    <col min="3846" max="3849" width="12.125" style="35"/>
    <col min="3850" max="3850" width="10.875" style="35" customWidth="1"/>
    <col min="3851" max="4096" width="12.125" style="35"/>
    <col min="4097" max="4097" width="13.375" style="35" customWidth="1"/>
    <col min="4098" max="4098" width="14.625" style="35" customWidth="1"/>
    <col min="4099" max="4100" width="12.125" style="35"/>
    <col min="4101" max="4101" width="10.875" style="35" customWidth="1"/>
    <col min="4102" max="4105" width="12.125" style="35"/>
    <col min="4106" max="4106" width="10.875" style="35" customWidth="1"/>
    <col min="4107" max="4352" width="12.125" style="35"/>
    <col min="4353" max="4353" width="13.375" style="35" customWidth="1"/>
    <col min="4354" max="4354" width="14.625" style="35" customWidth="1"/>
    <col min="4355" max="4356" width="12.125" style="35"/>
    <col min="4357" max="4357" width="10.875" style="35" customWidth="1"/>
    <col min="4358" max="4361" width="12.125" style="35"/>
    <col min="4362" max="4362" width="10.875" style="35" customWidth="1"/>
    <col min="4363" max="4608" width="12.125" style="35"/>
    <col min="4609" max="4609" width="13.375" style="35" customWidth="1"/>
    <col min="4610" max="4610" width="14.625" style="35" customWidth="1"/>
    <col min="4611" max="4612" width="12.125" style="35"/>
    <col min="4613" max="4613" width="10.875" style="35" customWidth="1"/>
    <col min="4614" max="4617" width="12.125" style="35"/>
    <col min="4618" max="4618" width="10.875" style="35" customWidth="1"/>
    <col min="4619" max="4864" width="12.125" style="35"/>
    <col min="4865" max="4865" width="13.375" style="35" customWidth="1"/>
    <col min="4866" max="4866" width="14.625" style="35" customWidth="1"/>
    <col min="4867" max="4868" width="12.125" style="35"/>
    <col min="4869" max="4869" width="10.875" style="35" customWidth="1"/>
    <col min="4870" max="4873" width="12.125" style="35"/>
    <col min="4874" max="4874" width="10.875" style="35" customWidth="1"/>
    <col min="4875" max="5120" width="12.125" style="35"/>
    <col min="5121" max="5121" width="13.375" style="35" customWidth="1"/>
    <col min="5122" max="5122" width="14.625" style="35" customWidth="1"/>
    <col min="5123" max="5124" width="12.125" style="35"/>
    <col min="5125" max="5125" width="10.875" style="35" customWidth="1"/>
    <col min="5126" max="5129" width="12.125" style="35"/>
    <col min="5130" max="5130" width="10.875" style="35" customWidth="1"/>
    <col min="5131" max="5376" width="12.125" style="35"/>
    <col min="5377" max="5377" width="13.375" style="35" customWidth="1"/>
    <col min="5378" max="5378" width="14.625" style="35" customWidth="1"/>
    <col min="5379" max="5380" width="12.125" style="35"/>
    <col min="5381" max="5381" width="10.875" style="35" customWidth="1"/>
    <col min="5382" max="5385" width="12.125" style="35"/>
    <col min="5386" max="5386" width="10.875" style="35" customWidth="1"/>
    <col min="5387" max="5632" width="12.125" style="35"/>
    <col min="5633" max="5633" width="13.375" style="35" customWidth="1"/>
    <col min="5634" max="5634" width="14.625" style="35" customWidth="1"/>
    <col min="5635" max="5636" width="12.125" style="35"/>
    <col min="5637" max="5637" width="10.875" style="35" customWidth="1"/>
    <col min="5638" max="5641" width="12.125" style="35"/>
    <col min="5642" max="5642" width="10.875" style="35" customWidth="1"/>
    <col min="5643" max="5888" width="12.125" style="35"/>
    <col min="5889" max="5889" width="13.375" style="35" customWidth="1"/>
    <col min="5890" max="5890" width="14.625" style="35" customWidth="1"/>
    <col min="5891" max="5892" width="12.125" style="35"/>
    <col min="5893" max="5893" width="10.875" style="35" customWidth="1"/>
    <col min="5894" max="5897" width="12.125" style="35"/>
    <col min="5898" max="5898" width="10.875" style="35" customWidth="1"/>
    <col min="5899" max="6144" width="12.125" style="35"/>
    <col min="6145" max="6145" width="13.375" style="35" customWidth="1"/>
    <col min="6146" max="6146" width="14.625" style="35" customWidth="1"/>
    <col min="6147" max="6148" width="12.125" style="35"/>
    <col min="6149" max="6149" width="10.875" style="35" customWidth="1"/>
    <col min="6150" max="6153" width="12.125" style="35"/>
    <col min="6154" max="6154" width="10.875" style="35" customWidth="1"/>
    <col min="6155" max="6400" width="12.125" style="35"/>
    <col min="6401" max="6401" width="13.375" style="35" customWidth="1"/>
    <col min="6402" max="6402" width="14.625" style="35" customWidth="1"/>
    <col min="6403" max="6404" width="12.125" style="35"/>
    <col min="6405" max="6405" width="10.875" style="35" customWidth="1"/>
    <col min="6406" max="6409" width="12.125" style="35"/>
    <col min="6410" max="6410" width="10.875" style="35" customWidth="1"/>
    <col min="6411" max="6656" width="12.125" style="35"/>
    <col min="6657" max="6657" width="13.375" style="35" customWidth="1"/>
    <col min="6658" max="6658" width="14.625" style="35" customWidth="1"/>
    <col min="6659" max="6660" width="12.125" style="35"/>
    <col min="6661" max="6661" width="10.875" style="35" customWidth="1"/>
    <col min="6662" max="6665" width="12.125" style="35"/>
    <col min="6666" max="6666" width="10.875" style="35" customWidth="1"/>
    <col min="6667" max="6912" width="12.125" style="35"/>
    <col min="6913" max="6913" width="13.375" style="35" customWidth="1"/>
    <col min="6914" max="6914" width="14.625" style="35" customWidth="1"/>
    <col min="6915" max="6916" width="12.125" style="35"/>
    <col min="6917" max="6917" width="10.875" style="35" customWidth="1"/>
    <col min="6918" max="6921" width="12.125" style="35"/>
    <col min="6922" max="6922" width="10.875" style="35" customWidth="1"/>
    <col min="6923" max="7168" width="12.125" style="35"/>
    <col min="7169" max="7169" width="13.375" style="35" customWidth="1"/>
    <col min="7170" max="7170" width="14.625" style="35" customWidth="1"/>
    <col min="7171" max="7172" width="12.125" style="35"/>
    <col min="7173" max="7173" width="10.875" style="35" customWidth="1"/>
    <col min="7174" max="7177" width="12.125" style="35"/>
    <col min="7178" max="7178" width="10.875" style="35" customWidth="1"/>
    <col min="7179" max="7424" width="12.125" style="35"/>
    <col min="7425" max="7425" width="13.375" style="35" customWidth="1"/>
    <col min="7426" max="7426" width="14.625" style="35" customWidth="1"/>
    <col min="7427" max="7428" width="12.125" style="35"/>
    <col min="7429" max="7429" width="10.875" style="35" customWidth="1"/>
    <col min="7430" max="7433" width="12.125" style="35"/>
    <col min="7434" max="7434" width="10.875" style="35" customWidth="1"/>
    <col min="7435" max="7680" width="12.125" style="35"/>
    <col min="7681" max="7681" width="13.375" style="35" customWidth="1"/>
    <col min="7682" max="7682" width="14.625" style="35" customWidth="1"/>
    <col min="7683" max="7684" width="12.125" style="35"/>
    <col min="7685" max="7685" width="10.875" style="35" customWidth="1"/>
    <col min="7686" max="7689" width="12.125" style="35"/>
    <col min="7690" max="7690" width="10.875" style="35" customWidth="1"/>
    <col min="7691" max="7936" width="12.125" style="35"/>
    <col min="7937" max="7937" width="13.375" style="35" customWidth="1"/>
    <col min="7938" max="7938" width="14.625" style="35" customWidth="1"/>
    <col min="7939" max="7940" width="12.125" style="35"/>
    <col min="7941" max="7941" width="10.875" style="35" customWidth="1"/>
    <col min="7942" max="7945" width="12.125" style="35"/>
    <col min="7946" max="7946" width="10.875" style="35" customWidth="1"/>
    <col min="7947" max="8192" width="12.125" style="35"/>
    <col min="8193" max="8193" width="13.375" style="35" customWidth="1"/>
    <col min="8194" max="8194" width="14.625" style="35" customWidth="1"/>
    <col min="8195" max="8196" width="12.125" style="35"/>
    <col min="8197" max="8197" width="10.875" style="35" customWidth="1"/>
    <col min="8198" max="8201" width="12.125" style="35"/>
    <col min="8202" max="8202" width="10.875" style="35" customWidth="1"/>
    <col min="8203" max="8448" width="12.125" style="35"/>
    <col min="8449" max="8449" width="13.375" style="35" customWidth="1"/>
    <col min="8450" max="8450" width="14.625" style="35" customWidth="1"/>
    <col min="8451" max="8452" width="12.125" style="35"/>
    <col min="8453" max="8453" width="10.875" style="35" customWidth="1"/>
    <col min="8454" max="8457" width="12.125" style="35"/>
    <col min="8458" max="8458" width="10.875" style="35" customWidth="1"/>
    <col min="8459" max="8704" width="12.125" style="35"/>
    <col min="8705" max="8705" width="13.375" style="35" customWidth="1"/>
    <col min="8706" max="8706" width="14.625" style="35" customWidth="1"/>
    <col min="8707" max="8708" width="12.125" style="35"/>
    <col min="8709" max="8709" width="10.875" style="35" customWidth="1"/>
    <col min="8710" max="8713" width="12.125" style="35"/>
    <col min="8714" max="8714" width="10.875" style="35" customWidth="1"/>
    <col min="8715" max="8960" width="12.125" style="35"/>
    <col min="8961" max="8961" width="13.375" style="35" customWidth="1"/>
    <col min="8962" max="8962" width="14.625" style="35" customWidth="1"/>
    <col min="8963" max="8964" width="12.125" style="35"/>
    <col min="8965" max="8965" width="10.875" style="35" customWidth="1"/>
    <col min="8966" max="8969" width="12.125" style="35"/>
    <col min="8970" max="8970" width="10.875" style="35" customWidth="1"/>
    <col min="8971" max="9216" width="12.125" style="35"/>
    <col min="9217" max="9217" width="13.375" style="35" customWidth="1"/>
    <col min="9218" max="9218" width="14.625" style="35" customWidth="1"/>
    <col min="9219" max="9220" width="12.125" style="35"/>
    <col min="9221" max="9221" width="10.875" style="35" customWidth="1"/>
    <col min="9222" max="9225" width="12.125" style="35"/>
    <col min="9226" max="9226" width="10.875" style="35" customWidth="1"/>
    <col min="9227" max="9472" width="12.125" style="35"/>
    <col min="9473" max="9473" width="13.375" style="35" customWidth="1"/>
    <col min="9474" max="9474" width="14.625" style="35" customWidth="1"/>
    <col min="9475" max="9476" width="12.125" style="35"/>
    <col min="9477" max="9477" width="10.875" style="35" customWidth="1"/>
    <col min="9478" max="9481" width="12.125" style="35"/>
    <col min="9482" max="9482" width="10.875" style="35" customWidth="1"/>
    <col min="9483" max="9728" width="12.125" style="35"/>
    <col min="9729" max="9729" width="13.375" style="35" customWidth="1"/>
    <col min="9730" max="9730" width="14.625" style="35" customWidth="1"/>
    <col min="9731" max="9732" width="12.125" style="35"/>
    <col min="9733" max="9733" width="10.875" style="35" customWidth="1"/>
    <col min="9734" max="9737" width="12.125" style="35"/>
    <col min="9738" max="9738" width="10.875" style="35" customWidth="1"/>
    <col min="9739" max="9984" width="12.125" style="35"/>
    <col min="9985" max="9985" width="13.375" style="35" customWidth="1"/>
    <col min="9986" max="9986" width="14.625" style="35" customWidth="1"/>
    <col min="9987" max="9988" width="12.125" style="35"/>
    <col min="9989" max="9989" width="10.875" style="35" customWidth="1"/>
    <col min="9990" max="9993" width="12.125" style="35"/>
    <col min="9994" max="9994" width="10.875" style="35" customWidth="1"/>
    <col min="9995" max="10240" width="12.125" style="35"/>
    <col min="10241" max="10241" width="13.375" style="35" customWidth="1"/>
    <col min="10242" max="10242" width="14.625" style="35" customWidth="1"/>
    <col min="10243" max="10244" width="12.125" style="35"/>
    <col min="10245" max="10245" width="10.875" style="35" customWidth="1"/>
    <col min="10246" max="10249" width="12.125" style="35"/>
    <col min="10250" max="10250" width="10.875" style="35" customWidth="1"/>
    <col min="10251" max="10496" width="12.125" style="35"/>
    <col min="10497" max="10497" width="13.375" style="35" customWidth="1"/>
    <col min="10498" max="10498" width="14.625" style="35" customWidth="1"/>
    <col min="10499" max="10500" width="12.125" style="35"/>
    <col min="10501" max="10501" width="10.875" style="35" customWidth="1"/>
    <col min="10502" max="10505" width="12.125" style="35"/>
    <col min="10506" max="10506" width="10.875" style="35" customWidth="1"/>
    <col min="10507" max="10752" width="12.125" style="35"/>
    <col min="10753" max="10753" width="13.375" style="35" customWidth="1"/>
    <col min="10754" max="10754" width="14.625" style="35" customWidth="1"/>
    <col min="10755" max="10756" width="12.125" style="35"/>
    <col min="10757" max="10757" width="10.875" style="35" customWidth="1"/>
    <col min="10758" max="10761" width="12.125" style="35"/>
    <col min="10762" max="10762" width="10.875" style="35" customWidth="1"/>
    <col min="10763" max="11008" width="12.125" style="35"/>
    <col min="11009" max="11009" width="13.375" style="35" customWidth="1"/>
    <col min="11010" max="11010" width="14.625" style="35" customWidth="1"/>
    <col min="11011" max="11012" width="12.125" style="35"/>
    <col min="11013" max="11013" width="10.875" style="35" customWidth="1"/>
    <col min="11014" max="11017" width="12.125" style="35"/>
    <col min="11018" max="11018" width="10.875" style="35" customWidth="1"/>
    <col min="11019" max="11264" width="12.125" style="35"/>
    <col min="11265" max="11265" width="13.375" style="35" customWidth="1"/>
    <col min="11266" max="11266" width="14.625" style="35" customWidth="1"/>
    <col min="11267" max="11268" width="12.125" style="35"/>
    <col min="11269" max="11269" width="10.875" style="35" customWidth="1"/>
    <col min="11270" max="11273" width="12.125" style="35"/>
    <col min="11274" max="11274" width="10.875" style="35" customWidth="1"/>
    <col min="11275" max="11520" width="12.125" style="35"/>
    <col min="11521" max="11521" width="13.375" style="35" customWidth="1"/>
    <col min="11522" max="11522" width="14.625" style="35" customWidth="1"/>
    <col min="11523" max="11524" width="12.125" style="35"/>
    <col min="11525" max="11525" width="10.875" style="35" customWidth="1"/>
    <col min="11526" max="11529" width="12.125" style="35"/>
    <col min="11530" max="11530" width="10.875" style="35" customWidth="1"/>
    <col min="11531" max="11776" width="12.125" style="35"/>
    <col min="11777" max="11777" width="13.375" style="35" customWidth="1"/>
    <col min="11778" max="11778" width="14.625" style="35" customWidth="1"/>
    <col min="11779" max="11780" width="12.125" style="35"/>
    <col min="11781" max="11781" width="10.875" style="35" customWidth="1"/>
    <col min="11782" max="11785" width="12.125" style="35"/>
    <col min="11786" max="11786" width="10.875" style="35" customWidth="1"/>
    <col min="11787" max="12032" width="12.125" style="35"/>
    <col min="12033" max="12033" width="13.375" style="35" customWidth="1"/>
    <col min="12034" max="12034" width="14.625" style="35" customWidth="1"/>
    <col min="12035" max="12036" width="12.125" style="35"/>
    <col min="12037" max="12037" width="10.875" style="35" customWidth="1"/>
    <col min="12038" max="12041" width="12.125" style="35"/>
    <col min="12042" max="12042" width="10.875" style="35" customWidth="1"/>
    <col min="12043" max="12288" width="12.125" style="35"/>
    <col min="12289" max="12289" width="13.375" style="35" customWidth="1"/>
    <col min="12290" max="12290" width="14.625" style="35" customWidth="1"/>
    <col min="12291" max="12292" width="12.125" style="35"/>
    <col min="12293" max="12293" width="10.875" style="35" customWidth="1"/>
    <col min="12294" max="12297" width="12.125" style="35"/>
    <col min="12298" max="12298" width="10.875" style="35" customWidth="1"/>
    <col min="12299" max="12544" width="12.125" style="35"/>
    <col min="12545" max="12545" width="13.375" style="35" customWidth="1"/>
    <col min="12546" max="12546" width="14.625" style="35" customWidth="1"/>
    <col min="12547" max="12548" width="12.125" style="35"/>
    <col min="12549" max="12549" width="10.875" style="35" customWidth="1"/>
    <col min="12550" max="12553" width="12.125" style="35"/>
    <col min="12554" max="12554" width="10.875" style="35" customWidth="1"/>
    <col min="12555" max="12800" width="12.125" style="35"/>
    <col min="12801" max="12801" width="13.375" style="35" customWidth="1"/>
    <col min="12802" max="12802" width="14.625" style="35" customWidth="1"/>
    <col min="12803" max="12804" width="12.125" style="35"/>
    <col min="12805" max="12805" width="10.875" style="35" customWidth="1"/>
    <col min="12806" max="12809" width="12.125" style="35"/>
    <col min="12810" max="12810" width="10.875" style="35" customWidth="1"/>
    <col min="12811" max="13056" width="12.125" style="35"/>
    <col min="13057" max="13057" width="13.375" style="35" customWidth="1"/>
    <col min="13058" max="13058" width="14.625" style="35" customWidth="1"/>
    <col min="13059" max="13060" width="12.125" style="35"/>
    <col min="13061" max="13061" width="10.875" style="35" customWidth="1"/>
    <col min="13062" max="13065" width="12.125" style="35"/>
    <col min="13066" max="13066" width="10.875" style="35" customWidth="1"/>
    <col min="13067" max="13312" width="12.125" style="35"/>
    <col min="13313" max="13313" width="13.375" style="35" customWidth="1"/>
    <col min="13314" max="13314" width="14.625" style="35" customWidth="1"/>
    <col min="13315" max="13316" width="12.125" style="35"/>
    <col min="13317" max="13317" width="10.875" style="35" customWidth="1"/>
    <col min="13318" max="13321" width="12.125" style="35"/>
    <col min="13322" max="13322" width="10.875" style="35" customWidth="1"/>
    <col min="13323" max="13568" width="12.125" style="35"/>
    <col min="13569" max="13569" width="13.375" style="35" customWidth="1"/>
    <col min="13570" max="13570" width="14.625" style="35" customWidth="1"/>
    <col min="13571" max="13572" width="12.125" style="35"/>
    <col min="13573" max="13573" width="10.875" style="35" customWidth="1"/>
    <col min="13574" max="13577" width="12.125" style="35"/>
    <col min="13578" max="13578" width="10.875" style="35" customWidth="1"/>
    <col min="13579" max="13824" width="12.125" style="35"/>
    <col min="13825" max="13825" width="13.375" style="35" customWidth="1"/>
    <col min="13826" max="13826" width="14.625" style="35" customWidth="1"/>
    <col min="13827" max="13828" width="12.125" style="35"/>
    <col min="13829" max="13829" width="10.875" style="35" customWidth="1"/>
    <col min="13830" max="13833" width="12.125" style="35"/>
    <col min="13834" max="13834" width="10.875" style="35" customWidth="1"/>
    <col min="13835" max="14080" width="12.125" style="35"/>
    <col min="14081" max="14081" width="13.375" style="35" customWidth="1"/>
    <col min="14082" max="14082" width="14.625" style="35" customWidth="1"/>
    <col min="14083" max="14084" width="12.125" style="35"/>
    <col min="14085" max="14085" width="10.875" style="35" customWidth="1"/>
    <col min="14086" max="14089" width="12.125" style="35"/>
    <col min="14090" max="14090" width="10.875" style="35" customWidth="1"/>
    <col min="14091" max="14336" width="12.125" style="35"/>
    <col min="14337" max="14337" width="13.375" style="35" customWidth="1"/>
    <col min="14338" max="14338" width="14.625" style="35" customWidth="1"/>
    <col min="14339" max="14340" width="12.125" style="35"/>
    <col min="14341" max="14341" width="10.875" style="35" customWidth="1"/>
    <col min="14342" max="14345" width="12.125" style="35"/>
    <col min="14346" max="14346" width="10.875" style="35" customWidth="1"/>
    <col min="14347" max="14592" width="12.125" style="35"/>
    <col min="14593" max="14593" width="13.375" style="35" customWidth="1"/>
    <col min="14594" max="14594" width="14.625" style="35" customWidth="1"/>
    <col min="14595" max="14596" width="12.125" style="35"/>
    <col min="14597" max="14597" width="10.875" style="35" customWidth="1"/>
    <col min="14598" max="14601" width="12.125" style="35"/>
    <col min="14602" max="14602" width="10.875" style="35" customWidth="1"/>
    <col min="14603" max="14848" width="12.125" style="35"/>
    <col min="14849" max="14849" width="13.375" style="35" customWidth="1"/>
    <col min="14850" max="14850" width="14.625" style="35" customWidth="1"/>
    <col min="14851" max="14852" width="12.125" style="35"/>
    <col min="14853" max="14853" width="10.875" style="35" customWidth="1"/>
    <col min="14854" max="14857" width="12.125" style="35"/>
    <col min="14858" max="14858" width="10.875" style="35" customWidth="1"/>
    <col min="14859" max="15104" width="12.125" style="35"/>
    <col min="15105" max="15105" width="13.375" style="35" customWidth="1"/>
    <col min="15106" max="15106" width="14.625" style="35" customWidth="1"/>
    <col min="15107" max="15108" width="12.125" style="35"/>
    <col min="15109" max="15109" width="10.875" style="35" customWidth="1"/>
    <col min="15110" max="15113" width="12.125" style="35"/>
    <col min="15114" max="15114" width="10.875" style="35" customWidth="1"/>
    <col min="15115" max="15360" width="12.125" style="35"/>
    <col min="15361" max="15361" width="13.375" style="35" customWidth="1"/>
    <col min="15362" max="15362" width="14.625" style="35" customWidth="1"/>
    <col min="15363" max="15364" width="12.125" style="35"/>
    <col min="15365" max="15365" width="10.875" style="35" customWidth="1"/>
    <col min="15366" max="15369" width="12.125" style="35"/>
    <col min="15370" max="15370" width="10.875" style="35" customWidth="1"/>
    <col min="15371" max="15616" width="12.125" style="35"/>
    <col min="15617" max="15617" width="13.375" style="35" customWidth="1"/>
    <col min="15618" max="15618" width="14.625" style="35" customWidth="1"/>
    <col min="15619" max="15620" width="12.125" style="35"/>
    <col min="15621" max="15621" width="10.875" style="35" customWidth="1"/>
    <col min="15622" max="15625" width="12.125" style="35"/>
    <col min="15626" max="15626" width="10.875" style="35" customWidth="1"/>
    <col min="15627" max="15872" width="12.125" style="35"/>
    <col min="15873" max="15873" width="13.375" style="35" customWidth="1"/>
    <col min="15874" max="15874" width="14.625" style="35" customWidth="1"/>
    <col min="15875" max="15876" width="12.125" style="35"/>
    <col min="15877" max="15877" width="10.875" style="35" customWidth="1"/>
    <col min="15878" max="15881" width="12.125" style="35"/>
    <col min="15882" max="15882" width="10.875" style="35" customWidth="1"/>
    <col min="15883" max="16128" width="12.125" style="35"/>
    <col min="16129" max="16129" width="13.375" style="35" customWidth="1"/>
    <col min="16130" max="16130" width="14.625" style="35" customWidth="1"/>
    <col min="16131" max="16132" width="12.125" style="35"/>
    <col min="16133" max="16133" width="10.875" style="35" customWidth="1"/>
    <col min="16134" max="16137" width="12.125" style="35"/>
    <col min="16138" max="16138" width="10.875" style="35" customWidth="1"/>
    <col min="16139" max="16384" width="12.125" style="35"/>
  </cols>
  <sheetData>
    <row r="1" spans="1:12" x14ac:dyDescent="0.2">
      <c r="A1" s="34"/>
    </row>
    <row r="6" spans="1:12" x14ac:dyDescent="0.2">
      <c r="E6" s="36" t="s">
        <v>491</v>
      </c>
      <c r="K6" s="50"/>
      <c r="L6" s="50"/>
    </row>
    <row r="7" spans="1:12" ht="18" thickBot="1" x14ac:dyDescent="0.25">
      <c r="B7" s="37"/>
      <c r="C7" s="37"/>
      <c r="D7" s="71" t="s">
        <v>492</v>
      </c>
      <c r="E7" s="37"/>
      <c r="F7" s="38" t="s">
        <v>493</v>
      </c>
      <c r="G7" s="37"/>
      <c r="H7" s="37"/>
      <c r="I7" s="37"/>
      <c r="J7" s="37"/>
      <c r="K7" s="37"/>
      <c r="L7" s="87" t="s">
        <v>494</v>
      </c>
    </row>
    <row r="8" spans="1:12" x14ac:dyDescent="0.2">
      <c r="C8" s="39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">
      <c r="C9" s="41" t="s">
        <v>231</v>
      </c>
      <c r="D9" s="43"/>
      <c r="E9" s="42"/>
      <c r="F9" s="42"/>
      <c r="G9" s="57" t="s">
        <v>495</v>
      </c>
      <c r="H9" s="42"/>
      <c r="I9" s="42"/>
      <c r="J9" s="42"/>
      <c r="K9" s="42"/>
      <c r="L9" s="41" t="s">
        <v>496</v>
      </c>
    </row>
    <row r="10" spans="1:12" x14ac:dyDescent="0.2">
      <c r="B10" s="42"/>
      <c r="C10" s="43"/>
      <c r="D10" s="45" t="s">
        <v>497</v>
      </c>
      <c r="E10" s="45" t="s">
        <v>498</v>
      </c>
      <c r="F10" s="45" t="s">
        <v>499</v>
      </c>
      <c r="G10" s="45" t="s">
        <v>500</v>
      </c>
      <c r="H10" s="45" t="s">
        <v>501</v>
      </c>
      <c r="I10" s="45" t="s">
        <v>502</v>
      </c>
      <c r="J10" s="45" t="s">
        <v>133</v>
      </c>
      <c r="K10" s="44" t="s">
        <v>503</v>
      </c>
      <c r="L10" s="45" t="s">
        <v>504</v>
      </c>
    </row>
    <row r="11" spans="1:12" x14ac:dyDescent="0.2">
      <c r="C11" s="39"/>
    </row>
    <row r="12" spans="1:12" x14ac:dyDescent="0.2">
      <c r="B12" s="34" t="s">
        <v>505</v>
      </c>
      <c r="C12" s="46">
        <f>SUM(D12:L12)</f>
        <v>47232</v>
      </c>
      <c r="D12" s="47">
        <v>32632</v>
      </c>
      <c r="E12" s="47">
        <v>1542</v>
      </c>
      <c r="F12" s="47">
        <v>4220</v>
      </c>
      <c r="G12" s="47">
        <v>6192</v>
      </c>
      <c r="H12" s="47">
        <v>1768</v>
      </c>
      <c r="I12" s="47">
        <f>216-64</f>
        <v>152</v>
      </c>
      <c r="J12" s="47">
        <v>662</v>
      </c>
      <c r="K12" s="61" t="s">
        <v>26</v>
      </c>
      <c r="L12" s="47">
        <v>64</v>
      </c>
    </row>
    <row r="13" spans="1:12" x14ac:dyDescent="0.2">
      <c r="B13" s="34" t="s">
        <v>506</v>
      </c>
      <c r="C13" s="46">
        <f>SUM(D13:L13)</f>
        <v>47648</v>
      </c>
      <c r="D13" s="47">
        <v>32974</v>
      </c>
      <c r="E13" s="47">
        <v>1454</v>
      </c>
      <c r="F13" s="47">
        <v>4349</v>
      </c>
      <c r="G13" s="47">
        <v>6252</v>
      </c>
      <c r="H13" s="47">
        <v>1763</v>
      </c>
      <c r="I13" s="47">
        <f>203-62</f>
        <v>141</v>
      </c>
      <c r="J13" s="47">
        <v>653</v>
      </c>
      <c r="K13" s="61" t="s">
        <v>26</v>
      </c>
      <c r="L13" s="47">
        <v>62</v>
      </c>
    </row>
    <row r="14" spans="1:12" x14ac:dyDescent="0.2">
      <c r="B14" s="34" t="s">
        <v>507</v>
      </c>
      <c r="C14" s="46">
        <f>SUM(D14:L14)</f>
        <v>48614</v>
      </c>
      <c r="D14" s="47">
        <v>33626</v>
      </c>
      <c r="E14" s="47">
        <v>1403</v>
      </c>
      <c r="F14" s="47">
        <v>4532</v>
      </c>
      <c r="G14" s="47">
        <v>6440</v>
      </c>
      <c r="H14" s="47">
        <v>1708</v>
      </c>
      <c r="I14" s="47">
        <f>202-61</f>
        <v>141</v>
      </c>
      <c r="J14" s="47">
        <v>703</v>
      </c>
      <c r="K14" s="61" t="s">
        <v>26</v>
      </c>
      <c r="L14" s="47">
        <v>61</v>
      </c>
    </row>
    <row r="15" spans="1:12" x14ac:dyDescent="0.2">
      <c r="B15" s="34" t="s">
        <v>508</v>
      </c>
      <c r="C15" s="46">
        <f>SUM(D15:L15)</f>
        <v>48951</v>
      </c>
      <c r="D15" s="47">
        <v>33923</v>
      </c>
      <c r="E15" s="47">
        <v>1327</v>
      </c>
      <c r="F15" s="47">
        <v>4563</v>
      </c>
      <c r="G15" s="47">
        <v>6467</v>
      </c>
      <c r="H15" s="47">
        <v>1700</v>
      </c>
      <c r="I15" s="47">
        <f>199-60</f>
        <v>139</v>
      </c>
      <c r="J15" s="47">
        <v>772</v>
      </c>
      <c r="K15" s="61" t="s">
        <v>26</v>
      </c>
      <c r="L15" s="47">
        <v>60</v>
      </c>
    </row>
    <row r="16" spans="1:12" x14ac:dyDescent="0.2">
      <c r="B16" s="34" t="s">
        <v>509</v>
      </c>
      <c r="C16" s="46">
        <f>SUM(D16:L16)</f>
        <v>48665</v>
      </c>
      <c r="D16" s="47">
        <v>33706</v>
      </c>
      <c r="E16" s="47">
        <v>1288</v>
      </c>
      <c r="F16" s="47">
        <v>4504</v>
      </c>
      <c r="G16" s="47">
        <v>6448</v>
      </c>
      <c r="H16" s="47">
        <v>1674</v>
      </c>
      <c r="I16" s="47">
        <f>211-61</f>
        <v>150</v>
      </c>
      <c r="J16" s="47">
        <v>834</v>
      </c>
      <c r="K16" s="61" t="s">
        <v>26</v>
      </c>
      <c r="L16" s="47">
        <v>61</v>
      </c>
    </row>
    <row r="17" spans="2:12" x14ac:dyDescent="0.2">
      <c r="C17" s="39"/>
    </row>
    <row r="18" spans="2:12" x14ac:dyDescent="0.2">
      <c r="B18" s="34" t="s">
        <v>510</v>
      </c>
      <c r="C18" s="46">
        <f>SUM(D18:L18)</f>
        <v>47300</v>
      </c>
      <c r="D18" s="47">
        <v>32758</v>
      </c>
      <c r="E18" s="47">
        <v>1237</v>
      </c>
      <c r="F18" s="47">
        <v>4395</v>
      </c>
      <c r="G18" s="47">
        <v>6189</v>
      </c>
      <c r="H18" s="47">
        <v>1434</v>
      </c>
      <c r="I18" s="47">
        <f>179-63</f>
        <v>116</v>
      </c>
      <c r="J18" s="47">
        <v>1108</v>
      </c>
      <c r="K18" s="61" t="s">
        <v>26</v>
      </c>
      <c r="L18" s="47">
        <v>63</v>
      </c>
    </row>
    <row r="19" spans="2:12" x14ac:dyDescent="0.2">
      <c r="B19" s="34" t="s">
        <v>511</v>
      </c>
      <c r="C19" s="46">
        <f>SUM(D19:L19)</f>
        <v>45107</v>
      </c>
      <c r="D19" s="47">
        <v>31244</v>
      </c>
      <c r="E19" s="47">
        <v>1189</v>
      </c>
      <c r="F19" s="47">
        <v>4175</v>
      </c>
      <c r="G19" s="47">
        <v>5882</v>
      </c>
      <c r="H19" s="47">
        <v>1103</v>
      </c>
      <c r="I19" s="47">
        <f>182-71</f>
        <v>111</v>
      </c>
      <c r="J19" s="47">
        <v>1332</v>
      </c>
      <c r="K19" s="61" t="s">
        <v>26</v>
      </c>
      <c r="L19" s="47">
        <v>71</v>
      </c>
    </row>
    <row r="20" spans="2:12" x14ac:dyDescent="0.2">
      <c r="B20" s="34" t="s">
        <v>512</v>
      </c>
      <c r="C20" s="46">
        <f>SUM(D20:L20)</f>
        <v>43095</v>
      </c>
      <c r="D20" s="47">
        <v>29858</v>
      </c>
      <c r="E20" s="47">
        <v>1163</v>
      </c>
      <c r="F20" s="47">
        <v>4109</v>
      </c>
      <c r="G20" s="47">
        <v>5435</v>
      </c>
      <c r="H20" s="47">
        <v>850</v>
      </c>
      <c r="I20" s="47">
        <f>193-80</f>
        <v>113</v>
      </c>
      <c r="J20" s="47">
        <v>1487</v>
      </c>
      <c r="K20" s="61" t="s">
        <v>513</v>
      </c>
      <c r="L20" s="47">
        <v>80</v>
      </c>
    </row>
    <row r="21" spans="2:12" x14ac:dyDescent="0.2">
      <c r="B21" s="34" t="s">
        <v>514</v>
      </c>
      <c r="C21" s="46">
        <f>SUM(D21:L21)</f>
        <v>41719</v>
      </c>
      <c r="D21" s="47">
        <v>28460</v>
      </c>
      <c r="E21" s="47">
        <v>1155</v>
      </c>
      <c r="F21" s="47">
        <v>4061</v>
      </c>
      <c r="G21" s="47">
        <v>5180</v>
      </c>
      <c r="H21" s="47">
        <v>787</v>
      </c>
      <c r="I21" s="47">
        <f>200-84</f>
        <v>116</v>
      </c>
      <c r="J21" s="47">
        <v>1676</v>
      </c>
      <c r="K21" s="47">
        <v>200</v>
      </c>
      <c r="L21" s="47">
        <v>84</v>
      </c>
    </row>
    <row r="22" spans="2:12" x14ac:dyDescent="0.2">
      <c r="B22" s="34" t="s">
        <v>515</v>
      </c>
      <c r="C22" s="46">
        <f>SUM(D22:L22)</f>
        <v>40599</v>
      </c>
      <c r="D22" s="47">
        <f>13479+13766</f>
        <v>27245</v>
      </c>
      <c r="E22" s="47">
        <f>916+227</f>
        <v>1143</v>
      </c>
      <c r="F22" s="47">
        <f>3529+419</f>
        <v>3948</v>
      </c>
      <c r="G22" s="47">
        <f>1496+3410</f>
        <v>4906</v>
      </c>
      <c r="H22" s="47">
        <v>775</v>
      </c>
      <c r="I22" s="47">
        <v>118</v>
      </c>
      <c r="J22" s="47">
        <v>1985</v>
      </c>
      <c r="K22" s="47">
        <v>391</v>
      </c>
      <c r="L22" s="47">
        <v>88</v>
      </c>
    </row>
    <row r="23" spans="2:12" x14ac:dyDescent="0.2">
      <c r="C23" s="39"/>
    </row>
    <row r="24" spans="2:12" x14ac:dyDescent="0.2">
      <c r="B24" s="34" t="s">
        <v>516</v>
      </c>
      <c r="C24" s="46">
        <f>SUM(D24:L24)</f>
        <v>39645</v>
      </c>
      <c r="D24" s="47">
        <f>12921+13374</f>
        <v>26295</v>
      </c>
      <c r="E24" s="47">
        <f>874+213</f>
        <v>1087</v>
      </c>
      <c r="F24" s="47">
        <f>3332+446</f>
        <v>3778</v>
      </c>
      <c r="G24" s="47">
        <f>1434+3259</f>
        <v>4693</v>
      </c>
      <c r="H24" s="47">
        <v>727</v>
      </c>
      <c r="I24" s="47">
        <f>6+112</f>
        <v>118</v>
      </c>
      <c r="J24" s="47">
        <f>1156+1134</f>
        <v>2290</v>
      </c>
      <c r="K24" s="47">
        <v>577</v>
      </c>
      <c r="L24" s="47">
        <v>80</v>
      </c>
    </row>
    <row r="25" spans="2:12" x14ac:dyDescent="0.2">
      <c r="B25" s="34" t="s">
        <v>517</v>
      </c>
      <c r="C25" s="46">
        <f>SUM(D25:L25)</f>
        <v>38393</v>
      </c>
      <c r="D25" s="47">
        <v>25121</v>
      </c>
      <c r="E25" s="47">
        <v>941</v>
      </c>
      <c r="F25" s="47">
        <v>3680</v>
      </c>
      <c r="G25" s="47">
        <v>4520</v>
      </c>
      <c r="H25" s="47">
        <v>673</v>
      </c>
      <c r="I25" s="47">
        <v>113</v>
      </c>
      <c r="J25" s="47">
        <v>2478</v>
      </c>
      <c r="K25" s="47">
        <v>786</v>
      </c>
      <c r="L25" s="47">
        <v>81</v>
      </c>
    </row>
    <row r="26" spans="2:12" x14ac:dyDescent="0.2">
      <c r="B26" s="34" t="s">
        <v>518</v>
      </c>
      <c r="C26" s="46">
        <f>SUM(D26:L26)</f>
        <v>38276</v>
      </c>
      <c r="D26" s="47">
        <v>24852</v>
      </c>
      <c r="E26" s="47">
        <v>872</v>
      </c>
      <c r="F26" s="47">
        <v>3650</v>
      </c>
      <c r="G26" s="47">
        <v>4513</v>
      </c>
      <c r="H26" s="47">
        <v>635</v>
      </c>
      <c r="I26" s="47">
        <v>112</v>
      </c>
      <c r="J26" s="47">
        <v>2539</v>
      </c>
      <c r="K26" s="47">
        <v>1016</v>
      </c>
      <c r="L26" s="47">
        <v>87</v>
      </c>
    </row>
    <row r="27" spans="2:12" x14ac:dyDescent="0.2">
      <c r="B27" s="34" t="s">
        <v>519</v>
      </c>
      <c r="C27" s="46">
        <f>SUM(D27:L27)</f>
        <v>38057</v>
      </c>
      <c r="D27" s="47">
        <v>24653</v>
      </c>
      <c r="E27" s="47">
        <v>763</v>
      </c>
      <c r="F27" s="47">
        <v>3668</v>
      </c>
      <c r="G27" s="47">
        <v>4525</v>
      </c>
      <c r="H27" s="47">
        <v>586</v>
      </c>
      <c r="I27" s="47">
        <v>114</v>
      </c>
      <c r="J27" s="47">
        <v>2422</v>
      </c>
      <c r="K27" s="47">
        <v>1244</v>
      </c>
      <c r="L27" s="47">
        <v>82</v>
      </c>
    </row>
    <row r="28" spans="2:12" x14ac:dyDescent="0.2">
      <c r="B28" s="36" t="s">
        <v>520</v>
      </c>
      <c r="C28" s="49">
        <f>SUM(D28:L28)</f>
        <v>38033</v>
      </c>
      <c r="D28" s="50">
        <f t="shared" ref="D28:L28" si="0">D30+D34</f>
        <v>24383</v>
      </c>
      <c r="E28" s="50">
        <f t="shared" si="0"/>
        <v>787</v>
      </c>
      <c r="F28" s="50">
        <f t="shared" si="0"/>
        <v>3719</v>
      </c>
      <c r="G28" s="50">
        <f t="shared" si="0"/>
        <v>4543</v>
      </c>
      <c r="H28" s="50">
        <f t="shared" si="0"/>
        <v>537</v>
      </c>
      <c r="I28" s="50">
        <f t="shared" si="0"/>
        <v>118</v>
      </c>
      <c r="J28" s="50">
        <f t="shared" si="0"/>
        <v>2601</v>
      </c>
      <c r="K28" s="50">
        <f t="shared" si="0"/>
        <v>1265</v>
      </c>
      <c r="L28" s="50">
        <f t="shared" si="0"/>
        <v>80</v>
      </c>
    </row>
    <row r="29" spans="2:12" x14ac:dyDescent="0.2">
      <c r="C29" s="39"/>
    </row>
    <row r="30" spans="2:12" x14ac:dyDescent="0.2">
      <c r="B30" s="73" t="s">
        <v>338</v>
      </c>
      <c r="C30" s="46">
        <f>SUM(D30:L30)</f>
        <v>32310</v>
      </c>
      <c r="D30" s="65">
        <f t="shared" ref="D30:L30" si="1">D31+D32</f>
        <v>18660</v>
      </c>
      <c r="E30" s="65">
        <f t="shared" si="1"/>
        <v>787</v>
      </c>
      <c r="F30" s="65">
        <f t="shared" si="1"/>
        <v>3719</v>
      </c>
      <c r="G30" s="65">
        <f t="shared" si="1"/>
        <v>4543</v>
      </c>
      <c r="H30" s="65">
        <f t="shared" si="1"/>
        <v>537</v>
      </c>
      <c r="I30" s="65">
        <f t="shared" si="1"/>
        <v>118</v>
      </c>
      <c r="J30" s="65">
        <f t="shared" si="1"/>
        <v>2601</v>
      </c>
      <c r="K30" s="65">
        <f t="shared" si="1"/>
        <v>1265</v>
      </c>
      <c r="L30" s="65">
        <f t="shared" si="1"/>
        <v>80</v>
      </c>
    </row>
    <row r="31" spans="2:12" x14ac:dyDescent="0.2">
      <c r="B31" s="73" t="s">
        <v>521</v>
      </c>
      <c r="C31" s="46">
        <f>SUM(D31:L31)</f>
        <v>16414</v>
      </c>
      <c r="D31" s="47">
        <v>9400</v>
      </c>
      <c r="E31" s="47">
        <v>588</v>
      </c>
      <c r="F31" s="47">
        <v>3310</v>
      </c>
      <c r="G31" s="61">
        <v>1390</v>
      </c>
      <c r="H31" s="61" t="s">
        <v>26</v>
      </c>
      <c r="I31" s="61">
        <v>9</v>
      </c>
      <c r="J31" s="47">
        <v>1165</v>
      </c>
      <c r="K31" s="47">
        <v>538</v>
      </c>
      <c r="L31" s="47">
        <v>14</v>
      </c>
    </row>
    <row r="32" spans="2:12" x14ac:dyDescent="0.2">
      <c r="B32" s="73" t="s">
        <v>522</v>
      </c>
      <c r="C32" s="46">
        <f>SUM(D32:L32)</f>
        <v>15896</v>
      </c>
      <c r="D32" s="47">
        <v>9260</v>
      </c>
      <c r="E32" s="47">
        <v>199</v>
      </c>
      <c r="F32" s="47">
        <v>409</v>
      </c>
      <c r="G32" s="47">
        <v>3153</v>
      </c>
      <c r="H32" s="47">
        <v>537</v>
      </c>
      <c r="I32" s="47">
        <v>109</v>
      </c>
      <c r="J32" s="47">
        <v>1436</v>
      </c>
      <c r="K32" s="47">
        <v>727</v>
      </c>
      <c r="L32" s="47">
        <v>66</v>
      </c>
    </row>
    <row r="33" spans="1:12" x14ac:dyDescent="0.2">
      <c r="C33" s="39"/>
    </row>
    <row r="34" spans="1:12" x14ac:dyDescent="0.2">
      <c r="B34" s="73" t="s">
        <v>339</v>
      </c>
      <c r="C34" s="46">
        <f>SUM(D34:L34)</f>
        <v>5723</v>
      </c>
      <c r="D34" s="65">
        <f>D35+D36</f>
        <v>5723</v>
      </c>
      <c r="E34" s="59" t="s">
        <v>26</v>
      </c>
      <c r="F34" s="59" t="s">
        <v>26</v>
      </c>
      <c r="G34" s="59" t="s">
        <v>26</v>
      </c>
      <c r="H34" s="59" t="s">
        <v>26</v>
      </c>
      <c r="I34" s="59" t="s">
        <v>26</v>
      </c>
      <c r="J34" s="59" t="s">
        <v>26</v>
      </c>
      <c r="K34" s="59" t="s">
        <v>26</v>
      </c>
      <c r="L34" s="59" t="s">
        <v>26</v>
      </c>
    </row>
    <row r="35" spans="1:12" x14ac:dyDescent="0.2">
      <c r="B35" s="73" t="s">
        <v>521</v>
      </c>
      <c r="C35" s="46">
        <f>SUM(D35:L35)</f>
        <v>3091</v>
      </c>
      <c r="D35" s="47">
        <v>3091</v>
      </c>
      <c r="E35" s="59" t="s">
        <v>26</v>
      </c>
      <c r="F35" s="59" t="s">
        <v>26</v>
      </c>
      <c r="G35" s="59" t="s">
        <v>26</v>
      </c>
      <c r="H35" s="59" t="s">
        <v>26</v>
      </c>
      <c r="I35" s="59" t="s">
        <v>26</v>
      </c>
      <c r="J35" s="59" t="s">
        <v>26</v>
      </c>
      <c r="K35" s="59" t="s">
        <v>26</v>
      </c>
      <c r="L35" s="59" t="s">
        <v>26</v>
      </c>
    </row>
    <row r="36" spans="1:12" x14ac:dyDescent="0.2">
      <c r="B36" s="73" t="s">
        <v>522</v>
      </c>
      <c r="C36" s="46">
        <f>SUM(D36:L36)</f>
        <v>2632</v>
      </c>
      <c r="D36" s="47">
        <v>2632</v>
      </c>
      <c r="E36" s="59" t="s">
        <v>26</v>
      </c>
      <c r="F36" s="59" t="s">
        <v>26</v>
      </c>
      <c r="G36" s="59" t="s">
        <v>26</v>
      </c>
      <c r="H36" s="59" t="s">
        <v>26</v>
      </c>
      <c r="I36" s="59" t="s">
        <v>26</v>
      </c>
      <c r="J36" s="59" t="s">
        <v>26</v>
      </c>
      <c r="K36" s="59" t="s">
        <v>26</v>
      </c>
      <c r="L36" s="59" t="s">
        <v>26</v>
      </c>
    </row>
    <row r="37" spans="1:12" ht="18" thickBot="1" x14ac:dyDescent="0.25">
      <c r="B37" s="86"/>
      <c r="C37" s="53"/>
      <c r="D37" s="37"/>
      <c r="E37" s="37"/>
      <c r="F37" s="37"/>
      <c r="G37" s="37"/>
      <c r="H37" s="37"/>
      <c r="I37" s="37"/>
      <c r="J37" s="37"/>
      <c r="K37" s="37"/>
      <c r="L37" s="37"/>
    </row>
    <row r="38" spans="1:12" x14ac:dyDescent="0.2">
      <c r="C38" s="34" t="s">
        <v>263</v>
      </c>
    </row>
    <row r="39" spans="1:12" x14ac:dyDescent="0.2">
      <c r="A39" s="34"/>
      <c r="C39" s="50"/>
    </row>
  </sheetData>
  <phoneticPr fontId="2"/>
  <pageMargins left="0.34" right="0.37" top="0.6" bottom="0.53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zoomScale="75" zoomScaleNormal="100" workbookViewId="0"/>
  </sheetViews>
  <sheetFormatPr defaultColWidth="12.125" defaultRowHeight="17.25" x14ac:dyDescent="0.2"/>
  <cols>
    <col min="1" max="1" width="13.375" style="35" customWidth="1"/>
    <col min="2" max="2" width="17.125" style="35" customWidth="1"/>
    <col min="3" max="3" width="12.125" style="35"/>
    <col min="4" max="6" width="13.375" style="35" customWidth="1"/>
    <col min="7" max="7" width="12.125" style="35"/>
    <col min="8" max="10" width="13.375" style="35" customWidth="1"/>
    <col min="11" max="11" width="10.875" style="35" customWidth="1"/>
    <col min="12" max="256" width="12.125" style="35"/>
    <col min="257" max="257" width="13.375" style="35" customWidth="1"/>
    <col min="258" max="258" width="17.125" style="35" customWidth="1"/>
    <col min="259" max="259" width="12.125" style="35"/>
    <col min="260" max="262" width="13.375" style="35" customWidth="1"/>
    <col min="263" max="263" width="12.125" style="35"/>
    <col min="264" max="266" width="13.375" style="35" customWidth="1"/>
    <col min="267" max="267" width="10.875" style="35" customWidth="1"/>
    <col min="268" max="512" width="12.125" style="35"/>
    <col min="513" max="513" width="13.375" style="35" customWidth="1"/>
    <col min="514" max="514" width="17.125" style="35" customWidth="1"/>
    <col min="515" max="515" width="12.125" style="35"/>
    <col min="516" max="518" width="13.375" style="35" customWidth="1"/>
    <col min="519" max="519" width="12.125" style="35"/>
    <col min="520" max="522" width="13.375" style="35" customWidth="1"/>
    <col min="523" max="523" width="10.875" style="35" customWidth="1"/>
    <col min="524" max="768" width="12.125" style="35"/>
    <col min="769" max="769" width="13.375" style="35" customWidth="1"/>
    <col min="770" max="770" width="17.125" style="35" customWidth="1"/>
    <col min="771" max="771" width="12.125" style="35"/>
    <col min="772" max="774" width="13.375" style="35" customWidth="1"/>
    <col min="775" max="775" width="12.125" style="35"/>
    <col min="776" max="778" width="13.375" style="35" customWidth="1"/>
    <col min="779" max="779" width="10.875" style="35" customWidth="1"/>
    <col min="780" max="1024" width="12.125" style="35"/>
    <col min="1025" max="1025" width="13.375" style="35" customWidth="1"/>
    <col min="1026" max="1026" width="17.125" style="35" customWidth="1"/>
    <col min="1027" max="1027" width="12.125" style="35"/>
    <col min="1028" max="1030" width="13.375" style="35" customWidth="1"/>
    <col min="1031" max="1031" width="12.125" style="35"/>
    <col min="1032" max="1034" width="13.375" style="35" customWidth="1"/>
    <col min="1035" max="1035" width="10.875" style="35" customWidth="1"/>
    <col min="1036" max="1280" width="12.125" style="35"/>
    <col min="1281" max="1281" width="13.375" style="35" customWidth="1"/>
    <col min="1282" max="1282" width="17.125" style="35" customWidth="1"/>
    <col min="1283" max="1283" width="12.125" style="35"/>
    <col min="1284" max="1286" width="13.375" style="35" customWidth="1"/>
    <col min="1287" max="1287" width="12.125" style="35"/>
    <col min="1288" max="1290" width="13.375" style="35" customWidth="1"/>
    <col min="1291" max="1291" width="10.875" style="35" customWidth="1"/>
    <col min="1292" max="1536" width="12.125" style="35"/>
    <col min="1537" max="1537" width="13.375" style="35" customWidth="1"/>
    <col min="1538" max="1538" width="17.125" style="35" customWidth="1"/>
    <col min="1539" max="1539" width="12.125" style="35"/>
    <col min="1540" max="1542" width="13.375" style="35" customWidth="1"/>
    <col min="1543" max="1543" width="12.125" style="35"/>
    <col min="1544" max="1546" width="13.375" style="35" customWidth="1"/>
    <col min="1547" max="1547" width="10.875" style="35" customWidth="1"/>
    <col min="1548" max="1792" width="12.125" style="35"/>
    <col min="1793" max="1793" width="13.375" style="35" customWidth="1"/>
    <col min="1794" max="1794" width="17.125" style="35" customWidth="1"/>
    <col min="1795" max="1795" width="12.125" style="35"/>
    <col min="1796" max="1798" width="13.375" style="35" customWidth="1"/>
    <col min="1799" max="1799" width="12.125" style="35"/>
    <col min="1800" max="1802" width="13.375" style="35" customWidth="1"/>
    <col min="1803" max="1803" width="10.875" style="35" customWidth="1"/>
    <col min="1804" max="2048" width="12.125" style="35"/>
    <col min="2049" max="2049" width="13.375" style="35" customWidth="1"/>
    <col min="2050" max="2050" width="17.125" style="35" customWidth="1"/>
    <col min="2051" max="2051" width="12.125" style="35"/>
    <col min="2052" max="2054" width="13.375" style="35" customWidth="1"/>
    <col min="2055" max="2055" width="12.125" style="35"/>
    <col min="2056" max="2058" width="13.375" style="35" customWidth="1"/>
    <col min="2059" max="2059" width="10.875" style="35" customWidth="1"/>
    <col min="2060" max="2304" width="12.125" style="35"/>
    <col min="2305" max="2305" width="13.375" style="35" customWidth="1"/>
    <col min="2306" max="2306" width="17.125" style="35" customWidth="1"/>
    <col min="2307" max="2307" width="12.125" style="35"/>
    <col min="2308" max="2310" width="13.375" style="35" customWidth="1"/>
    <col min="2311" max="2311" width="12.125" style="35"/>
    <col min="2312" max="2314" width="13.375" style="35" customWidth="1"/>
    <col min="2315" max="2315" width="10.875" style="35" customWidth="1"/>
    <col min="2316" max="2560" width="12.125" style="35"/>
    <col min="2561" max="2561" width="13.375" style="35" customWidth="1"/>
    <col min="2562" max="2562" width="17.125" style="35" customWidth="1"/>
    <col min="2563" max="2563" width="12.125" style="35"/>
    <col min="2564" max="2566" width="13.375" style="35" customWidth="1"/>
    <col min="2567" max="2567" width="12.125" style="35"/>
    <col min="2568" max="2570" width="13.375" style="35" customWidth="1"/>
    <col min="2571" max="2571" width="10.875" style="35" customWidth="1"/>
    <col min="2572" max="2816" width="12.125" style="35"/>
    <col min="2817" max="2817" width="13.375" style="35" customWidth="1"/>
    <col min="2818" max="2818" width="17.125" style="35" customWidth="1"/>
    <col min="2819" max="2819" width="12.125" style="35"/>
    <col min="2820" max="2822" width="13.375" style="35" customWidth="1"/>
    <col min="2823" max="2823" width="12.125" style="35"/>
    <col min="2824" max="2826" width="13.375" style="35" customWidth="1"/>
    <col min="2827" max="2827" width="10.875" style="35" customWidth="1"/>
    <col min="2828" max="3072" width="12.125" style="35"/>
    <col min="3073" max="3073" width="13.375" style="35" customWidth="1"/>
    <col min="3074" max="3074" width="17.125" style="35" customWidth="1"/>
    <col min="3075" max="3075" width="12.125" style="35"/>
    <col min="3076" max="3078" width="13.375" style="35" customWidth="1"/>
    <col min="3079" max="3079" width="12.125" style="35"/>
    <col min="3080" max="3082" width="13.375" style="35" customWidth="1"/>
    <col min="3083" max="3083" width="10.875" style="35" customWidth="1"/>
    <col min="3084" max="3328" width="12.125" style="35"/>
    <col min="3329" max="3329" width="13.375" style="35" customWidth="1"/>
    <col min="3330" max="3330" width="17.125" style="35" customWidth="1"/>
    <col min="3331" max="3331" width="12.125" style="35"/>
    <col min="3332" max="3334" width="13.375" style="35" customWidth="1"/>
    <col min="3335" max="3335" width="12.125" style="35"/>
    <col min="3336" max="3338" width="13.375" style="35" customWidth="1"/>
    <col min="3339" max="3339" width="10.875" style="35" customWidth="1"/>
    <col min="3340" max="3584" width="12.125" style="35"/>
    <col min="3585" max="3585" width="13.375" style="35" customWidth="1"/>
    <col min="3586" max="3586" width="17.125" style="35" customWidth="1"/>
    <col min="3587" max="3587" width="12.125" style="35"/>
    <col min="3588" max="3590" width="13.375" style="35" customWidth="1"/>
    <col min="3591" max="3591" width="12.125" style="35"/>
    <col min="3592" max="3594" width="13.375" style="35" customWidth="1"/>
    <col min="3595" max="3595" width="10.875" style="35" customWidth="1"/>
    <col min="3596" max="3840" width="12.125" style="35"/>
    <col min="3841" max="3841" width="13.375" style="35" customWidth="1"/>
    <col min="3842" max="3842" width="17.125" style="35" customWidth="1"/>
    <col min="3843" max="3843" width="12.125" style="35"/>
    <col min="3844" max="3846" width="13.375" style="35" customWidth="1"/>
    <col min="3847" max="3847" width="12.125" style="35"/>
    <col min="3848" max="3850" width="13.375" style="35" customWidth="1"/>
    <col min="3851" max="3851" width="10.875" style="35" customWidth="1"/>
    <col min="3852" max="4096" width="12.125" style="35"/>
    <col min="4097" max="4097" width="13.375" style="35" customWidth="1"/>
    <col min="4098" max="4098" width="17.125" style="35" customWidth="1"/>
    <col min="4099" max="4099" width="12.125" style="35"/>
    <col min="4100" max="4102" width="13.375" style="35" customWidth="1"/>
    <col min="4103" max="4103" width="12.125" style="35"/>
    <col min="4104" max="4106" width="13.375" style="35" customWidth="1"/>
    <col min="4107" max="4107" width="10.875" style="35" customWidth="1"/>
    <col min="4108" max="4352" width="12.125" style="35"/>
    <col min="4353" max="4353" width="13.375" style="35" customWidth="1"/>
    <col min="4354" max="4354" width="17.125" style="35" customWidth="1"/>
    <col min="4355" max="4355" width="12.125" style="35"/>
    <col min="4356" max="4358" width="13.375" style="35" customWidth="1"/>
    <col min="4359" max="4359" width="12.125" style="35"/>
    <col min="4360" max="4362" width="13.375" style="35" customWidth="1"/>
    <col min="4363" max="4363" width="10.875" style="35" customWidth="1"/>
    <col min="4364" max="4608" width="12.125" style="35"/>
    <col min="4609" max="4609" width="13.375" style="35" customWidth="1"/>
    <col min="4610" max="4610" width="17.125" style="35" customWidth="1"/>
    <col min="4611" max="4611" width="12.125" style="35"/>
    <col min="4612" max="4614" width="13.375" style="35" customWidth="1"/>
    <col min="4615" max="4615" width="12.125" style="35"/>
    <col min="4616" max="4618" width="13.375" style="35" customWidth="1"/>
    <col min="4619" max="4619" width="10.875" style="35" customWidth="1"/>
    <col min="4620" max="4864" width="12.125" style="35"/>
    <col min="4865" max="4865" width="13.375" style="35" customWidth="1"/>
    <col min="4866" max="4866" width="17.125" style="35" customWidth="1"/>
    <col min="4867" max="4867" width="12.125" style="35"/>
    <col min="4868" max="4870" width="13.375" style="35" customWidth="1"/>
    <col min="4871" max="4871" width="12.125" style="35"/>
    <col min="4872" max="4874" width="13.375" style="35" customWidth="1"/>
    <col min="4875" max="4875" width="10.875" style="35" customWidth="1"/>
    <col min="4876" max="5120" width="12.125" style="35"/>
    <col min="5121" max="5121" width="13.375" style="35" customWidth="1"/>
    <col min="5122" max="5122" width="17.125" style="35" customWidth="1"/>
    <col min="5123" max="5123" width="12.125" style="35"/>
    <col min="5124" max="5126" width="13.375" style="35" customWidth="1"/>
    <col min="5127" max="5127" width="12.125" style="35"/>
    <col min="5128" max="5130" width="13.375" style="35" customWidth="1"/>
    <col min="5131" max="5131" width="10.875" style="35" customWidth="1"/>
    <col min="5132" max="5376" width="12.125" style="35"/>
    <col min="5377" max="5377" width="13.375" style="35" customWidth="1"/>
    <col min="5378" max="5378" width="17.125" style="35" customWidth="1"/>
    <col min="5379" max="5379" width="12.125" style="35"/>
    <col min="5380" max="5382" width="13.375" style="35" customWidth="1"/>
    <col min="5383" max="5383" width="12.125" style="35"/>
    <col min="5384" max="5386" width="13.375" style="35" customWidth="1"/>
    <col min="5387" max="5387" width="10.875" style="35" customWidth="1"/>
    <col min="5388" max="5632" width="12.125" style="35"/>
    <col min="5633" max="5633" width="13.375" style="35" customWidth="1"/>
    <col min="5634" max="5634" width="17.125" style="35" customWidth="1"/>
    <col min="5635" max="5635" width="12.125" style="35"/>
    <col min="5636" max="5638" width="13.375" style="35" customWidth="1"/>
    <col min="5639" max="5639" width="12.125" style="35"/>
    <col min="5640" max="5642" width="13.375" style="35" customWidth="1"/>
    <col min="5643" max="5643" width="10.875" style="35" customWidth="1"/>
    <col min="5644" max="5888" width="12.125" style="35"/>
    <col min="5889" max="5889" width="13.375" style="35" customWidth="1"/>
    <col min="5890" max="5890" width="17.125" style="35" customWidth="1"/>
    <col min="5891" max="5891" width="12.125" style="35"/>
    <col min="5892" max="5894" width="13.375" style="35" customWidth="1"/>
    <col min="5895" max="5895" width="12.125" style="35"/>
    <col min="5896" max="5898" width="13.375" style="35" customWidth="1"/>
    <col min="5899" max="5899" width="10.875" style="35" customWidth="1"/>
    <col min="5900" max="6144" width="12.125" style="35"/>
    <col min="6145" max="6145" width="13.375" style="35" customWidth="1"/>
    <col min="6146" max="6146" width="17.125" style="35" customWidth="1"/>
    <col min="6147" max="6147" width="12.125" style="35"/>
    <col min="6148" max="6150" width="13.375" style="35" customWidth="1"/>
    <col min="6151" max="6151" width="12.125" style="35"/>
    <col min="6152" max="6154" width="13.375" style="35" customWidth="1"/>
    <col min="6155" max="6155" width="10.875" style="35" customWidth="1"/>
    <col min="6156" max="6400" width="12.125" style="35"/>
    <col min="6401" max="6401" width="13.375" style="35" customWidth="1"/>
    <col min="6402" max="6402" width="17.125" style="35" customWidth="1"/>
    <col min="6403" max="6403" width="12.125" style="35"/>
    <col min="6404" max="6406" width="13.375" style="35" customWidth="1"/>
    <col min="6407" max="6407" width="12.125" style="35"/>
    <col min="6408" max="6410" width="13.375" style="35" customWidth="1"/>
    <col min="6411" max="6411" width="10.875" style="35" customWidth="1"/>
    <col min="6412" max="6656" width="12.125" style="35"/>
    <col min="6657" max="6657" width="13.375" style="35" customWidth="1"/>
    <col min="6658" max="6658" width="17.125" style="35" customWidth="1"/>
    <col min="6659" max="6659" width="12.125" style="35"/>
    <col min="6660" max="6662" width="13.375" style="35" customWidth="1"/>
    <col min="6663" max="6663" width="12.125" style="35"/>
    <col min="6664" max="6666" width="13.375" style="35" customWidth="1"/>
    <col min="6667" max="6667" width="10.875" style="35" customWidth="1"/>
    <col min="6668" max="6912" width="12.125" style="35"/>
    <col min="6913" max="6913" width="13.375" style="35" customWidth="1"/>
    <col min="6914" max="6914" width="17.125" style="35" customWidth="1"/>
    <col min="6915" max="6915" width="12.125" style="35"/>
    <col min="6916" max="6918" width="13.375" style="35" customWidth="1"/>
    <col min="6919" max="6919" width="12.125" style="35"/>
    <col min="6920" max="6922" width="13.375" style="35" customWidth="1"/>
    <col min="6923" max="6923" width="10.875" style="35" customWidth="1"/>
    <col min="6924" max="7168" width="12.125" style="35"/>
    <col min="7169" max="7169" width="13.375" style="35" customWidth="1"/>
    <col min="7170" max="7170" width="17.125" style="35" customWidth="1"/>
    <col min="7171" max="7171" width="12.125" style="35"/>
    <col min="7172" max="7174" width="13.375" style="35" customWidth="1"/>
    <col min="7175" max="7175" width="12.125" style="35"/>
    <col min="7176" max="7178" width="13.375" style="35" customWidth="1"/>
    <col min="7179" max="7179" width="10.875" style="35" customWidth="1"/>
    <col min="7180" max="7424" width="12.125" style="35"/>
    <col min="7425" max="7425" width="13.375" style="35" customWidth="1"/>
    <col min="7426" max="7426" width="17.125" style="35" customWidth="1"/>
    <col min="7427" max="7427" width="12.125" style="35"/>
    <col min="7428" max="7430" width="13.375" style="35" customWidth="1"/>
    <col min="7431" max="7431" width="12.125" style="35"/>
    <col min="7432" max="7434" width="13.375" style="35" customWidth="1"/>
    <col min="7435" max="7435" width="10.875" style="35" customWidth="1"/>
    <col min="7436" max="7680" width="12.125" style="35"/>
    <col min="7681" max="7681" width="13.375" style="35" customWidth="1"/>
    <col min="7682" max="7682" width="17.125" style="35" customWidth="1"/>
    <col min="7683" max="7683" width="12.125" style="35"/>
    <col min="7684" max="7686" width="13.375" style="35" customWidth="1"/>
    <col min="7687" max="7687" width="12.125" style="35"/>
    <col min="7688" max="7690" width="13.375" style="35" customWidth="1"/>
    <col min="7691" max="7691" width="10.875" style="35" customWidth="1"/>
    <col min="7692" max="7936" width="12.125" style="35"/>
    <col min="7937" max="7937" width="13.375" style="35" customWidth="1"/>
    <col min="7938" max="7938" width="17.125" style="35" customWidth="1"/>
    <col min="7939" max="7939" width="12.125" style="35"/>
    <col min="7940" max="7942" width="13.375" style="35" customWidth="1"/>
    <col min="7943" max="7943" width="12.125" style="35"/>
    <col min="7944" max="7946" width="13.375" style="35" customWidth="1"/>
    <col min="7947" max="7947" width="10.875" style="35" customWidth="1"/>
    <col min="7948" max="8192" width="12.125" style="35"/>
    <col min="8193" max="8193" width="13.375" style="35" customWidth="1"/>
    <col min="8194" max="8194" width="17.125" style="35" customWidth="1"/>
    <col min="8195" max="8195" width="12.125" style="35"/>
    <col min="8196" max="8198" width="13.375" style="35" customWidth="1"/>
    <col min="8199" max="8199" width="12.125" style="35"/>
    <col min="8200" max="8202" width="13.375" style="35" customWidth="1"/>
    <col min="8203" max="8203" width="10.875" style="35" customWidth="1"/>
    <col min="8204" max="8448" width="12.125" style="35"/>
    <col min="8449" max="8449" width="13.375" style="35" customWidth="1"/>
    <col min="8450" max="8450" width="17.125" style="35" customWidth="1"/>
    <col min="8451" max="8451" width="12.125" style="35"/>
    <col min="8452" max="8454" width="13.375" style="35" customWidth="1"/>
    <col min="8455" max="8455" width="12.125" style="35"/>
    <col min="8456" max="8458" width="13.375" style="35" customWidth="1"/>
    <col min="8459" max="8459" width="10.875" style="35" customWidth="1"/>
    <col min="8460" max="8704" width="12.125" style="35"/>
    <col min="8705" max="8705" width="13.375" style="35" customWidth="1"/>
    <col min="8706" max="8706" width="17.125" style="35" customWidth="1"/>
    <col min="8707" max="8707" width="12.125" style="35"/>
    <col min="8708" max="8710" width="13.375" style="35" customWidth="1"/>
    <col min="8711" max="8711" width="12.125" style="35"/>
    <col min="8712" max="8714" width="13.375" style="35" customWidth="1"/>
    <col min="8715" max="8715" width="10.875" style="35" customWidth="1"/>
    <col min="8716" max="8960" width="12.125" style="35"/>
    <col min="8961" max="8961" width="13.375" style="35" customWidth="1"/>
    <col min="8962" max="8962" width="17.125" style="35" customWidth="1"/>
    <col min="8963" max="8963" width="12.125" style="35"/>
    <col min="8964" max="8966" width="13.375" style="35" customWidth="1"/>
    <col min="8967" max="8967" width="12.125" style="35"/>
    <col min="8968" max="8970" width="13.375" style="35" customWidth="1"/>
    <col min="8971" max="8971" width="10.875" style="35" customWidth="1"/>
    <col min="8972" max="9216" width="12.125" style="35"/>
    <col min="9217" max="9217" width="13.375" style="35" customWidth="1"/>
    <col min="9218" max="9218" width="17.125" style="35" customWidth="1"/>
    <col min="9219" max="9219" width="12.125" style="35"/>
    <col min="9220" max="9222" width="13.375" style="35" customWidth="1"/>
    <col min="9223" max="9223" width="12.125" style="35"/>
    <col min="9224" max="9226" width="13.375" style="35" customWidth="1"/>
    <col min="9227" max="9227" width="10.875" style="35" customWidth="1"/>
    <col min="9228" max="9472" width="12.125" style="35"/>
    <col min="9473" max="9473" width="13.375" style="35" customWidth="1"/>
    <col min="9474" max="9474" width="17.125" style="35" customWidth="1"/>
    <col min="9475" max="9475" width="12.125" style="35"/>
    <col min="9476" max="9478" width="13.375" style="35" customWidth="1"/>
    <col min="9479" max="9479" width="12.125" style="35"/>
    <col min="9480" max="9482" width="13.375" style="35" customWidth="1"/>
    <col min="9483" max="9483" width="10.875" style="35" customWidth="1"/>
    <col min="9484" max="9728" width="12.125" style="35"/>
    <col min="9729" max="9729" width="13.375" style="35" customWidth="1"/>
    <col min="9730" max="9730" width="17.125" style="35" customWidth="1"/>
    <col min="9731" max="9731" width="12.125" style="35"/>
    <col min="9732" max="9734" width="13.375" style="35" customWidth="1"/>
    <col min="9735" max="9735" width="12.125" style="35"/>
    <col min="9736" max="9738" width="13.375" style="35" customWidth="1"/>
    <col min="9739" max="9739" width="10.875" style="35" customWidth="1"/>
    <col min="9740" max="9984" width="12.125" style="35"/>
    <col min="9985" max="9985" width="13.375" style="35" customWidth="1"/>
    <col min="9986" max="9986" width="17.125" style="35" customWidth="1"/>
    <col min="9987" max="9987" width="12.125" style="35"/>
    <col min="9988" max="9990" width="13.375" style="35" customWidth="1"/>
    <col min="9991" max="9991" width="12.125" style="35"/>
    <col min="9992" max="9994" width="13.375" style="35" customWidth="1"/>
    <col min="9995" max="9995" width="10.875" style="35" customWidth="1"/>
    <col min="9996" max="10240" width="12.125" style="35"/>
    <col min="10241" max="10241" width="13.375" style="35" customWidth="1"/>
    <col min="10242" max="10242" width="17.125" style="35" customWidth="1"/>
    <col min="10243" max="10243" width="12.125" style="35"/>
    <col min="10244" max="10246" width="13.375" style="35" customWidth="1"/>
    <col min="10247" max="10247" width="12.125" style="35"/>
    <col min="10248" max="10250" width="13.375" style="35" customWidth="1"/>
    <col min="10251" max="10251" width="10.875" style="35" customWidth="1"/>
    <col min="10252" max="10496" width="12.125" style="35"/>
    <col min="10497" max="10497" width="13.375" style="35" customWidth="1"/>
    <col min="10498" max="10498" width="17.125" style="35" customWidth="1"/>
    <col min="10499" max="10499" width="12.125" style="35"/>
    <col min="10500" max="10502" width="13.375" style="35" customWidth="1"/>
    <col min="10503" max="10503" width="12.125" style="35"/>
    <col min="10504" max="10506" width="13.375" style="35" customWidth="1"/>
    <col min="10507" max="10507" width="10.875" style="35" customWidth="1"/>
    <col min="10508" max="10752" width="12.125" style="35"/>
    <col min="10753" max="10753" width="13.375" style="35" customWidth="1"/>
    <col min="10754" max="10754" width="17.125" style="35" customWidth="1"/>
    <col min="10755" max="10755" width="12.125" style="35"/>
    <col min="10756" max="10758" width="13.375" style="35" customWidth="1"/>
    <col min="10759" max="10759" width="12.125" style="35"/>
    <col min="10760" max="10762" width="13.375" style="35" customWidth="1"/>
    <col min="10763" max="10763" width="10.875" style="35" customWidth="1"/>
    <col min="10764" max="11008" width="12.125" style="35"/>
    <col min="11009" max="11009" width="13.375" style="35" customWidth="1"/>
    <col min="11010" max="11010" width="17.125" style="35" customWidth="1"/>
    <col min="11011" max="11011" width="12.125" style="35"/>
    <col min="11012" max="11014" width="13.375" style="35" customWidth="1"/>
    <col min="11015" max="11015" width="12.125" style="35"/>
    <col min="11016" max="11018" width="13.375" style="35" customWidth="1"/>
    <col min="11019" max="11019" width="10.875" style="35" customWidth="1"/>
    <col min="11020" max="11264" width="12.125" style="35"/>
    <col min="11265" max="11265" width="13.375" style="35" customWidth="1"/>
    <col min="11266" max="11266" width="17.125" style="35" customWidth="1"/>
    <col min="11267" max="11267" width="12.125" style="35"/>
    <col min="11268" max="11270" width="13.375" style="35" customWidth="1"/>
    <col min="11271" max="11271" width="12.125" style="35"/>
    <col min="11272" max="11274" width="13.375" style="35" customWidth="1"/>
    <col min="11275" max="11275" width="10.875" style="35" customWidth="1"/>
    <col min="11276" max="11520" width="12.125" style="35"/>
    <col min="11521" max="11521" width="13.375" style="35" customWidth="1"/>
    <col min="11522" max="11522" width="17.125" style="35" customWidth="1"/>
    <col min="11523" max="11523" width="12.125" style="35"/>
    <col min="11524" max="11526" width="13.375" style="35" customWidth="1"/>
    <col min="11527" max="11527" width="12.125" style="35"/>
    <col min="11528" max="11530" width="13.375" style="35" customWidth="1"/>
    <col min="11531" max="11531" width="10.875" style="35" customWidth="1"/>
    <col min="11532" max="11776" width="12.125" style="35"/>
    <col min="11777" max="11777" width="13.375" style="35" customWidth="1"/>
    <col min="11778" max="11778" width="17.125" style="35" customWidth="1"/>
    <col min="11779" max="11779" width="12.125" style="35"/>
    <col min="11780" max="11782" width="13.375" style="35" customWidth="1"/>
    <col min="11783" max="11783" width="12.125" style="35"/>
    <col min="11784" max="11786" width="13.375" style="35" customWidth="1"/>
    <col min="11787" max="11787" width="10.875" style="35" customWidth="1"/>
    <col min="11788" max="12032" width="12.125" style="35"/>
    <col min="12033" max="12033" width="13.375" style="35" customWidth="1"/>
    <col min="12034" max="12034" width="17.125" style="35" customWidth="1"/>
    <col min="12035" max="12035" width="12.125" style="35"/>
    <col min="12036" max="12038" width="13.375" style="35" customWidth="1"/>
    <col min="12039" max="12039" width="12.125" style="35"/>
    <col min="12040" max="12042" width="13.375" style="35" customWidth="1"/>
    <col min="12043" max="12043" width="10.875" style="35" customWidth="1"/>
    <col min="12044" max="12288" width="12.125" style="35"/>
    <col min="12289" max="12289" width="13.375" style="35" customWidth="1"/>
    <col min="12290" max="12290" width="17.125" style="35" customWidth="1"/>
    <col min="12291" max="12291" width="12.125" style="35"/>
    <col min="12292" max="12294" width="13.375" style="35" customWidth="1"/>
    <col min="12295" max="12295" width="12.125" style="35"/>
    <col min="12296" max="12298" width="13.375" style="35" customWidth="1"/>
    <col min="12299" max="12299" width="10.875" style="35" customWidth="1"/>
    <col min="12300" max="12544" width="12.125" style="35"/>
    <col min="12545" max="12545" width="13.375" style="35" customWidth="1"/>
    <col min="12546" max="12546" width="17.125" style="35" customWidth="1"/>
    <col min="12547" max="12547" width="12.125" style="35"/>
    <col min="12548" max="12550" width="13.375" style="35" customWidth="1"/>
    <col min="12551" max="12551" width="12.125" style="35"/>
    <col min="12552" max="12554" width="13.375" style="35" customWidth="1"/>
    <col min="12555" max="12555" width="10.875" style="35" customWidth="1"/>
    <col min="12556" max="12800" width="12.125" style="35"/>
    <col min="12801" max="12801" width="13.375" style="35" customWidth="1"/>
    <col min="12802" max="12802" width="17.125" style="35" customWidth="1"/>
    <col min="12803" max="12803" width="12.125" style="35"/>
    <col min="12804" max="12806" width="13.375" style="35" customWidth="1"/>
    <col min="12807" max="12807" width="12.125" style="35"/>
    <col min="12808" max="12810" width="13.375" style="35" customWidth="1"/>
    <col min="12811" max="12811" width="10.875" style="35" customWidth="1"/>
    <col min="12812" max="13056" width="12.125" style="35"/>
    <col min="13057" max="13057" width="13.375" style="35" customWidth="1"/>
    <col min="13058" max="13058" width="17.125" style="35" customWidth="1"/>
    <col min="13059" max="13059" width="12.125" style="35"/>
    <col min="13060" max="13062" width="13.375" style="35" customWidth="1"/>
    <col min="13063" max="13063" width="12.125" style="35"/>
    <col min="13064" max="13066" width="13.375" style="35" customWidth="1"/>
    <col min="13067" max="13067" width="10.875" style="35" customWidth="1"/>
    <col min="13068" max="13312" width="12.125" style="35"/>
    <col min="13313" max="13313" width="13.375" style="35" customWidth="1"/>
    <col min="13314" max="13314" width="17.125" style="35" customWidth="1"/>
    <col min="13315" max="13315" width="12.125" style="35"/>
    <col min="13316" max="13318" width="13.375" style="35" customWidth="1"/>
    <col min="13319" max="13319" width="12.125" style="35"/>
    <col min="13320" max="13322" width="13.375" style="35" customWidth="1"/>
    <col min="13323" max="13323" width="10.875" style="35" customWidth="1"/>
    <col min="13324" max="13568" width="12.125" style="35"/>
    <col min="13569" max="13569" width="13.375" style="35" customWidth="1"/>
    <col min="13570" max="13570" width="17.125" style="35" customWidth="1"/>
    <col min="13571" max="13571" width="12.125" style="35"/>
    <col min="13572" max="13574" width="13.375" style="35" customWidth="1"/>
    <col min="13575" max="13575" width="12.125" style="35"/>
    <col min="13576" max="13578" width="13.375" style="35" customWidth="1"/>
    <col min="13579" max="13579" width="10.875" style="35" customWidth="1"/>
    <col min="13580" max="13824" width="12.125" style="35"/>
    <col min="13825" max="13825" width="13.375" style="35" customWidth="1"/>
    <col min="13826" max="13826" width="17.125" style="35" customWidth="1"/>
    <col min="13827" max="13827" width="12.125" style="35"/>
    <col min="13828" max="13830" width="13.375" style="35" customWidth="1"/>
    <col min="13831" max="13831" width="12.125" style="35"/>
    <col min="13832" max="13834" width="13.375" style="35" customWidth="1"/>
    <col min="13835" max="13835" width="10.875" style="35" customWidth="1"/>
    <col min="13836" max="14080" width="12.125" style="35"/>
    <col min="14081" max="14081" width="13.375" style="35" customWidth="1"/>
    <col min="14082" max="14082" width="17.125" style="35" customWidth="1"/>
    <col min="14083" max="14083" width="12.125" style="35"/>
    <col min="14084" max="14086" width="13.375" style="35" customWidth="1"/>
    <col min="14087" max="14087" width="12.125" style="35"/>
    <col min="14088" max="14090" width="13.375" style="35" customWidth="1"/>
    <col min="14091" max="14091" width="10.875" style="35" customWidth="1"/>
    <col min="14092" max="14336" width="12.125" style="35"/>
    <col min="14337" max="14337" width="13.375" style="35" customWidth="1"/>
    <col min="14338" max="14338" width="17.125" style="35" customWidth="1"/>
    <col min="14339" max="14339" width="12.125" style="35"/>
    <col min="14340" max="14342" width="13.375" style="35" customWidth="1"/>
    <col min="14343" max="14343" width="12.125" style="35"/>
    <col min="14344" max="14346" width="13.375" style="35" customWidth="1"/>
    <col min="14347" max="14347" width="10.875" style="35" customWidth="1"/>
    <col min="14348" max="14592" width="12.125" style="35"/>
    <col min="14593" max="14593" width="13.375" style="35" customWidth="1"/>
    <col min="14594" max="14594" width="17.125" style="35" customWidth="1"/>
    <col min="14595" max="14595" width="12.125" style="35"/>
    <col min="14596" max="14598" width="13.375" style="35" customWidth="1"/>
    <col min="14599" max="14599" width="12.125" style="35"/>
    <col min="14600" max="14602" width="13.375" style="35" customWidth="1"/>
    <col min="14603" max="14603" width="10.875" style="35" customWidth="1"/>
    <col min="14604" max="14848" width="12.125" style="35"/>
    <col min="14849" max="14849" width="13.375" style="35" customWidth="1"/>
    <col min="14850" max="14850" width="17.125" style="35" customWidth="1"/>
    <col min="14851" max="14851" width="12.125" style="35"/>
    <col min="14852" max="14854" width="13.375" style="35" customWidth="1"/>
    <col min="14855" max="14855" width="12.125" style="35"/>
    <col min="14856" max="14858" width="13.375" style="35" customWidth="1"/>
    <col min="14859" max="14859" width="10.875" style="35" customWidth="1"/>
    <col min="14860" max="15104" width="12.125" style="35"/>
    <col min="15105" max="15105" width="13.375" style="35" customWidth="1"/>
    <col min="15106" max="15106" width="17.125" style="35" customWidth="1"/>
    <col min="15107" max="15107" width="12.125" style="35"/>
    <col min="15108" max="15110" width="13.375" style="35" customWidth="1"/>
    <col min="15111" max="15111" width="12.125" style="35"/>
    <col min="15112" max="15114" width="13.375" style="35" customWidth="1"/>
    <col min="15115" max="15115" width="10.875" style="35" customWidth="1"/>
    <col min="15116" max="15360" width="12.125" style="35"/>
    <col min="15361" max="15361" width="13.375" style="35" customWidth="1"/>
    <col min="15362" max="15362" width="17.125" style="35" customWidth="1"/>
    <col min="15363" max="15363" width="12.125" style="35"/>
    <col min="15364" max="15366" width="13.375" style="35" customWidth="1"/>
    <col min="15367" max="15367" width="12.125" style="35"/>
    <col min="15368" max="15370" width="13.375" style="35" customWidth="1"/>
    <col min="15371" max="15371" width="10.875" style="35" customWidth="1"/>
    <col min="15372" max="15616" width="12.125" style="35"/>
    <col min="15617" max="15617" width="13.375" style="35" customWidth="1"/>
    <col min="15618" max="15618" width="17.125" style="35" customWidth="1"/>
    <col min="15619" max="15619" width="12.125" style="35"/>
    <col min="15620" max="15622" width="13.375" style="35" customWidth="1"/>
    <col min="15623" max="15623" width="12.125" style="35"/>
    <col min="15624" max="15626" width="13.375" style="35" customWidth="1"/>
    <col min="15627" max="15627" width="10.875" style="35" customWidth="1"/>
    <col min="15628" max="15872" width="12.125" style="35"/>
    <col min="15873" max="15873" width="13.375" style="35" customWidth="1"/>
    <col min="15874" max="15874" width="17.125" style="35" customWidth="1"/>
    <col min="15875" max="15875" width="12.125" style="35"/>
    <col min="15876" max="15878" width="13.375" style="35" customWidth="1"/>
    <col min="15879" max="15879" width="12.125" style="35"/>
    <col min="15880" max="15882" width="13.375" style="35" customWidth="1"/>
    <col min="15883" max="15883" width="10.875" style="35" customWidth="1"/>
    <col min="15884" max="16128" width="12.125" style="35"/>
    <col min="16129" max="16129" width="13.375" style="35" customWidth="1"/>
    <col min="16130" max="16130" width="17.125" style="35" customWidth="1"/>
    <col min="16131" max="16131" width="12.125" style="35"/>
    <col min="16132" max="16134" width="13.375" style="35" customWidth="1"/>
    <col min="16135" max="16135" width="12.125" style="35"/>
    <col min="16136" max="16138" width="13.375" style="35" customWidth="1"/>
    <col min="16139" max="16139" width="10.875" style="35" customWidth="1"/>
    <col min="16140" max="16384" width="12.125" style="35"/>
  </cols>
  <sheetData>
    <row r="1" spans="1:11" x14ac:dyDescent="0.2">
      <c r="A1" s="34"/>
    </row>
    <row r="6" spans="1:11" x14ac:dyDescent="0.2">
      <c r="F6" s="36" t="s">
        <v>491</v>
      </c>
    </row>
    <row r="7" spans="1:11" x14ac:dyDescent="0.2">
      <c r="C7" s="36" t="s">
        <v>523</v>
      </c>
    </row>
    <row r="8" spans="1:11" ht="18" thickBot="1" x14ac:dyDescent="0.25">
      <c r="B8" s="37"/>
      <c r="C8" s="37"/>
      <c r="D8" s="37"/>
      <c r="E8" s="38" t="s">
        <v>524</v>
      </c>
      <c r="F8" s="37"/>
      <c r="G8" s="37"/>
      <c r="H8" s="37"/>
      <c r="I8" s="37"/>
      <c r="J8" s="37"/>
      <c r="K8" s="87" t="s">
        <v>494</v>
      </c>
    </row>
    <row r="9" spans="1:11" x14ac:dyDescent="0.2">
      <c r="C9" s="39"/>
      <c r="D9" s="39"/>
      <c r="E9" s="42"/>
      <c r="F9" s="42"/>
      <c r="G9" s="39"/>
      <c r="H9" s="39"/>
      <c r="I9" s="42"/>
      <c r="J9" s="42"/>
      <c r="K9" s="42"/>
    </row>
    <row r="10" spans="1:11" x14ac:dyDescent="0.2">
      <c r="C10" s="40" t="s">
        <v>525</v>
      </c>
      <c r="D10" s="40" t="s">
        <v>354</v>
      </c>
      <c r="E10" s="39"/>
      <c r="F10" s="39"/>
      <c r="G10" s="40" t="s">
        <v>526</v>
      </c>
      <c r="H10" s="40" t="s">
        <v>421</v>
      </c>
      <c r="I10" s="39"/>
      <c r="J10" s="39"/>
      <c r="K10" s="44" t="s">
        <v>527</v>
      </c>
    </row>
    <row r="11" spans="1:11" x14ac:dyDescent="0.2">
      <c r="C11" s="40" t="s">
        <v>403</v>
      </c>
      <c r="D11" s="40" t="s">
        <v>359</v>
      </c>
      <c r="E11" s="41" t="s">
        <v>23</v>
      </c>
      <c r="F11" s="41" t="s">
        <v>234</v>
      </c>
      <c r="G11" s="40" t="s">
        <v>359</v>
      </c>
      <c r="H11" s="40" t="s">
        <v>528</v>
      </c>
      <c r="I11" s="41" t="s">
        <v>23</v>
      </c>
      <c r="J11" s="41" t="s">
        <v>234</v>
      </c>
      <c r="K11" s="44" t="s">
        <v>408</v>
      </c>
    </row>
    <row r="12" spans="1:11" x14ac:dyDescent="0.2">
      <c r="B12" s="42"/>
      <c r="C12" s="43"/>
      <c r="D12" s="43"/>
      <c r="E12" s="43"/>
      <c r="F12" s="43"/>
      <c r="G12" s="43"/>
      <c r="H12" s="43"/>
      <c r="I12" s="43"/>
      <c r="J12" s="43"/>
      <c r="K12" s="45" t="s">
        <v>23</v>
      </c>
    </row>
    <row r="13" spans="1:11" x14ac:dyDescent="0.2">
      <c r="C13" s="39"/>
    </row>
    <row r="14" spans="1:11" x14ac:dyDescent="0.2">
      <c r="B14" s="34" t="s">
        <v>529</v>
      </c>
      <c r="C14" s="48">
        <v>40</v>
      </c>
      <c r="D14" s="65">
        <f>E14+F14</f>
        <v>1287</v>
      </c>
      <c r="E14" s="47">
        <v>1101</v>
      </c>
      <c r="F14" s="47">
        <v>186</v>
      </c>
      <c r="G14" s="61" t="s">
        <v>334</v>
      </c>
      <c r="H14" s="65">
        <f>I14+J14</f>
        <v>28693</v>
      </c>
      <c r="I14" s="65">
        <f>D87+F87+H87+J87+K14</f>
        <v>16319</v>
      </c>
      <c r="J14" s="65">
        <f>C87+E87+G87+I87+K87</f>
        <v>12374</v>
      </c>
      <c r="K14" s="47">
        <v>5616</v>
      </c>
    </row>
    <row r="15" spans="1:11" x14ac:dyDescent="0.2">
      <c r="B15" s="34" t="s">
        <v>530</v>
      </c>
      <c r="C15" s="48">
        <v>43</v>
      </c>
      <c r="D15" s="65">
        <f>E15+F15</f>
        <v>1439</v>
      </c>
      <c r="E15" s="47">
        <v>1234</v>
      </c>
      <c r="F15" s="47">
        <v>205</v>
      </c>
      <c r="G15" s="61" t="s">
        <v>334</v>
      </c>
      <c r="H15" s="65">
        <f>I15+J15</f>
        <v>34280</v>
      </c>
      <c r="I15" s="65">
        <f>D88+F88+H88+J88+K15</f>
        <v>17964</v>
      </c>
      <c r="J15" s="65">
        <f>C88+E88+G88+I88+K88</f>
        <v>16316</v>
      </c>
      <c r="K15" s="47">
        <v>5844</v>
      </c>
    </row>
    <row r="16" spans="1:11" x14ac:dyDescent="0.2">
      <c r="B16" s="34" t="s">
        <v>531</v>
      </c>
      <c r="C16" s="48">
        <v>49</v>
      </c>
      <c r="D16" s="65">
        <f>E16+F16</f>
        <v>2052</v>
      </c>
      <c r="E16" s="47">
        <v>1773</v>
      </c>
      <c r="F16" s="47">
        <v>279</v>
      </c>
      <c r="G16" s="61" t="s">
        <v>334</v>
      </c>
      <c r="H16" s="65">
        <f>I16+J16</f>
        <v>50273</v>
      </c>
      <c r="I16" s="65">
        <f>D89+F89+H89+J89+K16</f>
        <v>25421</v>
      </c>
      <c r="J16" s="65">
        <f>C89+E89+G89+I89+K89</f>
        <v>24852</v>
      </c>
      <c r="K16" s="47">
        <v>7997</v>
      </c>
    </row>
    <row r="17" spans="2:11" x14ac:dyDescent="0.2">
      <c r="B17" s="34" t="s">
        <v>532</v>
      </c>
      <c r="C17" s="48">
        <v>51</v>
      </c>
      <c r="D17" s="65">
        <f>E17+F17</f>
        <v>2103</v>
      </c>
      <c r="E17" s="47">
        <v>1791</v>
      </c>
      <c r="F17" s="47">
        <v>312</v>
      </c>
      <c r="G17" s="61" t="s">
        <v>334</v>
      </c>
      <c r="H17" s="65">
        <f>I17+J17</f>
        <v>38223</v>
      </c>
      <c r="I17" s="65">
        <f>D90+F90+H90+J90+K17</f>
        <v>18688</v>
      </c>
      <c r="J17" s="65">
        <f>C90+E90+G90+I90+K90</f>
        <v>19535</v>
      </c>
      <c r="K17" s="47">
        <v>6165</v>
      </c>
    </row>
    <row r="18" spans="2:11" x14ac:dyDescent="0.2">
      <c r="C18" s="39"/>
    </row>
    <row r="19" spans="2:11" x14ac:dyDescent="0.2">
      <c r="B19" s="34" t="s">
        <v>533</v>
      </c>
      <c r="C19" s="48">
        <v>53</v>
      </c>
      <c r="D19" s="65">
        <f>E19+F19</f>
        <v>2374</v>
      </c>
      <c r="E19" s="47">
        <v>1975</v>
      </c>
      <c r="F19" s="47">
        <v>399</v>
      </c>
      <c r="G19" s="61" t="s">
        <v>334</v>
      </c>
      <c r="H19" s="65">
        <f>I19+J19</f>
        <v>41104</v>
      </c>
      <c r="I19" s="65">
        <f>D92+F92+H92+J92+K19</f>
        <v>20386</v>
      </c>
      <c r="J19" s="65">
        <f>C92+E92+G92+I92+K92</f>
        <v>20718</v>
      </c>
      <c r="K19" s="47">
        <v>7128</v>
      </c>
    </row>
    <row r="20" spans="2:11" x14ac:dyDescent="0.2">
      <c r="B20" s="34" t="s">
        <v>534</v>
      </c>
      <c r="C20" s="48">
        <v>51</v>
      </c>
      <c r="D20" s="65">
        <f>E20+F20</f>
        <v>2537</v>
      </c>
      <c r="E20" s="47">
        <v>2084</v>
      </c>
      <c r="F20" s="47">
        <v>453</v>
      </c>
      <c r="G20" s="61" t="s">
        <v>334</v>
      </c>
      <c r="H20" s="65">
        <f>I20+J20</f>
        <v>43502</v>
      </c>
      <c r="I20" s="65">
        <f>D93+F93+H93+J93+K20</f>
        <v>21483</v>
      </c>
      <c r="J20" s="65">
        <f>C93+E93+G93+I93+K93</f>
        <v>22019</v>
      </c>
      <c r="K20" s="47">
        <v>7485</v>
      </c>
    </row>
    <row r="21" spans="2:11" x14ac:dyDescent="0.2">
      <c r="B21" s="34" t="s">
        <v>535</v>
      </c>
      <c r="C21" s="48">
        <v>51</v>
      </c>
      <c r="D21" s="65">
        <f>E21+F21</f>
        <v>2631</v>
      </c>
      <c r="E21" s="47">
        <v>2121</v>
      </c>
      <c r="F21" s="47">
        <v>510</v>
      </c>
      <c r="G21" s="61" t="s">
        <v>334</v>
      </c>
      <c r="H21" s="65">
        <f>I21+J21</f>
        <v>46542</v>
      </c>
      <c r="I21" s="65">
        <f>D94+F94+H94+J94+K21</f>
        <v>23414</v>
      </c>
      <c r="J21" s="65">
        <f>C94+E94+G94+I94+K94</f>
        <v>23128</v>
      </c>
      <c r="K21" s="47">
        <v>8101</v>
      </c>
    </row>
    <row r="22" spans="2:11" x14ac:dyDescent="0.2">
      <c r="B22" s="34" t="s">
        <v>536</v>
      </c>
      <c r="C22" s="48">
        <v>53</v>
      </c>
      <c r="D22" s="65">
        <f>E22+F22</f>
        <v>2778</v>
      </c>
      <c r="E22" s="47">
        <f>2778-629</f>
        <v>2149</v>
      </c>
      <c r="F22" s="47">
        <v>629</v>
      </c>
      <c r="G22" s="47">
        <v>557</v>
      </c>
      <c r="H22" s="65">
        <f>I22+J22</f>
        <v>48665</v>
      </c>
      <c r="I22" s="65">
        <f>D95+F95+H95+J95+K22</f>
        <v>24677</v>
      </c>
      <c r="J22" s="65">
        <f>C95+E95+G95+I95+K95</f>
        <v>23988</v>
      </c>
      <c r="K22" s="47">
        <v>8304</v>
      </c>
    </row>
    <row r="23" spans="2:11" x14ac:dyDescent="0.2">
      <c r="C23" s="39"/>
    </row>
    <row r="24" spans="2:11" x14ac:dyDescent="0.2">
      <c r="B24" s="34" t="s">
        <v>537</v>
      </c>
      <c r="C24" s="48">
        <v>54</v>
      </c>
      <c r="D24" s="65">
        <f>E24+F24</f>
        <v>2765</v>
      </c>
      <c r="E24" s="47">
        <f>2765-647</f>
        <v>2118</v>
      </c>
      <c r="F24" s="47">
        <v>647</v>
      </c>
      <c r="G24" s="47">
        <v>571</v>
      </c>
      <c r="H24" s="65">
        <f>I24+J24</f>
        <v>45107</v>
      </c>
      <c r="I24" s="65">
        <f>D97+F97+H97+J97+K24</f>
        <v>23106</v>
      </c>
      <c r="J24" s="65">
        <f>C97+E97+G97+I97+K97</f>
        <v>22001</v>
      </c>
      <c r="K24" s="47">
        <v>7640</v>
      </c>
    </row>
    <row r="25" spans="2:11" x14ac:dyDescent="0.2">
      <c r="B25" s="34" t="s">
        <v>538</v>
      </c>
      <c r="C25" s="48">
        <v>54</v>
      </c>
      <c r="D25" s="65">
        <f>E25+F25</f>
        <v>2715</v>
      </c>
      <c r="E25" s="47">
        <f>2715-637</f>
        <v>2078</v>
      </c>
      <c r="F25" s="47">
        <v>637</v>
      </c>
      <c r="G25" s="47">
        <v>565</v>
      </c>
      <c r="H25" s="65">
        <f>I25+J25</f>
        <v>43095</v>
      </c>
      <c r="I25" s="65">
        <f>D98+F98+H98+J98+K25</f>
        <v>22162</v>
      </c>
      <c r="J25" s="65">
        <f>C98+E98+G98+I98+K98</f>
        <v>20933</v>
      </c>
      <c r="K25" s="47">
        <v>7379</v>
      </c>
    </row>
    <row r="26" spans="2:11" x14ac:dyDescent="0.2">
      <c r="B26" s="34" t="s">
        <v>539</v>
      </c>
      <c r="C26" s="48">
        <v>54</v>
      </c>
      <c r="D26" s="65">
        <f>E26+F26</f>
        <v>2711</v>
      </c>
      <c r="E26" s="47">
        <v>2050</v>
      </c>
      <c r="F26" s="47">
        <v>661</v>
      </c>
      <c r="G26" s="47">
        <v>558</v>
      </c>
      <c r="H26" s="65">
        <f>I26+J26</f>
        <v>41719</v>
      </c>
      <c r="I26" s="65">
        <f>D99+F99+H99+J99+K26</f>
        <v>21358</v>
      </c>
      <c r="J26" s="65">
        <f>C99+E99+G99+I99+K99</f>
        <v>20361</v>
      </c>
      <c r="K26" s="47">
        <v>7208</v>
      </c>
    </row>
    <row r="27" spans="2:11" x14ac:dyDescent="0.2">
      <c r="C27" s="39"/>
    </row>
    <row r="28" spans="2:11" x14ac:dyDescent="0.2">
      <c r="B28" s="34" t="s">
        <v>540</v>
      </c>
      <c r="C28" s="48">
        <v>54</v>
      </c>
      <c r="D28" s="65">
        <f>E28+F28</f>
        <v>2723</v>
      </c>
      <c r="E28" s="47">
        <v>2026</v>
      </c>
      <c r="F28" s="47">
        <v>697</v>
      </c>
      <c r="G28" s="47">
        <v>561</v>
      </c>
      <c r="H28" s="65">
        <f>I28+J28</f>
        <v>40599</v>
      </c>
      <c r="I28" s="65">
        <f>D101+F101+H101+J101+K28</f>
        <v>20671</v>
      </c>
      <c r="J28" s="65">
        <f>C101+E101+G101+I101+K101</f>
        <v>19928</v>
      </c>
      <c r="K28" s="47">
        <v>6922</v>
      </c>
    </row>
    <row r="29" spans="2:11" x14ac:dyDescent="0.2">
      <c r="B29" s="34" t="s">
        <v>541</v>
      </c>
      <c r="C29" s="48">
        <v>54</v>
      </c>
      <c r="D29" s="65">
        <f>E29+F29</f>
        <v>2749</v>
      </c>
      <c r="E29" s="47">
        <v>2012</v>
      </c>
      <c r="F29" s="47">
        <v>737</v>
      </c>
      <c r="G29" s="47">
        <v>548</v>
      </c>
      <c r="H29" s="65">
        <f>I29+J29</f>
        <v>39645</v>
      </c>
      <c r="I29" s="65">
        <f>D102+F102+H102+J102+K29</f>
        <v>20012</v>
      </c>
      <c r="J29" s="65">
        <f>C102+E102+G102+I102+K102</f>
        <v>19633</v>
      </c>
      <c r="K29" s="47">
        <v>6834</v>
      </c>
    </row>
    <row r="30" spans="2:11" x14ac:dyDescent="0.2">
      <c r="B30" s="34" t="s">
        <v>542</v>
      </c>
      <c r="C30" s="48">
        <v>54</v>
      </c>
      <c r="D30" s="65">
        <f>E30+F30</f>
        <v>2739</v>
      </c>
      <c r="E30" s="47">
        <v>1996</v>
      </c>
      <c r="F30" s="47">
        <v>743</v>
      </c>
      <c r="G30" s="47">
        <v>553</v>
      </c>
      <c r="H30" s="65">
        <f>I30+J30</f>
        <v>38393</v>
      </c>
      <c r="I30" s="65">
        <f>D103+F103+H103+J103+K30</f>
        <v>19307</v>
      </c>
      <c r="J30" s="65">
        <f>C103+E103+G103+I103+K103</f>
        <v>19086</v>
      </c>
      <c r="K30" s="47">
        <v>6575</v>
      </c>
    </row>
    <row r="31" spans="2:11" x14ac:dyDescent="0.2">
      <c r="C31" s="39"/>
    </row>
    <row r="32" spans="2:11" x14ac:dyDescent="0.2">
      <c r="B32" s="34" t="s">
        <v>543</v>
      </c>
      <c r="C32" s="48">
        <v>54</v>
      </c>
      <c r="D32" s="65">
        <f>E32+F32</f>
        <v>2718</v>
      </c>
      <c r="E32" s="47">
        <v>1983</v>
      </c>
      <c r="F32" s="47">
        <v>735</v>
      </c>
      <c r="G32" s="47">
        <v>573</v>
      </c>
      <c r="H32" s="65">
        <f>I32+J32</f>
        <v>38276</v>
      </c>
      <c r="I32" s="65">
        <f>D105+F105+H105+J105+K32</f>
        <v>19359</v>
      </c>
      <c r="J32" s="65">
        <f>C105+E105+G105+I105+K105</f>
        <v>18917</v>
      </c>
      <c r="K32" s="47">
        <v>6978</v>
      </c>
    </row>
    <row r="33" spans="2:11" x14ac:dyDescent="0.2">
      <c r="B33" s="34" t="s">
        <v>240</v>
      </c>
      <c r="C33" s="48">
        <v>54</v>
      </c>
      <c r="D33" s="65">
        <f>E33+F33</f>
        <v>2701</v>
      </c>
      <c r="E33" s="47">
        <v>1948</v>
      </c>
      <c r="F33" s="47">
        <v>753</v>
      </c>
      <c r="G33" s="47">
        <v>566</v>
      </c>
      <c r="H33" s="65">
        <f>I33+J33</f>
        <v>38057</v>
      </c>
      <c r="I33" s="65">
        <f>D106+F106+H106+J106+K33</f>
        <v>19459</v>
      </c>
      <c r="J33" s="65">
        <f>C106+E106+G106+I106+K106</f>
        <v>18598</v>
      </c>
      <c r="K33" s="47">
        <v>6976</v>
      </c>
    </row>
    <row r="34" spans="2:11" x14ac:dyDescent="0.2">
      <c r="B34" s="36" t="s">
        <v>241</v>
      </c>
      <c r="C34" s="49">
        <f t="shared" ref="C34:K34" si="0">SUM(C36:C70)</f>
        <v>54</v>
      </c>
      <c r="D34" s="50">
        <f t="shared" si="0"/>
        <v>2688</v>
      </c>
      <c r="E34" s="50">
        <f t="shared" si="0"/>
        <v>1947</v>
      </c>
      <c r="F34" s="50">
        <f t="shared" si="0"/>
        <v>741</v>
      </c>
      <c r="G34" s="50">
        <f t="shared" si="0"/>
        <v>575</v>
      </c>
      <c r="H34" s="50">
        <f t="shared" si="0"/>
        <v>38033</v>
      </c>
      <c r="I34" s="50">
        <f t="shared" si="0"/>
        <v>19505</v>
      </c>
      <c r="J34" s="50">
        <f t="shared" si="0"/>
        <v>18528</v>
      </c>
      <c r="K34" s="50">
        <f t="shared" si="0"/>
        <v>6674</v>
      </c>
    </row>
    <row r="35" spans="2:11" x14ac:dyDescent="0.2">
      <c r="C35" s="39"/>
    </row>
    <row r="36" spans="2:11" x14ac:dyDescent="0.2">
      <c r="B36" s="34" t="s">
        <v>175</v>
      </c>
      <c r="C36" s="48">
        <v>16</v>
      </c>
      <c r="D36" s="47">
        <v>1010</v>
      </c>
      <c r="E36" s="65">
        <f>D36-F36</f>
        <v>757</v>
      </c>
      <c r="F36" s="47">
        <v>253</v>
      </c>
      <c r="G36" s="47">
        <v>178</v>
      </c>
      <c r="H36" s="65">
        <f>I36+J36</f>
        <v>15144</v>
      </c>
      <c r="I36" s="65">
        <f>D109+F109+H109+J109+K36</f>
        <v>7713</v>
      </c>
      <c r="J36" s="65">
        <f>C109+E109+G109+I109+K109</f>
        <v>7431</v>
      </c>
      <c r="K36" s="47">
        <v>2648</v>
      </c>
    </row>
    <row r="37" spans="2:11" x14ac:dyDescent="0.2">
      <c r="B37" s="34" t="s">
        <v>177</v>
      </c>
      <c r="C37" s="48">
        <v>2</v>
      </c>
      <c r="D37" s="47">
        <v>84</v>
      </c>
      <c r="E37" s="65">
        <f>D37-F37</f>
        <v>53</v>
      </c>
      <c r="F37" s="47">
        <v>31</v>
      </c>
      <c r="G37" s="47">
        <v>17</v>
      </c>
      <c r="H37" s="65">
        <f>I37+J37</f>
        <v>940</v>
      </c>
      <c r="I37" s="65">
        <f>D110+F110+H110+J110+K37</f>
        <v>393</v>
      </c>
      <c r="J37" s="65">
        <f>C110+E110+G110+I110+K110</f>
        <v>547</v>
      </c>
      <c r="K37" s="47">
        <v>131</v>
      </c>
    </row>
    <row r="38" spans="2:11" x14ac:dyDescent="0.2">
      <c r="B38" s="34" t="s">
        <v>178</v>
      </c>
      <c r="C38" s="48">
        <v>3</v>
      </c>
      <c r="D38" s="47">
        <v>160</v>
      </c>
      <c r="E38" s="65">
        <f>D38-F38</f>
        <v>121</v>
      </c>
      <c r="F38" s="47">
        <v>39</v>
      </c>
      <c r="G38" s="47">
        <v>28</v>
      </c>
      <c r="H38" s="65">
        <f>I38+J38</f>
        <v>2799</v>
      </c>
      <c r="I38" s="65">
        <f>D111+F111+H111+J111+K38</f>
        <v>1752</v>
      </c>
      <c r="J38" s="65">
        <f>C111+E111+G111+I111+K111</f>
        <v>1047</v>
      </c>
      <c r="K38" s="47">
        <v>559</v>
      </c>
    </row>
    <row r="39" spans="2:11" x14ac:dyDescent="0.2">
      <c r="C39" s="39"/>
      <c r="D39" s="47"/>
    </row>
    <row r="40" spans="2:11" x14ac:dyDescent="0.2">
      <c r="B40" s="34" t="s">
        <v>179</v>
      </c>
      <c r="C40" s="48">
        <v>1</v>
      </c>
      <c r="D40" s="47">
        <v>68</v>
      </c>
      <c r="E40" s="65">
        <f>D40-F40</f>
        <v>45</v>
      </c>
      <c r="F40" s="47">
        <v>23</v>
      </c>
      <c r="G40" s="47">
        <v>16</v>
      </c>
      <c r="H40" s="65">
        <f>I40+J40</f>
        <v>981</v>
      </c>
      <c r="I40" s="65">
        <f>D113+F113+H113+J113+K40</f>
        <v>524</v>
      </c>
      <c r="J40" s="65">
        <f>C113+E113+G113+I113+K113</f>
        <v>457</v>
      </c>
      <c r="K40" s="47">
        <v>193</v>
      </c>
    </row>
    <row r="41" spans="2:11" x14ac:dyDescent="0.2">
      <c r="B41" s="34" t="s">
        <v>180</v>
      </c>
      <c r="C41" s="48">
        <v>2</v>
      </c>
      <c r="D41" s="47">
        <v>147</v>
      </c>
      <c r="E41" s="65">
        <f>D41-F41</f>
        <v>111</v>
      </c>
      <c r="F41" s="47">
        <v>36</v>
      </c>
      <c r="G41" s="47">
        <v>34</v>
      </c>
      <c r="H41" s="65">
        <f>I41+J41</f>
        <v>2150</v>
      </c>
      <c r="I41" s="65">
        <f>D114+F114+H114+J114+K41</f>
        <v>1053</v>
      </c>
      <c r="J41" s="65">
        <f>C114+E114+G114+I114+K114</f>
        <v>1097</v>
      </c>
      <c r="K41" s="47">
        <v>333</v>
      </c>
    </row>
    <row r="42" spans="2:11" x14ac:dyDescent="0.2">
      <c r="B42" s="34" t="s">
        <v>181</v>
      </c>
      <c r="C42" s="48">
        <v>4</v>
      </c>
      <c r="D42" s="47">
        <v>238</v>
      </c>
      <c r="E42" s="65">
        <f>D42-F42</f>
        <v>176</v>
      </c>
      <c r="F42" s="47">
        <v>62</v>
      </c>
      <c r="G42" s="47">
        <v>60</v>
      </c>
      <c r="H42" s="65">
        <f>I42+J42</f>
        <v>3478</v>
      </c>
      <c r="I42" s="65">
        <f>D115+F115+H115+J115+K42</f>
        <v>1813</v>
      </c>
      <c r="J42" s="65">
        <f>C115+E115+G115+I115+K115</f>
        <v>1665</v>
      </c>
      <c r="K42" s="47">
        <v>593</v>
      </c>
    </row>
    <row r="43" spans="2:11" x14ac:dyDescent="0.2">
      <c r="B43" s="34" t="s">
        <v>182</v>
      </c>
      <c r="C43" s="48">
        <v>3</v>
      </c>
      <c r="D43" s="47">
        <v>147</v>
      </c>
      <c r="E43" s="65">
        <f>D43-F43</f>
        <v>119</v>
      </c>
      <c r="F43" s="47">
        <v>28</v>
      </c>
      <c r="G43" s="47">
        <v>32</v>
      </c>
      <c r="H43" s="65">
        <f>I43+J43</f>
        <v>1924</v>
      </c>
      <c r="I43" s="65">
        <f>D116+F116+H116+J116+K43</f>
        <v>969</v>
      </c>
      <c r="J43" s="65">
        <f>C116+E116+G116+I116+K116</f>
        <v>955</v>
      </c>
      <c r="K43" s="47">
        <v>323</v>
      </c>
    </row>
    <row r="44" spans="2:11" x14ac:dyDescent="0.2">
      <c r="C44" s="39"/>
      <c r="D44" s="47"/>
    </row>
    <row r="45" spans="2:11" x14ac:dyDescent="0.2">
      <c r="B45" s="34" t="s">
        <v>183</v>
      </c>
      <c r="C45" s="48">
        <v>2</v>
      </c>
      <c r="D45" s="47">
        <v>34</v>
      </c>
      <c r="E45" s="65">
        <f>D45-F45</f>
        <v>18</v>
      </c>
      <c r="F45" s="47">
        <v>16</v>
      </c>
      <c r="G45" s="47">
        <v>6</v>
      </c>
      <c r="H45" s="65">
        <f>I45+J45</f>
        <v>305</v>
      </c>
      <c r="I45" s="65">
        <f>D118+F118+H118+J118+K45</f>
        <v>40</v>
      </c>
      <c r="J45" s="65">
        <f>C118+E118+G118+I118+K118</f>
        <v>265</v>
      </c>
      <c r="K45" s="47">
        <v>17</v>
      </c>
    </row>
    <row r="46" spans="2:11" x14ac:dyDescent="0.2">
      <c r="B46" s="34" t="s">
        <v>184</v>
      </c>
      <c r="C46" s="48">
        <v>1</v>
      </c>
      <c r="D46" s="47">
        <v>34</v>
      </c>
      <c r="E46" s="65">
        <f>D46-F46</f>
        <v>20</v>
      </c>
      <c r="F46" s="47">
        <v>14</v>
      </c>
      <c r="G46" s="47">
        <v>12</v>
      </c>
      <c r="H46" s="65">
        <f>I46+J46</f>
        <v>391</v>
      </c>
      <c r="I46" s="65">
        <f>D119+F119+H119+J119+K46</f>
        <v>238</v>
      </c>
      <c r="J46" s="65">
        <f>C119+E119+G119+I119+K119</f>
        <v>153</v>
      </c>
      <c r="K46" s="47">
        <v>94</v>
      </c>
    </row>
    <row r="47" spans="2:11" x14ac:dyDescent="0.2">
      <c r="B47" s="34" t="s">
        <v>185</v>
      </c>
      <c r="C47" s="48">
        <v>1</v>
      </c>
      <c r="D47" s="47">
        <v>10</v>
      </c>
      <c r="E47" s="65">
        <f>D47-F47</f>
        <v>5</v>
      </c>
      <c r="F47" s="47">
        <v>5</v>
      </c>
      <c r="G47" s="47">
        <v>1</v>
      </c>
      <c r="H47" s="65">
        <f>I47+J47</f>
        <v>110</v>
      </c>
      <c r="I47" s="65">
        <f>D120+F120+H120+J120+K47</f>
        <v>78</v>
      </c>
      <c r="J47" s="65">
        <f>C120+E120+G120+I120+K120</f>
        <v>32</v>
      </c>
      <c r="K47" s="47">
        <v>33</v>
      </c>
    </row>
    <row r="48" spans="2:11" x14ac:dyDescent="0.2">
      <c r="C48" s="39"/>
      <c r="D48" s="47"/>
    </row>
    <row r="49" spans="2:11" x14ac:dyDescent="0.2">
      <c r="B49" s="34" t="s">
        <v>187</v>
      </c>
      <c r="C49" s="48">
        <v>1</v>
      </c>
      <c r="D49" s="47">
        <v>75</v>
      </c>
      <c r="E49" s="65">
        <f>D49-F49</f>
        <v>47</v>
      </c>
      <c r="F49" s="47">
        <v>28</v>
      </c>
      <c r="G49" s="47">
        <v>12</v>
      </c>
      <c r="H49" s="65">
        <f>I49+J49</f>
        <v>1079</v>
      </c>
      <c r="I49" s="65">
        <f>D122+F122+H122+J122+K49</f>
        <v>578</v>
      </c>
      <c r="J49" s="65">
        <f>C122+E122+G122+I122+K122</f>
        <v>501</v>
      </c>
      <c r="K49" s="47">
        <v>191</v>
      </c>
    </row>
    <row r="50" spans="2:11" x14ac:dyDescent="0.2">
      <c r="B50" s="34" t="s">
        <v>190</v>
      </c>
      <c r="C50" s="48">
        <v>1</v>
      </c>
      <c r="D50" s="47">
        <v>51</v>
      </c>
      <c r="E50" s="65">
        <f>D50-F50</f>
        <v>32</v>
      </c>
      <c r="F50" s="47">
        <v>19</v>
      </c>
      <c r="G50" s="47">
        <v>12</v>
      </c>
      <c r="H50" s="65">
        <f>I50+J50</f>
        <v>691</v>
      </c>
      <c r="I50" s="65">
        <f>D123+F123+H123+J123+K50</f>
        <v>315</v>
      </c>
      <c r="J50" s="65">
        <f>C123+E123+G123+I123+K123</f>
        <v>376</v>
      </c>
      <c r="K50" s="47">
        <v>123</v>
      </c>
    </row>
    <row r="51" spans="2:11" x14ac:dyDescent="0.2">
      <c r="B51" s="34" t="s">
        <v>191</v>
      </c>
      <c r="C51" s="48">
        <v>1</v>
      </c>
      <c r="D51" s="47">
        <v>78</v>
      </c>
      <c r="E51" s="65">
        <f>D51-F51</f>
        <v>47</v>
      </c>
      <c r="F51" s="47">
        <v>31</v>
      </c>
      <c r="G51" s="47">
        <v>14</v>
      </c>
      <c r="H51" s="65">
        <f>I51+J51</f>
        <v>1300</v>
      </c>
      <c r="I51" s="65">
        <f>D124+F124+H124+J124+K51</f>
        <v>596</v>
      </c>
      <c r="J51" s="65">
        <f>C124+E124+G124+I124+K124</f>
        <v>704</v>
      </c>
      <c r="K51" s="47">
        <v>186</v>
      </c>
    </row>
    <row r="52" spans="2:11" x14ac:dyDescent="0.2">
      <c r="C52" s="39"/>
      <c r="D52" s="47"/>
    </row>
    <row r="53" spans="2:11" x14ac:dyDescent="0.2">
      <c r="B53" s="34" t="s">
        <v>192</v>
      </c>
      <c r="C53" s="48">
        <v>3</v>
      </c>
      <c r="D53" s="47">
        <v>108</v>
      </c>
      <c r="E53" s="65">
        <f>D53-F53</f>
        <v>73</v>
      </c>
      <c r="F53" s="47">
        <v>35</v>
      </c>
      <c r="G53" s="47">
        <v>27</v>
      </c>
      <c r="H53" s="65">
        <f>I53+J53</f>
        <v>1175</v>
      </c>
      <c r="I53" s="65">
        <f>D126+F126+H126+J126+K53</f>
        <v>576</v>
      </c>
      <c r="J53" s="65">
        <f>C126+E126+G126+I126+K126</f>
        <v>599</v>
      </c>
      <c r="K53" s="47">
        <v>232</v>
      </c>
    </row>
    <row r="54" spans="2:11" x14ac:dyDescent="0.2">
      <c r="B54" s="34" t="s">
        <v>193</v>
      </c>
      <c r="C54" s="48">
        <v>1</v>
      </c>
      <c r="D54" s="47">
        <v>45</v>
      </c>
      <c r="E54" s="65">
        <f>D54-F54</f>
        <v>29</v>
      </c>
      <c r="F54" s="47">
        <v>16</v>
      </c>
      <c r="G54" s="47">
        <v>12</v>
      </c>
      <c r="H54" s="65">
        <f>I54+J54</f>
        <v>642</v>
      </c>
      <c r="I54" s="65">
        <f>D127+F127+H127+J127+K54</f>
        <v>281</v>
      </c>
      <c r="J54" s="65">
        <f>C127+E127+G127+I127+K127</f>
        <v>361</v>
      </c>
      <c r="K54" s="47">
        <v>110</v>
      </c>
    </row>
    <row r="55" spans="2:11" x14ac:dyDescent="0.2">
      <c r="B55" s="34" t="s">
        <v>195</v>
      </c>
      <c r="C55" s="48">
        <v>1</v>
      </c>
      <c r="D55" s="47">
        <v>19</v>
      </c>
      <c r="E55" s="65">
        <f>D55-F55</f>
        <v>18</v>
      </c>
      <c r="F55" s="47">
        <v>1</v>
      </c>
      <c r="G55" s="47">
        <v>16</v>
      </c>
      <c r="H55" s="65">
        <f>I55+J55</f>
        <v>265</v>
      </c>
      <c r="I55" s="65">
        <f>D128+F128+H128+J128+K55</f>
        <v>247</v>
      </c>
      <c r="J55" s="65">
        <f>C128+E128+G128+I128+K128</f>
        <v>18</v>
      </c>
      <c r="K55" s="47">
        <v>93</v>
      </c>
    </row>
    <row r="56" spans="2:11" x14ac:dyDescent="0.2">
      <c r="C56" s="39"/>
      <c r="D56" s="47"/>
    </row>
    <row r="57" spans="2:11" x14ac:dyDescent="0.2">
      <c r="B57" s="34" t="s">
        <v>197</v>
      </c>
      <c r="C57" s="48">
        <v>1</v>
      </c>
      <c r="D57" s="47">
        <v>66</v>
      </c>
      <c r="E57" s="65">
        <f>D57-F57</f>
        <v>48</v>
      </c>
      <c r="F57" s="47">
        <v>18</v>
      </c>
      <c r="G57" s="47">
        <v>13</v>
      </c>
      <c r="H57" s="65">
        <f>I57+J57</f>
        <v>1007</v>
      </c>
      <c r="I57" s="65">
        <f>D130+F130+H130+J130+K57</f>
        <v>514</v>
      </c>
      <c r="J57" s="65">
        <f>C130+E130+G130+I130+K130</f>
        <v>493</v>
      </c>
      <c r="K57" s="47">
        <v>166</v>
      </c>
    </row>
    <row r="58" spans="2:11" x14ac:dyDescent="0.2">
      <c r="B58" s="34" t="s">
        <v>199</v>
      </c>
      <c r="C58" s="48">
        <v>1</v>
      </c>
      <c r="D58" s="47">
        <v>52</v>
      </c>
      <c r="E58" s="65">
        <f>D58-F58</f>
        <v>32</v>
      </c>
      <c r="F58" s="47">
        <v>20</v>
      </c>
      <c r="G58" s="47">
        <v>11</v>
      </c>
      <c r="H58" s="65">
        <f>I58+J58</f>
        <v>570</v>
      </c>
      <c r="I58" s="65">
        <f>D131+F131+H131+J131+K58</f>
        <v>255</v>
      </c>
      <c r="J58" s="65">
        <f>C131+E131+G131+I131+K131</f>
        <v>315</v>
      </c>
      <c r="K58" s="47">
        <v>77</v>
      </c>
    </row>
    <row r="59" spans="2:11" x14ac:dyDescent="0.2">
      <c r="B59" s="34" t="s">
        <v>201</v>
      </c>
      <c r="C59" s="48">
        <v>1</v>
      </c>
      <c r="D59" s="47">
        <v>10</v>
      </c>
      <c r="E59" s="65">
        <f>D59-F59</f>
        <v>9</v>
      </c>
      <c r="F59" s="47">
        <v>1</v>
      </c>
      <c r="G59" s="47">
        <v>1</v>
      </c>
      <c r="H59" s="65">
        <f>I59+J59</f>
        <v>87</v>
      </c>
      <c r="I59" s="65">
        <f>D132+F132+H132+J132+K59</f>
        <v>38</v>
      </c>
      <c r="J59" s="65">
        <f>C132+E132+G132+I132+K132</f>
        <v>49</v>
      </c>
      <c r="K59" s="47">
        <v>14</v>
      </c>
    </row>
    <row r="60" spans="2:11" x14ac:dyDescent="0.2">
      <c r="C60" s="39"/>
      <c r="D60" s="47"/>
    </row>
    <row r="61" spans="2:11" x14ac:dyDescent="0.2">
      <c r="B61" s="34" t="s">
        <v>205</v>
      </c>
      <c r="C61" s="48">
        <v>1</v>
      </c>
      <c r="D61" s="47">
        <v>10</v>
      </c>
      <c r="E61" s="65">
        <f>D61-F61</f>
        <v>8</v>
      </c>
      <c r="F61" s="47">
        <v>2</v>
      </c>
      <c r="G61" s="47">
        <v>8</v>
      </c>
      <c r="H61" s="65">
        <f>I61+J61</f>
        <v>85</v>
      </c>
      <c r="I61" s="65">
        <f>D134+F134+H134+J134+K61</f>
        <v>79</v>
      </c>
      <c r="J61" s="65">
        <f>C134+E134+G134+I134+K134</f>
        <v>6</v>
      </c>
      <c r="K61" s="47">
        <v>27</v>
      </c>
    </row>
    <row r="62" spans="2:11" x14ac:dyDescent="0.2">
      <c r="B62" s="34" t="s">
        <v>206</v>
      </c>
      <c r="C62" s="48">
        <v>1</v>
      </c>
      <c r="D62" s="47">
        <v>11</v>
      </c>
      <c r="E62" s="65">
        <f>D62-F62</f>
        <v>8</v>
      </c>
      <c r="F62" s="47">
        <v>3</v>
      </c>
      <c r="G62" s="47">
        <v>4</v>
      </c>
      <c r="H62" s="65">
        <f>I62+J62</f>
        <v>106</v>
      </c>
      <c r="I62" s="65">
        <f>D135+F135+H135+J135+K62</f>
        <v>92</v>
      </c>
      <c r="J62" s="65">
        <f>C135+E135+G135+I135+K135</f>
        <v>14</v>
      </c>
      <c r="K62" s="47">
        <v>27</v>
      </c>
    </row>
    <row r="63" spans="2:11" x14ac:dyDescent="0.2">
      <c r="B63" s="34" t="s">
        <v>208</v>
      </c>
      <c r="C63" s="48">
        <v>1</v>
      </c>
      <c r="D63" s="47">
        <v>11</v>
      </c>
      <c r="E63" s="65">
        <f>D63-F63</f>
        <v>7</v>
      </c>
      <c r="F63" s="47">
        <v>4</v>
      </c>
      <c r="G63" s="47">
        <v>4</v>
      </c>
      <c r="H63" s="65">
        <f>I63+J63</f>
        <v>56</v>
      </c>
      <c r="I63" s="65">
        <f>D136+F136+H136+J136+K63</f>
        <v>33</v>
      </c>
      <c r="J63" s="65">
        <f>C136+E136+G136+I136+K136</f>
        <v>23</v>
      </c>
      <c r="K63" s="47">
        <v>15</v>
      </c>
    </row>
    <row r="64" spans="2:11" x14ac:dyDescent="0.2">
      <c r="C64" s="39"/>
      <c r="D64" s="47"/>
    </row>
    <row r="65" spans="1:11" x14ac:dyDescent="0.2">
      <c r="B65" s="34" t="s">
        <v>210</v>
      </c>
      <c r="C65" s="48">
        <v>1</v>
      </c>
      <c r="D65" s="47">
        <v>62</v>
      </c>
      <c r="E65" s="65">
        <f>D65-F65</f>
        <v>44</v>
      </c>
      <c r="F65" s="47">
        <v>18</v>
      </c>
      <c r="G65" s="47">
        <v>19</v>
      </c>
      <c r="H65" s="65">
        <f>I65+J65</f>
        <v>787</v>
      </c>
      <c r="I65" s="65">
        <f>D138+F138+H138+J138+K65</f>
        <v>379</v>
      </c>
      <c r="J65" s="65">
        <f>C138+E138+G138+I138+K138</f>
        <v>408</v>
      </c>
      <c r="K65" s="47">
        <v>144</v>
      </c>
    </row>
    <row r="66" spans="1:11" x14ac:dyDescent="0.2">
      <c r="B66" s="34" t="s">
        <v>215</v>
      </c>
      <c r="C66" s="48">
        <v>1</v>
      </c>
      <c r="D66" s="47">
        <v>75</v>
      </c>
      <c r="E66" s="65">
        <f>D66-F66</f>
        <v>57</v>
      </c>
      <c r="F66" s="47">
        <v>18</v>
      </c>
      <c r="G66" s="47">
        <v>16</v>
      </c>
      <c r="H66" s="65">
        <f>I66+J66</f>
        <v>1005</v>
      </c>
      <c r="I66" s="65">
        <f>D139+F139+H139+J139+K66</f>
        <v>484</v>
      </c>
      <c r="J66" s="65">
        <f>C139+E139+G139+I139+K139</f>
        <v>521</v>
      </c>
      <c r="K66" s="47">
        <v>179</v>
      </c>
    </row>
    <row r="67" spans="1:11" x14ac:dyDescent="0.2">
      <c r="B67" s="34" t="s">
        <v>217</v>
      </c>
      <c r="C67" s="48">
        <v>1</v>
      </c>
      <c r="D67" s="47">
        <v>6</v>
      </c>
      <c r="E67" s="65">
        <f>D67-F67</f>
        <v>5</v>
      </c>
      <c r="F67" s="47">
        <v>1</v>
      </c>
      <c r="G67" s="47">
        <v>1</v>
      </c>
      <c r="H67" s="65">
        <f>I67+J67</f>
        <v>19</v>
      </c>
      <c r="I67" s="65">
        <f>D140+F140+H140+J140+K67</f>
        <v>9</v>
      </c>
      <c r="J67" s="65">
        <f>C140+E140+G140+I140+K140</f>
        <v>10</v>
      </c>
      <c r="K67" s="47">
        <v>2</v>
      </c>
    </row>
    <row r="68" spans="1:11" x14ac:dyDescent="0.2">
      <c r="C68" s="39"/>
      <c r="D68" s="47"/>
    </row>
    <row r="69" spans="1:11" x14ac:dyDescent="0.2">
      <c r="B69" s="34" t="s">
        <v>218</v>
      </c>
      <c r="C69" s="48">
        <v>1</v>
      </c>
      <c r="D69" s="47">
        <v>41</v>
      </c>
      <c r="E69" s="65">
        <f>D69-F69</f>
        <v>32</v>
      </c>
      <c r="F69" s="47">
        <v>9</v>
      </c>
      <c r="G69" s="47">
        <v>13</v>
      </c>
      <c r="H69" s="65">
        <f>I69+J69</f>
        <v>566</v>
      </c>
      <c r="I69" s="65">
        <f>D142+F142+H142+J142+K69</f>
        <v>294</v>
      </c>
      <c r="J69" s="65">
        <f>C142+E142+G142+I142+K142</f>
        <v>272</v>
      </c>
      <c r="K69" s="47">
        <v>108</v>
      </c>
    </row>
    <row r="70" spans="1:11" x14ac:dyDescent="0.2">
      <c r="B70" s="34" t="s">
        <v>221</v>
      </c>
      <c r="C70" s="48">
        <v>1</v>
      </c>
      <c r="D70" s="47">
        <v>36</v>
      </c>
      <c r="E70" s="65">
        <f>D70-F70</f>
        <v>26</v>
      </c>
      <c r="F70" s="47">
        <v>10</v>
      </c>
      <c r="G70" s="47">
        <v>8</v>
      </c>
      <c r="H70" s="65">
        <f>I70+J70</f>
        <v>371</v>
      </c>
      <c r="I70" s="65">
        <f>D143+F143+H143+J143+K70</f>
        <v>162</v>
      </c>
      <c r="J70" s="65">
        <f>C143+E143+G143+I143+K143</f>
        <v>209</v>
      </c>
      <c r="K70" s="47">
        <v>56</v>
      </c>
    </row>
    <row r="71" spans="1:11" ht="18" thickBot="1" x14ac:dyDescent="0.25">
      <c r="B71" s="37"/>
      <c r="C71" s="54"/>
      <c r="D71" s="37"/>
      <c r="E71" s="55"/>
      <c r="F71" s="55"/>
      <c r="G71" s="55"/>
      <c r="H71" s="37"/>
      <c r="I71" s="37"/>
      <c r="J71" s="37"/>
      <c r="K71" s="55"/>
    </row>
    <row r="72" spans="1:11" x14ac:dyDescent="0.2">
      <c r="C72" s="34" t="s">
        <v>263</v>
      </c>
    </row>
    <row r="73" spans="1:11" x14ac:dyDescent="0.2">
      <c r="A73" s="34"/>
    </row>
    <row r="74" spans="1:11" x14ac:dyDescent="0.2">
      <c r="A74" s="34"/>
    </row>
    <row r="79" spans="1:11" x14ac:dyDescent="0.2">
      <c r="F79" s="36" t="s">
        <v>491</v>
      </c>
    </row>
    <row r="80" spans="1:11" x14ac:dyDescent="0.2">
      <c r="C80" s="36" t="s">
        <v>544</v>
      </c>
    </row>
    <row r="81" spans="2:11" ht="18" thickBot="1" x14ac:dyDescent="0.25">
      <c r="B81" s="37"/>
      <c r="C81" s="37"/>
      <c r="D81" s="37"/>
      <c r="E81" s="38" t="s">
        <v>524</v>
      </c>
      <c r="F81" s="37"/>
      <c r="G81" s="37"/>
      <c r="H81" s="37"/>
      <c r="I81" s="37"/>
      <c r="J81" s="37"/>
      <c r="K81" s="87" t="s">
        <v>494</v>
      </c>
    </row>
    <row r="82" spans="2:11" x14ac:dyDescent="0.2">
      <c r="C82" s="43"/>
      <c r="D82" s="42"/>
      <c r="E82" s="42"/>
      <c r="F82" s="42"/>
      <c r="G82" s="42"/>
      <c r="H82" s="42"/>
      <c r="I82" s="42"/>
      <c r="J82" s="42"/>
      <c r="K82" s="42"/>
    </row>
    <row r="83" spans="2:11" x14ac:dyDescent="0.2">
      <c r="C83" s="43"/>
      <c r="D83" s="42"/>
      <c r="E83" s="42"/>
      <c r="F83" s="57" t="s">
        <v>545</v>
      </c>
      <c r="G83" s="42"/>
      <c r="H83" s="42"/>
      <c r="I83" s="42"/>
      <c r="J83" s="39"/>
    </row>
    <row r="84" spans="2:11" x14ac:dyDescent="0.2">
      <c r="C84" s="45" t="s">
        <v>546</v>
      </c>
      <c r="D84" s="44" t="s">
        <v>366</v>
      </c>
      <c r="E84" s="42"/>
      <c r="F84" s="44" t="s">
        <v>547</v>
      </c>
      <c r="G84" s="42"/>
      <c r="H84" s="44" t="s">
        <v>548</v>
      </c>
      <c r="I84" s="42"/>
      <c r="J84" s="44" t="s">
        <v>549</v>
      </c>
      <c r="K84" s="42"/>
    </row>
    <row r="85" spans="2:11" x14ac:dyDescent="0.2">
      <c r="B85" s="42"/>
      <c r="C85" s="45" t="s">
        <v>234</v>
      </c>
      <c r="D85" s="45" t="s">
        <v>23</v>
      </c>
      <c r="E85" s="45" t="s">
        <v>234</v>
      </c>
      <c r="F85" s="45" t="s">
        <v>23</v>
      </c>
      <c r="G85" s="45" t="s">
        <v>234</v>
      </c>
      <c r="H85" s="45" t="s">
        <v>23</v>
      </c>
      <c r="I85" s="45" t="s">
        <v>234</v>
      </c>
      <c r="J85" s="45" t="s">
        <v>23</v>
      </c>
      <c r="K85" s="45" t="s">
        <v>234</v>
      </c>
    </row>
    <row r="86" spans="2:11" x14ac:dyDescent="0.2">
      <c r="C86" s="39"/>
    </row>
    <row r="87" spans="2:11" x14ac:dyDescent="0.2">
      <c r="B87" s="34" t="s">
        <v>529</v>
      </c>
      <c r="C87" s="48">
        <v>4414</v>
      </c>
      <c r="D87" s="47">
        <v>5039</v>
      </c>
      <c r="E87" s="47">
        <v>4015</v>
      </c>
      <c r="F87" s="47">
        <v>4947</v>
      </c>
      <c r="G87" s="47">
        <v>3810</v>
      </c>
      <c r="H87" s="47">
        <v>717</v>
      </c>
      <c r="I87" s="47">
        <v>135</v>
      </c>
      <c r="J87" s="61" t="s">
        <v>26</v>
      </c>
      <c r="K87" s="61" t="s">
        <v>26</v>
      </c>
    </row>
    <row r="88" spans="2:11" x14ac:dyDescent="0.2">
      <c r="B88" s="34" t="s">
        <v>530</v>
      </c>
      <c r="C88" s="48">
        <v>5335</v>
      </c>
      <c r="D88" s="47">
        <v>5803</v>
      </c>
      <c r="E88" s="47">
        <v>5385</v>
      </c>
      <c r="F88" s="47">
        <v>5648</v>
      </c>
      <c r="G88" s="47">
        <v>5157</v>
      </c>
      <c r="H88" s="47">
        <v>669</v>
      </c>
      <c r="I88" s="47">
        <v>439</v>
      </c>
      <c r="J88" s="61" t="s">
        <v>26</v>
      </c>
      <c r="K88" s="61" t="s">
        <v>26</v>
      </c>
    </row>
    <row r="89" spans="2:11" x14ac:dyDescent="0.2">
      <c r="B89" s="34" t="s">
        <v>531</v>
      </c>
      <c r="C89" s="48">
        <v>7983</v>
      </c>
      <c r="D89" s="47">
        <v>8235</v>
      </c>
      <c r="E89" s="47">
        <v>8264</v>
      </c>
      <c r="F89" s="47">
        <v>8561</v>
      </c>
      <c r="G89" s="47">
        <v>8343</v>
      </c>
      <c r="H89" s="47">
        <v>628</v>
      </c>
      <c r="I89" s="47">
        <v>262</v>
      </c>
      <c r="J89" s="61" t="s">
        <v>26</v>
      </c>
      <c r="K89" s="61" t="s">
        <v>26</v>
      </c>
    </row>
    <row r="90" spans="2:11" x14ac:dyDescent="0.2">
      <c r="B90" s="34" t="s">
        <v>532</v>
      </c>
      <c r="C90" s="48">
        <v>6451</v>
      </c>
      <c r="D90" s="47">
        <v>6099</v>
      </c>
      <c r="E90" s="47">
        <v>6340</v>
      </c>
      <c r="F90" s="47">
        <v>5972</v>
      </c>
      <c r="G90" s="47">
        <v>6436</v>
      </c>
      <c r="H90" s="47">
        <v>452</v>
      </c>
      <c r="I90" s="47">
        <v>308</v>
      </c>
      <c r="J90" s="61" t="s">
        <v>26</v>
      </c>
      <c r="K90" s="61" t="s">
        <v>26</v>
      </c>
    </row>
    <row r="91" spans="2:11" x14ac:dyDescent="0.2">
      <c r="C91" s="39"/>
    </row>
    <row r="92" spans="2:11" x14ac:dyDescent="0.2">
      <c r="B92" s="34" t="s">
        <v>533</v>
      </c>
      <c r="C92" s="48">
        <v>7051</v>
      </c>
      <c r="D92" s="47">
        <v>7040</v>
      </c>
      <c r="E92" s="47">
        <v>7096</v>
      </c>
      <c r="F92" s="47">
        <v>5911</v>
      </c>
      <c r="G92" s="47">
        <v>6271</v>
      </c>
      <c r="H92" s="47">
        <v>307</v>
      </c>
      <c r="I92" s="47">
        <v>263</v>
      </c>
      <c r="J92" s="61" t="s">
        <v>26</v>
      </c>
      <c r="K92" s="47">
        <v>37</v>
      </c>
    </row>
    <row r="93" spans="2:11" x14ac:dyDescent="0.2">
      <c r="B93" s="34" t="s">
        <v>534</v>
      </c>
      <c r="C93" s="48">
        <v>7782</v>
      </c>
      <c r="D93" s="47">
        <v>7049</v>
      </c>
      <c r="E93" s="47">
        <v>7207</v>
      </c>
      <c r="F93" s="47">
        <v>6747</v>
      </c>
      <c r="G93" s="47">
        <v>6858</v>
      </c>
      <c r="H93" s="47">
        <v>200</v>
      </c>
      <c r="I93" s="47">
        <v>127</v>
      </c>
      <c r="J93" s="47">
        <v>2</v>
      </c>
      <c r="K93" s="47">
        <v>45</v>
      </c>
    </row>
    <row r="94" spans="2:11" x14ac:dyDescent="0.2">
      <c r="B94" s="34" t="s">
        <v>535</v>
      </c>
      <c r="C94" s="48">
        <v>7804</v>
      </c>
      <c r="D94" s="47">
        <v>7803</v>
      </c>
      <c r="E94" s="47">
        <v>7772</v>
      </c>
      <c r="F94" s="47">
        <v>7305</v>
      </c>
      <c r="G94" s="47">
        <v>7426</v>
      </c>
      <c r="H94" s="47">
        <v>195</v>
      </c>
      <c r="I94" s="47">
        <v>74</v>
      </c>
      <c r="J94" s="47">
        <v>10</v>
      </c>
      <c r="K94" s="47">
        <v>52</v>
      </c>
    </row>
    <row r="95" spans="2:11" x14ac:dyDescent="0.2">
      <c r="B95" s="34" t="s">
        <v>536</v>
      </c>
      <c r="C95" s="48">
        <v>8006</v>
      </c>
      <c r="D95" s="47">
        <v>8264</v>
      </c>
      <c r="E95" s="47">
        <v>7971</v>
      </c>
      <c r="F95" s="47">
        <v>7888</v>
      </c>
      <c r="G95" s="47">
        <v>7854</v>
      </c>
      <c r="H95" s="47">
        <v>219</v>
      </c>
      <c r="I95" s="47">
        <v>98</v>
      </c>
      <c r="J95" s="47">
        <v>2</v>
      </c>
      <c r="K95" s="47">
        <v>59</v>
      </c>
    </row>
    <row r="96" spans="2:11" x14ac:dyDescent="0.2">
      <c r="C96" s="39"/>
    </row>
    <row r="97" spans="2:11" x14ac:dyDescent="0.2">
      <c r="B97" s="34" t="s">
        <v>537</v>
      </c>
      <c r="C97" s="48">
        <v>6960</v>
      </c>
      <c r="D97" s="47">
        <v>7620</v>
      </c>
      <c r="E97" s="47">
        <v>7287</v>
      </c>
      <c r="F97" s="47">
        <v>7578</v>
      </c>
      <c r="G97" s="47">
        <v>7597</v>
      </c>
      <c r="H97" s="47">
        <v>262</v>
      </c>
      <c r="I97" s="47">
        <v>92</v>
      </c>
      <c r="J97" s="47">
        <v>6</v>
      </c>
      <c r="K97" s="47">
        <v>65</v>
      </c>
    </row>
    <row r="98" spans="2:11" x14ac:dyDescent="0.2">
      <c r="B98" s="34" t="s">
        <v>538</v>
      </c>
      <c r="C98" s="48">
        <v>6860</v>
      </c>
      <c r="D98" s="47">
        <v>7286</v>
      </c>
      <c r="E98" s="47">
        <v>6804</v>
      </c>
      <c r="F98" s="47">
        <v>7276</v>
      </c>
      <c r="G98" s="47">
        <v>7109</v>
      </c>
      <c r="H98" s="47">
        <v>212</v>
      </c>
      <c r="I98" s="47">
        <v>89</v>
      </c>
      <c r="J98" s="47">
        <v>9</v>
      </c>
      <c r="K98" s="47">
        <v>71</v>
      </c>
    </row>
    <row r="99" spans="2:11" x14ac:dyDescent="0.2">
      <c r="B99" s="34" t="s">
        <v>539</v>
      </c>
      <c r="C99" s="48">
        <v>6837</v>
      </c>
      <c r="D99" s="47">
        <v>7006</v>
      </c>
      <c r="E99" s="47">
        <v>6704</v>
      </c>
      <c r="F99" s="47">
        <v>6995</v>
      </c>
      <c r="G99" s="47">
        <v>6690</v>
      </c>
      <c r="H99" s="47">
        <v>141</v>
      </c>
      <c r="I99" s="47">
        <v>54</v>
      </c>
      <c r="J99" s="47">
        <v>8</v>
      </c>
      <c r="K99" s="47">
        <v>76</v>
      </c>
    </row>
    <row r="100" spans="2:11" x14ac:dyDescent="0.2">
      <c r="C100" s="39"/>
    </row>
    <row r="101" spans="2:11" x14ac:dyDescent="0.2">
      <c r="B101" s="34" t="s">
        <v>540</v>
      </c>
      <c r="C101" s="48">
        <v>6547</v>
      </c>
      <c r="D101" s="47">
        <v>6844</v>
      </c>
      <c r="E101" s="47">
        <v>6709</v>
      </c>
      <c r="F101" s="47">
        <v>6707</v>
      </c>
      <c r="G101" s="47">
        <v>6537</v>
      </c>
      <c r="H101" s="47">
        <v>192</v>
      </c>
      <c r="I101" s="47">
        <v>53</v>
      </c>
      <c r="J101" s="47">
        <v>6</v>
      </c>
      <c r="K101" s="47">
        <v>82</v>
      </c>
    </row>
    <row r="102" spans="2:11" x14ac:dyDescent="0.2">
      <c r="B102" s="34" t="s">
        <v>541</v>
      </c>
      <c r="C102" s="48">
        <v>6584</v>
      </c>
      <c r="D102" s="47">
        <v>6444</v>
      </c>
      <c r="E102" s="47">
        <v>6346</v>
      </c>
      <c r="F102" s="47">
        <v>6576</v>
      </c>
      <c r="G102" s="47">
        <v>6552</v>
      </c>
      <c r="H102" s="47">
        <v>149</v>
      </c>
      <c r="I102" s="47">
        <v>80</v>
      </c>
      <c r="J102" s="47">
        <v>9</v>
      </c>
      <c r="K102" s="47">
        <v>71</v>
      </c>
    </row>
    <row r="103" spans="2:11" x14ac:dyDescent="0.2">
      <c r="B103" s="34" t="s">
        <v>542</v>
      </c>
      <c r="C103" s="48">
        <v>6376</v>
      </c>
      <c r="D103" s="47">
        <v>6404</v>
      </c>
      <c r="E103" s="47">
        <v>6404</v>
      </c>
      <c r="F103" s="47">
        <v>6170</v>
      </c>
      <c r="G103" s="47">
        <v>6176</v>
      </c>
      <c r="H103" s="47">
        <v>150</v>
      </c>
      <c r="I103" s="47">
        <v>57</v>
      </c>
      <c r="J103" s="47">
        <v>8</v>
      </c>
      <c r="K103" s="47">
        <v>73</v>
      </c>
    </row>
    <row r="104" spans="2:11" x14ac:dyDescent="0.2">
      <c r="C104" s="39"/>
    </row>
    <row r="105" spans="2:11" x14ac:dyDescent="0.2">
      <c r="B105" s="34" t="s">
        <v>543</v>
      </c>
      <c r="C105" s="48">
        <v>6391</v>
      </c>
      <c r="D105" s="47">
        <v>6123</v>
      </c>
      <c r="E105" s="47">
        <v>6180</v>
      </c>
      <c r="F105" s="47">
        <v>6102</v>
      </c>
      <c r="G105" s="47">
        <v>6207</v>
      </c>
      <c r="H105" s="47">
        <v>148</v>
      </c>
      <c r="I105" s="47">
        <v>60</v>
      </c>
      <c r="J105" s="47">
        <v>8</v>
      </c>
      <c r="K105" s="47">
        <v>79</v>
      </c>
    </row>
    <row r="106" spans="2:11" x14ac:dyDescent="0.2">
      <c r="B106" s="34" t="s">
        <v>240</v>
      </c>
      <c r="C106" s="48">
        <v>6377</v>
      </c>
      <c r="D106" s="47">
        <v>6521</v>
      </c>
      <c r="E106" s="47">
        <v>6146</v>
      </c>
      <c r="F106" s="47">
        <v>5816</v>
      </c>
      <c r="G106" s="47">
        <v>5948</v>
      </c>
      <c r="H106" s="47">
        <v>132</v>
      </c>
      <c r="I106" s="47">
        <v>59</v>
      </c>
      <c r="J106" s="47">
        <v>14</v>
      </c>
      <c r="K106" s="47">
        <v>68</v>
      </c>
    </row>
    <row r="107" spans="2:11" x14ac:dyDescent="0.2">
      <c r="B107" s="36" t="s">
        <v>241</v>
      </c>
      <c r="C107" s="49">
        <f>SUM(C109:C143)</f>
        <v>6373</v>
      </c>
      <c r="D107" s="50">
        <f>SUM(D109:D144)</f>
        <v>6541</v>
      </c>
      <c r="E107" s="50">
        <f t="shared" ref="E107:K107" si="1">SUM(E109:E143)</f>
        <v>6091</v>
      </c>
      <c r="F107" s="50">
        <f t="shared" si="1"/>
        <v>6171</v>
      </c>
      <c r="G107" s="50">
        <f t="shared" si="1"/>
        <v>5949</v>
      </c>
      <c r="H107" s="50">
        <f t="shared" si="1"/>
        <v>105</v>
      </c>
      <c r="I107" s="50">
        <f t="shared" si="1"/>
        <v>49</v>
      </c>
      <c r="J107" s="50">
        <f t="shared" si="1"/>
        <v>14</v>
      </c>
      <c r="K107" s="50">
        <f t="shared" si="1"/>
        <v>66</v>
      </c>
    </row>
    <row r="108" spans="2:11" x14ac:dyDescent="0.2">
      <c r="C108" s="39"/>
    </row>
    <row r="109" spans="2:11" x14ac:dyDescent="0.2">
      <c r="B109" s="34" t="s">
        <v>175</v>
      </c>
      <c r="C109" s="48">
        <v>2592</v>
      </c>
      <c r="D109" s="47">
        <v>2540</v>
      </c>
      <c r="E109" s="47">
        <v>2412</v>
      </c>
      <c r="F109" s="47">
        <v>2467</v>
      </c>
      <c r="G109" s="47">
        <v>2406</v>
      </c>
      <c r="H109" s="47">
        <v>58</v>
      </c>
      <c r="I109" s="47">
        <v>21</v>
      </c>
      <c r="J109" s="61" t="s">
        <v>26</v>
      </c>
      <c r="K109" s="61" t="s">
        <v>26</v>
      </c>
    </row>
    <row r="110" spans="2:11" x14ac:dyDescent="0.2">
      <c r="B110" s="34" t="s">
        <v>177</v>
      </c>
      <c r="C110" s="48">
        <v>186</v>
      </c>
      <c r="D110" s="47">
        <v>140</v>
      </c>
      <c r="E110" s="47">
        <v>173</v>
      </c>
      <c r="F110" s="47">
        <v>122</v>
      </c>
      <c r="G110" s="47">
        <v>186</v>
      </c>
      <c r="H110" s="61" t="s">
        <v>26</v>
      </c>
      <c r="I110" s="47">
        <v>2</v>
      </c>
      <c r="J110" s="61" t="s">
        <v>26</v>
      </c>
      <c r="K110" s="61" t="s">
        <v>26</v>
      </c>
    </row>
    <row r="111" spans="2:11" x14ac:dyDescent="0.2">
      <c r="B111" s="34" t="s">
        <v>178</v>
      </c>
      <c r="C111" s="48">
        <v>369</v>
      </c>
      <c r="D111" s="47">
        <v>637</v>
      </c>
      <c r="E111" s="47">
        <v>327</v>
      </c>
      <c r="F111" s="47">
        <v>556</v>
      </c>
      <c r="G111" s="47">
        <v>351</v>
      </c>
      <c r="H111" s="61" t="s">
        <v>26</v>
      </c>
      <c r="I111" s="61" t="s">
        <v>26</v>
      </c>
      <c r="J111" s="61" t="s">
        <v>26</v>
      </c>
      <c r="K111" s="61" t="s">
        <v>26</v>
      </c>
    </row>
    <row r="112" spans="2:11" x14ac:dyDescent="0.2">
      <c r="C112" s="39"/>
      <c r="H112" s="47"/>
      <c r="I112" s="47"/>
      <c r="J112" s="47"/>
      <c r="K112" s="47"/>
    </row>
    <row r="113" spans="2:11" x14ac:dyDescent="0.2">
      <c r="B113" s="34" t="s">
        <v>179</v>
      </c>
      <c r="C113" s="48">
        <v>172</v>
      </c>
      <c r="D113" s="47">
        <v>193</v>
      </c>
      <c r="E113" s="47">
        <v>163</v>
      </c>
      <c r="F113" s="47">
        <v>138</v>
      </c>
      <c r="G113" s="47">
        <v>122</v>
      </c>
      <c r="H113" s="61" t="s">
        <v>26</v>
      </c>
      <c r="I113" s="61" t="s">
        <v>26</v>
      </c>
      <c r="J113" s="61" t="s">
        <v>26</v>
      </c>
      <c r="K113" s="61" t="s">
        <v>26</v>
      </c>
    </row>
    <row r="114" spans="2:11" x14ac:dyDescent="0.2">
      <c r="B114" s="34" t="s">
        <v>180</v>
      </c>
      <c r="C114" s="48">
        <v>383</v>
      </c>
      <c r="D114" s="47">
        <v>373</v>
      </c>
      <c r="E114" s="47">
        <v>357</v>
      </c>
      <c r="F114" s="47">
        <v>341</v>
      </c>
      <c r="G114" s="47">
        <v>356</v>
      </c>
      <c r="H114" s="47">
        <v>6</v>
      </c>
      <c r="I114" s="47">
        <v>1</v>
      </c>
      <c r="J114" s="61" t="s">
        <v>26</v>
      </c>
      <c r="K114" s="61" t="s">
        <v>26</v>
      </c>
    </row>
    <row r="115" spans="2:11" x14ac:dyDescent="0.2">
      <c r="B115" s="34" t="s">
        <v>181</v>
      </c>
      <c r="C115" s="48">
        <v>516</v>
      </c>
      <c r="D115" s="47">
        <v>581</v>
      </c>
      <c r="E115" s="47">
        <v>555</v>
      </c>
      <c r="F115" s="47">
        <v>605</v>
      </c>
      <c r="G115" s="47">
        <v>518</v>
      </c>
      <c r="H115" s="47">
        <v>20</v>
      </c>
      <c r="I115" s="47">
        <v>10</v>
      </c>
      <c r="J115" s="47">
        <v>14</v>
      </c>
      <c r="K115" s="47">
        <v>66</v>
      </c>
    </row>
    <row r="116" spans="2:11" x14ac:dyDescent="0.2">
      <c r="B116" s="34" t="s">
        <v>182</v>
      </c>
      <c r="C116" s="48">
        <v>300</v>
      </c>
      <c r="D116" s="47">
        <v>326</v>
      </c>
      <c r="E116" s="47">
        <v>346</v>
      </c>
      <c r="F116" s="47">
        <v>313</v>
      </c>
      <c r="G116" s="47">
        <v>303</v>
      </c>
      <c r="H116" s="47">
        <v>7</v>
      </c>
      <c r="I116" s="47">
        <v>6</v>
      </c>
      <c r="J116" s="61" t="s">
        <v>26</v>
      </c>
      <c r="K116" s="61" t="s">
        <v>26</v>
      </c>
    </row>
    <row r="117" spans="2:11" x14ac:dyDescent="0.2">
      <c r="C117" s="39"/>
      <c r="H117" s="47"/>
      <c r="I117" s="47"/>
      <c r="J117" s="47"/>
      <c r="K117" s="47"/>
    </row>
    <row r="118" spans="2:11" x14ac:dyDescent="0.2">
      <c r="B118" s="34" t="s">
        <v>183</v>
      </c>
      <c r="C118" s="48">
        <v>85</v>
      </c>
      <c r="D118" s="47">
        <v>13</v>
      </c>
      <c r="E118" s="47">
        <v>98</v>
      </c>
      <c r="F118" s="47">
        <v>10</v>
      </c>
      <c r="G118" s="47">
        <v>82</v>
      </c>
      <c r="H118" s="61" t="s">
        <v>26</v>
      </c>
      <c r="I118" s="61" t="s">
        <v>26</v>
      </c>
      <c r="J118" s="61" t="s">
        <v>26</v>
      </c>
      <c r="K118" s="61" t="s">
        <v>26</v>
      </c>
    </row>
    <row r="119" spans="2:11" x14ac:dyDescent="0.2">
      <c r="B119" s="34" t="s">
        <v>184</v>
      </c>
      <c r="C119" s="48">
        <v>71</v>
      </c>
      <c r="D119" s="47">
        <v>68</v>
      </c>
      <c r="E119" s="47">
        <v>35</v>
      </c>
      <c r="F119" s="47">
        <v>76</v>
      </c>
      <c r="G119" s="47">
        <v>47</v>
      </c>
      <c r="H119" s="61" t="s">
        <v>26</v>
      </c>
      <c r="I119" s="61" t="s">
        <v>26</v>
      </c>
      <c r="J119" s="61" t="s">
        <v>26</v>
      </c>
      <c r="K119" s="61" t="s">
        <v>26</v>
      </c>
    </row>
    <row r="120" spans="2:11" x14ac:dyDescent="0.2">
      <c r="B120" s="34" t="s">
        <v>185</v>
      </c>
      <c r="C120" s="48">
        <v>14</v>
      </c>
      <c r="D120" s="47">
        <v>22</v>
      </c>
      <c r="E120" s="47">
        <v>11</v>
      </c>
      <c r="F120" s="47">
        <v>23</v>
      </c>
      <c r="G120" s="47">
        <v>7</v>
      </c>
      <c r="H120" s="61" t="s">
        <v>26</v>
      </c>
      <c r="I120" s="61" t="s">
        <v>26</v>
      </c>
      <c r="J120" s="61" t="s">
        <v>26</v>
      </c>
      <c r="K120" s="61" t="s">
        <v>26</v>
      </c>
    </row>
    <row r="121" spans="2:11" x14ac:dyDescent="0.2">
      <c r="C121" s="39"/>
      <c r="H121" s="47"/>
      <c r="I121" s="47"/>
      <c r="J121" s="47"/>
      <c r="K121" s="47"/>
    </row>
    <row r="122" spans="2:11" x14ac:dyDescent="0.2">
      <c r="B122" s="34" t="s">
        <v>187</v>
      </c>
      <c r="C122" s="48">
        <v>152</v>
      </c>
      <c r="D122" s="47">
        <v>205</v>
      </c>
      <c r="E122" s="47">
        <v>152</v>
      </c>
      <c r="F122" s="47">
        <v>179</v>
      </c>
      <c r="G122" s="47">
        <v>197</v>
      </c>
      <c r="H122" s="47">
        <v>3</v>
      </c>
      <c r="I122" s="61" t="s">
        <v>26</v>
      </c>
      <c r="J122" s="61" t="s">
        <v>26</v>
      </c>
      <c r="K122" s="61" t="s">
        <v>26</v>
      </c>
    </row>
    <row r="123" spans="2:11" x14ac:dyDescent="0.2">
      <c r="B123" s="34" t="s">
        <v>190</v>
      </c>
      <c r="C123" s="48">
        <v>128</v>
      </c>
      <c r="D123" s="47">
        <v>92</v>
      </c>
      <c r="E123" s="47">
        <v>127</v>
      </c>
      <c r="F123" s="47">
        <v>100</v>
      </c>
      <c r="G123" s="47">
        <v>121</v>
      </c>
      <c r="H123" s="61" t="s">
        <v>26</v>
      </c>
      <c r="I123" s="61" t="s">
        <v>26</v>
      </c>
      <c r="J123" s="61" t="s">
        <v>26</v>
      </c>
      <c r="K123" s="61" t="s">
        <v>26</v>
      </c>
    </row>
    <row r="124" spans="2:11" x14ac:dyDescent="0.2">
      <c r="B124" s="34" t="s">
        <v>191</v>
      </c>
      <c r="C124" s="48">
        <v>216</v>
      </c>
      <c r="D124" s="47">
        <v>212</v>
      </c>
      <c r="E124" s="47">
        <v>277</v>
      </c>
      <c r="F124" s="47">
        <v>198</v>
      </c>
      <c r="G124" s="47">
        <v>211</v>
      </c>
      <c r="H124" s="61" t="s">
        <v>26</v>
      </c>
      <c r="I124" s="61" t="s">
        <v>26</v>
      </c>
      <c r="J124" s="61" t="s">
        <v>26</v>
      </c>
      <c r="K124" s="61" t="s">
        <v>26</v>
      </c>
    </row>
    <row r="125" spans="2:11" x14ac:dyDescent="0.2">
      <c r="C125" s="39"/>
      <c r="H125" s="47"/>
      <c r="I125" s="47"/>
      <c r="J125" s="47"/>
      <c r="K125" s="47"/>
    </row>
    <row r="126" spans="2:11" x14ac:dyDescent="0.2">
      <c r="B126" s="34" t="s">
        <v>192</v>
      </c>
      <c r="C126" s="48">
        <v>222</v>
      </c>
      <c r="D126" s="47">
        <v>168</v>
      </c>
      <c r="E126" s="47">
        <v>196</v>
      </c>
      <c r="F126" s="47">
        <v>172</v>
      </c>
      <c r="G126" s="47">
        <v>174</v>
      </c>
      <c r="H126" s="47">
        <v>4</v>
      </c>
      <c r="I126" s="47">
        <v>7</v>
      </c>
      <c r="J126" s="61" t="s">
        <v>26</v>
      </c>
      <c r="K126" s="61" t="s">
        <v>26</v>
      </c>
    </row>
    <row r="127" spans="2:11" x14ac:dyDescent="0.2">
      <c r="B127" s="34" t="s">
        <v>193</v>
      </c>
      <c r="C127" s="48">
        <v>132</v>
      </c>
      <c r="D127" s="47">
        <v>92</v>
      </c>
      <c r="E127" s="47">
        <v>124</v>
      </c>
      <c r="F127" s="47">
        <v>79</v>
      </c>
      <c r="G127" s="47">
        <v>105</v>
      </c>
      <c r="H127" s="61" t="s">
        <v>26</v>
      </c>
      <c r="I127" s="61" t="s">
        <v>26</v>
      </c>
      <c r="J127" s="61" t="s">
        <v>26</v>
      </c>
      <c r="K127" s="61" t="s">
        <v>26</v>
      </c>
    </row>
    <row r="128" spans="2:11" x14ac:dyDescent="0.2">
      <c r="B128" s="34" t="s">
        <v>195</v>
      </c>
      <c r="C128" s="48">
        <v>6</v>
      </c>
      <c r="D128" s="47">
        <v>76</v>
      </c>
      <c r="E128" s="47">
        <v>5</v>
      </c>
      <c r="F128" s="47">
        <v>78</v>
      </c>
      <c r="G128" s="47">
        <v>7</v>
      </c>
      <c r="H128" s="61" t="s">
        <v>26</v>
      </c>
      <c r="I128" s="61" t="s">
        <v>26</v>
      </c>
      <c r="J128" s="61" t="s">
        <v>26</v>
      </c>
      <c r="K128" s="61" t="s">
        <v>26</v>
      </c>
    </row>
    <row r="129" spans="2:11" x14ac:dyDescent="0.2">
      <c r="C129" s="39"/>
      <c r="H129" s="47"/>
      <c r="I129" s="47"/>
      <c r="J129" s="47"/>
      <c r="K129" s="47"/>
    </row>
    <row r="130" spans="2:11" x14ac:dyDescent="0.2">
      <c r="B130" s="34" t="s">
        <v>197</v>
      </c>
      <c r="C130" s="48">
        <v>172</v>
      </c>
      <c r="D130" s="47">
        <v>182</v>
      </c>
      <c r="E130" s="47">
        <v>157</v>
      </c>
      <c r="F130" s="47">
        <v>160</v>
      </c>
      <c r="G130" s="47">
        <v>164</v>
      </c>
      <c r="H130" s="47">
        <v>6</v>
      </c>
      <c r="I130" s="61" t="s">
        <v>26</v>
      </c>
      <c r="J130" s="61" t="s">
        <v>26</v>
      </c>
      <c r="K130" s="61" t="s">
        <v>26</v>
      </c>
    </row>
    <row r="131" spans="2:11" x14ac:dyDescent="0.2">
      <c r="B131" s="34" t="s">
        <v>199</v>
      </c>
      <c r="C131" s="48">
        <v>126</v>
      </c>
      <c r="D131" s="47">
        <v>98</v>
      </c>
      <c r="E131" s="47">
        <v>94</v>
      </c>
      <c r="F131" s="47">
        <v>80</v>
      </c>
      <c r="G131" s="47">
        <v>95</v>
      </c>
      <c r="H131" s="61" t="s">
        <v>26</v>
      </c>
      <c r="I131" s="61" t="s">
        <v>26</v>
      </c>
      <c r="J131" s="61" t="s">
        <v>26</v>
      </c>
      <c r="K131" s="61" t="s">
        <v>26</v>
      </c>
    </row>
    <row r="132" spans="2:11" x14ac:dyDescent="0.2">
      <c r="B132" s="34" t="s">
        <v>201</v>
      </c>
      <c r="C132" s="48">
        <v>13</v>
      </c>
      <c r="D132" s="47">
        <v>12</v>
      </c>
      <c r="E132" s="47">
        <v>20</v>
      </c>
      <c r="F132" s="47">
        <v>12</v>
      </c>
      <c r="G132" s="47">
        <v>16</v>
      </c>
      <c r="H132" s="61" t="s">
        <v>26</v>
      </c>
      <c r="I132" s="61" t="s">
        <v>26</v>
      </c>
      <c r="J132" s="61" t="s">
        <v>26</v>
      </c>
      <c r="K132" s="61" t="s">
        <v>26</v>
      </c>
    </row>
    <row r="133" spans="2:11" x14ac:dyDescent="0.2">
      <c r="C133" s="39"/>
      <c r="H133" s="47"/>
      <c r="I133" s="47"/>
      <c r="J133" s="47"/>
      <c r="K133" s="47"/>
    </row>
    <row r="134" spans="2:11" x14ac:dyDescent="0.2">
      <c r="B134" s="34" t="s">
        <v>205</v>
      </c>
      <c r="C134" s="48">
        <v>4</v>
      </c>
      <c r="D134" s="47">
        <v>29</v>
      </c>
      <c r="E134" s="47">
        <v>1</v>
      </c>
      <c r="F134" s="47">
        <v>23</v>
      </c>
      <c r="G134" s="47">
        <v>1</v>
      </c>
      <c r="H134" s="61" t="s">
        <v>26</v>
      </c>
      <c r="I134" s="61" t="s">
        <v>26</v>
      </c>
      <c r="J134" s="61" t="s">
        <v>26</v>
      </c>
      <c r="K134" s="61" t="s">
        <v>26</v>
      </c>
    </row>
    <row r="135" spans="2:11" x14ac:dyDescent="0.2">
      <c r="B135" s="34" t="s">
        <v>206</v>
      </c>
      <c r="C135" s="48">
        <v>11</v>
      </c>
      <c r="D135" s="47">
        <v>30</v>
      </c>
      <c r="E135" s="47">
        <v>3</v>
      </c>
      <c r="F135" s="47">
        <v>35</v>
      </c>
      <c r="G135" s="61" t="s">
        <v>26</v>
      </c>
      <c r="H135" s="61" t="s">
        <v>26</v>
      </c>
      <c r="I135" s="61" t="s">
        <v>26</v>
      </c>
      <c r="J135" s="61" t="s">
        <v>26</v>
      </c>
      <c r="K135" s="61" t="s">
        <v>26</v>
      </c>
    </row>
    <row r="136" spans="2:11" x14ac:dyDescent="0.2">
      <c r="B136" s="34" t="s">
        <v>208</v>
      </c>
      <c r="C136" s="48">
        <v>8</v>
      </c>
      <c r="D136" s="47">
        <v>13</v>
      </c>
      <c r="E136" s="47">
        <v>13</v>
      </c>
      <c r="F136" s="47">
        <v>5</v>
      </c>
      <c r="G136" s="47">
        <v>2</v>
      </c>
      <c r="H136" s="61" t="s">
        <v>26</v>
      </c>
      <c r="I136" s="61" t="s">
        <v>26</v>
      </c>
      <c r="J136" s="61" t="s">
        <v>26</v>
      </c>
      <c r="K136" s="61" t="s">
        <v>26</v>
      </c>
    </row>
    <row r="137" spans="2:11" x14ac:dyDescent="0.2">
      <c r="C137" s="39"/>
      <c r="H137" s="47"/>
      <c r="I137" s="47"/>
      <c r="J137" s="47"/>
      <c r="K137" s="47"/>
    </row>
    <row r="138" spans="2:11" x14ac:dyDescent="0.2">
      <c r="B138" s="34" t="s">
        <v>210</v>
      </c>
      <c r="C138" s="48">
        <v>144</v>
      </c>
      <c r="D138" s="47">
        <v>115</v>
      </c>
      <c r="E138" s="47">
        <v>124</v>
      </c>
      <c r="F138" s="47">
        <v>120</v>
      </c>
      <c r="G138" s="47">
        <v>140</v>
      </c>
      <c r="H138" s="61" t="s">
        <v>26</v>
      </c>
      <c r="I138" s="61" t="s">
        <v>26</v>
      </c>
      <c r="J138" s="61" t="s">
        <v>26</v>
      </c>
      <c r="K138" s="61" t="s">
        <v>26</v>
      </c>
    </row>
    <row r="139" spans="2:11" x14ac:dyDescent="0.2">
      <c r="B139" s="34" t="s">
        <v>215</v>
      </c>
      <c r="C139" s="48">
        <v>199</v>
      </c>
      <c r="D139" s="47">
        <v>168</v>
      </c>
      <c r="E139" s="47">
        <v>146</v>
      </c>
      <c r="F139" s="47">
        <v>137</v>
      </c>
      <c r="G139" s="47">
        <v>176</v>
      </c>
      <c r="H139" s="61" t="s">
        <v>26</v>
      </c>
      <c r="I139" s="61" t="s">
        <v>26</v>
      </c>
      <c r="J139" s="61" t="s">
        <v>26</v>
      </c>
      <c r="K139" s="61" t="s">
        <v>26</v>
      </c>
    </row>
    <row r="140" spans="2:11" x14ac:dyDescent="0.2">
      <c r="B140" s="34" t="s">
        <v>217</v>
      </c>
      <c r="C140" s="48">
        <v>3</v>
      </c>
      <c r="D140" s="47">
        <v>4</v>
      </c>
      <c r="E140" s="47">
        <v>3</v>
      </c>
      <c r="F140" s="47">
        <v>2</v>
      </c>
      <c r="G140" s="47">
        <v>2</v>
      </c>
      <c r="H140" s="47">
        <v>1</v>
      </c>
      <c r="I140" s="47">
        <v>2</v>
      </c>
      <c r="J140" s="61" t="s">
        <v>26</v>
      </c>
      <c r="K140" s="61" t="s">
        <v>26</v>
      </c>
    </row>
    <row r="141" spans="2:11" x14ac:dyDescent="0.2">
      <c r="C141" s="39"/>
      <c r="D141" s="47"/>
      <c r="J141" s="47"/>
      <c r="K141" s="47"/>
    </row>
    <row r="142" spans="2:11" x14ac:dyDescent="0.2">
      <c r="B142" s="34" t="s">
        <v>218</v>
      </c>
      <c r="C142" s="48">
        <v>79</v>
      </c>
      <c r="D142" s="47">
        <v>98</v>
      </c>
      <c r="E142" s="47">
        <v>97</v>
      </c>
      <c r="F142" s="47">
        <v>88</v>
      </c>
      <c r="G142" s="47">
        <v>96</v>
      </c>
      <c r="H142" s="61" t="s">
        <v>26</v>
      </c>
      <c r="I142" s="61" t="s">
        <v>26</v>
      </c>
      <c r="J142" s="61" t="s">
        <v>26</v>
      </c>
      <c r="K142" s="61" t="s">
        <v>26</v>
      </c>
    </row>
    <row r="143" spans="2:11" x14ac:dyDescent="0.2">
      <c r="B143" s="34" t="s">
        <v>221</v>
      </c>
      <c r="C143" s="48">
        <v>70</v>
      </c>
      <c r="D143" s="47">
        <v>54</v>
      </c>
      <c r="E143" s="47">
        <v>75</v>
      </c>
      <c r="F143" s="47">
        <v>52</v>
      </c>
      <c r="G143" s="47">
        <v>64</v>
      </c>
      <c r="H143" s="61" t="s">
        <v>26</v>
      </c>
      <c r="I143" s="61" t="s">
        <v>26</v>
      </c>
      <c r="J143" s="61" t="s">
        <v>26</v>
      </c>
      <c r="K143" s="61" t="s">
        <v>26</v>
      </c>
    </row>
    <row r="144" spans="2:11" ht="18" thickBot="1" x14ac:dyDescent="0.25">
      <c r="B144" s="37"/>
      <c r="C144" s="54"/>
      <c r="D144" s="55"/>
      <c r="E144" s="55"/>
      <c r="F144" s="55"/>
      <c r="G144" s="55"/>
      <c r="H144" s="55"/>
      <c r="I144" s="55"/>
      <c r="J144" s="55"/>
      <c r="K144" s="55"/>
    </row>
    <row r="145" spans="1:3" x14ac:dyDescent="0.2">
      <c r="C145" s="34" t="s">
        <v>263</v>
      </c>
    </row>
    <row r="146" spans="1:3" x14ac:dyDescent="0.2">
      <c r="A146" s="34"/>
    </row>
  </sheetData>
  <phoneticPr fontId="2"/>
  <pageMargins left="0.23" right="0.43" top="0.6" bottom="0.53" header="0.51200000000000001" footer="0.51200000000000001"/>
  <pageSetup paperSize="12" scale="79" orientation="portrait" horizontalDpi="4294967292" verticalDpi="0" r:id="rId1"/>
  <headerFooter alignWithMargins="0"/>
  <rowBreaks count="1" manualBreakCount="1">
    <brk id="73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6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18.375" style="35" customWidth="1"/>
    <col min="3" max="4" width="12.125" style="35"/>
    <col min="5" max="5" width="13.375" style="35" customWidth="1"/>
    <col min="6" max="6" width="12.125" style="35"/>
    <col min="7" max="9" width="13.375" style="35" customWidth="1"/>
    <col min="10" max="256" width="12.125" style="35"/>
    <col min="257" max="257" width="13.375" style="35" customWidth="1"/>
    <col min="258" max="258" width="18.375" style="35" customWidth="1"/>
    <col min="259" max="260" width="12.125" style="35"/>
    <col min="261" max="261" width="13.375" style="35" customWidth="1"/>
    <col min="262" max="262" width="12.125" style="35"/>
    <col min="263" max="265" width="13.375" style="35" customWidth="1"/>
    <col min="266" max="512" width="12.125" style="35"/>
    <col min="513" max="513" width="13.375" style="35" customWidth="1"/>
    <col min="514" max="514" width="18.375" style="35" customWidth="1"/>
    <col min="515" max="516" width="12.125" style="35"/>
    <col min="517" max="517" width="13.375" style="35" customWidth="1"/>
    <col min="518" max="518" width="12.125" style="35"/>
    <col min="519" max="521" width="13.375" style="35" customWidth="1"/>
    <col min="522" max="768" width="12.125" style="35"/>
    <col min="769" max="769" width="13.375" style="35" customWidth="1"/>
    <col min="770" max="770" width="18.375" style="35" customWidth="1"/>
    <col min="771" max="772" width="12.125" style="35"/>
    <col min="773" max="773" width="13.375" style="35" customWidth="1"/>
    <col min="774" max="774" width="12.125" style="35"/>
    <col min="775" max="777" width="13.375" style="35" customWidth="1"/>
    <col min="778" max="1024" width="12.125" style="35"/>
    <col min="1025" max="1025" width="13.375" style="35" customWidth="1"/>
    <col min="1026" max="1026" width="18.375" style="35" customWidth="1"/>
    <col min="1027" max="1028" width="12.125" style="35"/>
    <col min="1029" max="1029" width="13.375" style="35" customWidth="1"/>
    <col min="1030" max="1030" width="12.125" style="35"/>
    <col min="1031" max="1033" width="13.375" style="35" customWidth="1"/>
    <col min="1034" max="1280" width="12.125" style="35"/>
    <col min="1281" max="1281" width="13.375" style="35" customWidth="1"/>
    <col min="1282" max="1282" width="18.375" style="35" customWidth="1"/>
    <col min="1283" max="1284" width="12.125" style="35"/>
    <col min="1285" max="1285" width="13.375" style="35" customWidth="1"/>
    <col min="1286" max="1286" width="12.125" style="35"/>
    <col min="1287" max="1289" width="13.375" style="35" customWidth="1"/>
    <col min="1290" max="1536" width="12.125" style="35"/>
    <col min="1537" max="1537" width="13.375" style="35" customWidth="1"/>
    <col min="1538" max="1538" width="18.375" style="35" customWidth="1"/>
    <col min="1539" max="1540" width="12.125" style="35"/>
    <col min="1541" max="1541" width="13.375" style="35" customWidth="1"/>
    <col min="1542" max="1542" width="12.125" style="35"/>
    <col min="1543" max="1545" width="13.375" style="35" customWidth="1"/>
    <col min="1546" max="1792" width="12.125" style="35"/>
    <col min="1793" max="1793" width="13.375" style="35" customWidth="1"/>
    <col min="1794" max="1794" width="18.375" style="35" customWidth="1"/>
    <col min="1795" max="1796" width="12.125" style="35"/>
    <col min="1797" max="1797" width="13.375" style="35" customWidth="1"/>
    <col min="1798" max="1798" width="12.125" style="35"/>
    <col min="1799" max="1801" width="13.375" style="35" customWidth="1"/>
    <col min="1802" max="2048" width="12.125" style="35"/>
    <col min="2049" max="2049" width="13.375" style="35" customWidth="1"/>
    <col min="2050" max="2050" width="18.375" style="35" customWidth="1"/>
    <col min="2051" max="2052" width="12.125" style="35"/>
    <col min="2053" max="2053" width="13.375" style="35" customWidth="1"/>
    <col min="2054" max="2054" width="12.125" style="35"/>
    <col min="2055" max="2057" width="13.375" style="35" customWidth="1"/>
    <col min="2058" max="2304" width="12.125" style="35"/>
    <col min="2305" max="2305" width="13.375" style="35" customWidth="1"/>
    <col min="2306" max="2306" width="18.375" style="35" customWidth="1"/>
    <col min="2307" max="2308" width="12.125" style="35"/>
    <col min="2309" max="2309" width="13.375" style="35" customWidth="1"/>
    <col min="2310" max="2310" width="12.125" style="35"/>
    <col min="2311" max="2313" width="13.375" style="35" customWidth="1"/>
    <col min="2314" max="2560" width="12.125" style="35"/>
    <col min="2561" max="2561" width="13.375" style="35" customWidth="1"/>
    <col min="2562" max="2562" width="18.375" style="35" customWidth="1"/>
    <col min="2563" max="2564" width="12.125" style="35"/>
    <col min="2565" max="2565" width="13.375" style="35" customWidth="1"/>
    <col min="2566" max="2566" width="12.125" style="35"/>
    <col min="2567" max="2569" width="13.375" style="35" customWidth="1"/>
    <col min="2570" max="2816" width="12.125" style="35"/>
    <col min="2817" max="2817" width="13.375" style="35" customWidth="1"/>
    <col min="2818" max="2818" width="18.375" style="35" customWidth="1"/>
    <col min="2819" max="2820" width="12.125" style="35"/>
    <col min="2821" max="2821" width="13.375" style="35" customWidth="1"/>
    <col min="2822" max="2822" width="12.125" style="35"/>
    <col min="2823" max="2825" width="13.375" style="35" customWidth="1"/>
    <col min="2826" max="3072" width="12.125" style="35"/>
    <col min="3073" max="3073" width="13.375" style="35" customWidth="1"/>
    <col min="3074" max="3074" width="18.375" style="35" customWidth="1"/>
    <col min="3075" max="3076" width="12.125" style="35"/>
    <col min="3077" max="3077" width="13.375" style="35" customWidth="1"/>
    <col min="3078" max="3078" width="12.125" style="35"/>
    <col min="3079" max="3081" width="13.375" style="35" customWidth="1"/>
    <col min="3082" max="3328" width="12.125" style="35"/>
    <col min="3329" max="3329" width="13.375" style="35" customWidth="1"/>
    <col min="3330" max="3330" width="18.375" style="35" customWidth="1"/>
    <col min="3331" max="3332" width="12.125" style="35"/>
    <col min="3333" max="3333" width="13.375" style="35" customWidth="1"/>
    <col min="3334" max="3334" width="12.125" style="35"/>
    <col min="3335" max="3337" width="13.375" style="35" customWidth="1"/>
    <col min="3338" max="3584" width="12.125" style="35"/>
    <col min="3585" max="3585" width="13.375" style="35" customWidth="1"/>
    <col min="3586" max="3586" width="18.375" style="35" customWidth="1"/>
    <col min="3587" max="3588" width="12.125" style="35"/>
    <col min="3589" max="3589" width="13.375" style="35" customWidth="1"/>
    <col min="3590" max="3590" width="12.125" style="35"/>
    <col min="3591" max="3593" width="13.375" style="35" customWidth="1"/>
    <col min="3594" max="3840" width="12.125" style="35"/>
    <col min="3841" max="3841" width="13.375" style="35" customWidth="1"/>
    <col min="3842" max="3842" width="18.375" style="35" customWidth="1"/>
    <col min="3843" max="3844" width="12.125" style="35"/>
    <col min="3845" max="3845" width="13.375" style="35" customWidth="1"/>
    <col min="3846" max="3846" width="12.125" style="35"/>
    <col min="3847" max="3849" width="13.375" style="35" customWidth="1"/>
    <col min="3850" max="4096" width="12.125" style="35"/>
    <col min="4097" max="4097" width="13.375" style="35" customWidth="1"/>
    <col min="4098" max="4098" width="18.375" style="35" customWidth="1"/>
    <col min="4099" max="4100" width="12.125" style="35"/>
    <col min="4101" max="4101" width="13.375" style="35" customWidth="1"/>
    <col min="4102" max="4102" width="12.125" style="35"/>
    <col min="4103" max="4105" width="13.375" style="35" customWidth="1"/>
    <col min="4106" max="4352" width="12.125" style="35"/>
    <col min="4353" max="4353" width="13.375" style="35" customWidth="1"/>
    <col min="4354" max="4354" width="18.375" style="35" customWidth="1"/>
    <col min="4355" max="4356" width="12.125" style="35"/>
    <col min="4357" max="4357" width="13.375" style="35" customWidth="1"/>
    <col min="4358" max="4358" width="12.125" style="35"/>
    <col min="4359" max="4361" width="13.375" style="35" customWidth="1"/>
    <col min="4362" max="4608" width="12.125" style="35"/>
    <col min="4609" max="4609" width="13.375" style="35" customWidth="1"/>
    <col min="4610" max="4610" width="18.375" style="35" customWidth="1"/>
    <col min="4611" max="4612" width="12.125" style="35"/>
    <col min="4613" max="4613" width="13.375" style="35" customWidth="1"/>
    <col min="4614" max="4614" width="12.125" style="35"/>
    <col min="4615" max="4617" width="13.375" style="35" customWidth="1"/>
    <col min="4618" max="4864" width="12.125" style="35"/>
    <col min="4865" max="4865" width="13.375" style="35" customWidth="1"/>
    <col min="4866" max="4866" width="18.375" style="35" customWidth="1"/>
    <col min="4867" max="4868" width="12.125" style="35"/>
    <col min="4869" max="4869" width="13.375" style="35" customWidth="1"/>
    <col min="4870" max="4870" width="12.125" style="35"/>
    <col min="4871" max="4873" width="13.375" style="35" customWidth="1"/>
    <col min="4874" max="5120" width="12.125" style="35"/>
    <col min="5121" max="5121" width="13.375" style="35" customWidth="1"/>
    <col min="5122" max="5122" width="18.375" style="35" customWidth="1"/>
    <col min="5123" max="5124" width="12.125" style="35"/>
    <col min="5125" max="5125" width="13.375" style="35" customWidth="1"/>
    <col min="5126" max="5126" width="12.125" style="35"/>
    <col min="5127" max="5129" width="13.375" style="35" customWidth="1"/>
    <col min="5130" max="5376" width="12.125" style="35"/>
    <col min="5377" max="5377" width="13.375" style="35" customWidth="1"/>
    <col min="5378" max="5378" width="18.375" style="35" customWidth="1"/>
    <col min="5379" max="5380" width="12.125" style="35"/>
    <col min="5381" max="5381" width="13.375" style="35" customWidth="1"/>
    <col min="5382" max="5382" width="12.125" style="35"/>
    <col min="5383" max="5385" width="13.375" style="35" customWidth="1"/>
    <col min="5386" max="5632" width="12.125" style="35"/>
    <col min="5633" max="5633" width="13.375" style="35" customWidth="1"/>
    <col min="5634" max="5634" width="18.375" style="35" customWidth="1"/>
    <col min="5635" max="5636" width="12.125" style="35"/>
    <col min="5637" max="5637" width="13.375" style="35" customWidth="1"/>
    <col min="5638" max="5638" width="12.125" style="35"/>
    <col min="5639" max="5641" width="13.375" style="35" customWidth="1"/>
    <col min="5642" max="5888" width="12.125" style="35"/>
    <col min="5889" max="5889" width="13.375" style="35" customWidth="1"/>
    <col min="5890" max="5890" width="18.375" style="35" customWidth="1"/>
    <col min="5891" max="5892" width="12.125" style="35"/>
    <col min="5893" max="5893" width="13.375" style="35" customWidth="1"/>
    <col min="5894" max="5894" width="12.125" style="35"/>
    <col min="5895" max="5897" width="13.375" style="35" customWidth="1"/>
    <col min="5898" max="6144" width="12.125" style="35"/>
    <col min="6145" max="6145" width="13.375" style="35" customWidth="1"/>
    <col min="6146" max="6146" width="18.375" style="35" customWidth="1"/>
    <col min="6147" max="6148" width="12.125" style="35"/>
    <col min="6149" max="6149" width="13.375" style="35" customWidth="1"/>
    <col min="6150" max="6150" width="12.125" style="35"/>
    <col min="6151" max="6153" width="13.375" style="35" customWidth="1"/>
    <col min="6154" max="6400" width="12.125" style="35"/>
    <col min="6401" max="6401" width="13.375" style="35" customWidth="1"/>
    <col min="6402" max="6402" width="18.375" style="35" customWidth="1"/>
    <col min="6403" max="6404" width="12.125" style="35"/>
    <col min="6405" max="6405" width="13.375" style="35" customWidth="1"/>
    <col min="6406" max="6406" width="12.125" style="35"/>
    <col min="6407" max="6409" width="13.375" style="35" customWidth="1"/>
    <col min="6410" max="6656" width="12.125" style="35"/>
    <col min="6657" max="6657" width="13.375" style="35" customWidth="1"/>
    <col min="6658" max="6658" width="18.375" style="35" customWidth="1"/>
    <col min="6659" max="6660" width="12.125" style="35"/>
    <col min="6661" max="6661" width="13.375" style="35" customWidth="1"/>
    <col min="6662" max="6662" width="12.125" style="35"/>
    <col min="6663" max="6665" width="13.375" style="35" customWidth="1"/>
    <col min="6666" max="6912" width="12.125" style="35"/>
    <col min="6913" max="6913" width="13.375" style="35" customWidth="1"/>
    <col min="6914" max="6914" width="18.375" style="35" customWidth="1"/>
    <col min="6915" max="6916" width="12.125" style="35"/>
    <col min="6917" max="6917" width="13.375" style="35" customWidth="1"/>
    <col min="6918" max="6918" width="12.125" style="35"/>
    <col min="6919" max="6921" width="13.375" style="35" customWidth="1"/>
    <col min="6922" max="7168" width="12.125" style="35"/>
    <col min="7169" max="7169" width="13.375" style="35" customWidth="1"/>
    <col min="7170" max="7170" width="18.375" style="35" customWidth="1"/>
    <col min="7171" max="7172" width="12.125" style="35"/>
    <col min="7173" max="7173" width="13.375" style="35" customWidth="1"/>
    <col min="7174" max="7174" width="12.125" style="35"/>
    <col min="7175" max="7177" width="13.375" style="35" customWidth="1"/>
    <col min="7178" max="7424" width="12.125" style="35"/>
    <col min="7425" max="7425" width="13.375" style="35" customWidth="1"/>
    <col min="7426" max="7426" width="18.375" style="35" customWidth="1"/>
    <col min="7427" max="7428" width="12.125" style="35"/>
    <col min="7429" max="7429" width="13.375" style="35" customWidth="1"/>
    <col min="7430" max="7430" width="12.125" style="35"/>
    <col min="7431" max="7433" width="13.375" style="35" customWidth="1"/>
    <col min="7434" max="7680" width="12.125" style="35"/>
    <col min="7681" max="7681" width="13.375" style="35" customWidth="1"/>
    <col min="7682" max="7682" width="18.375" style="35" customWidth="1"/>
    <col min="7683" max="7684" width="12.125" style="35"/>
    <col min="7685" max="7685" width="13.375" style="35" customWidth="1"/>
    <col min="7686" max="7686" width="12.125" style="35"/>
    <col min="7687" max="7689" width="13.375" style="35" customWidth="1"/>
    <col min="7690" max="7936" width="12.125" style="35"/>
    <col min="7937" max="7937" width="13.375" style="35" customWidth="1"/>
    <col min="7938" max="7938" width="18.375" style="35" customWidth="1"/>
    <col min="7939" max="7940" width="12.125" style="35"/>
    <col min="7941" max="7941" width="13.375" style="35" customWidth="1"/>
    <col min="7942" max="7942" width="12.125" style="35"/>
    <col min="7943" max="7945" width="13.375" style="35" customWidth="1"/>
    <col min="7946" max="8192" width="12.125" style="35"/>
    <col min="8193" max="8193" width="13.375" style="35" customWidth="1"/>
    <col min="8194" max="8194" width="18.375" style="35" customWidth="1"/>
    <col min="8195" max="8196" width="12.125" style="35"/>
    <col min="8197" max="8197" width="13.375" style="35" customWidth="1"/>
    <col min="8198" max="8198" width="12.125" style="35"/>
    <col min="8199" max="8201" width="13.375" style="35" customWidth="1"/>
    <col min="8202" max="8448" width="12.125" style="35"/>
    <col min="8449" max="8449" width="13.375" style="35" customWidth="1"/>
    <col min="8450" max="8450" width="18.375" style="35" customWidth="1"/>
    <col min="8451" max="8452" width="12.125" style="35"/>
    <col min="8453" max="8453" width="13.375" style="35" customWidth="1"/>
    <col min="8454" max="8454" width="12.125" style="35"/>
    <col min="8455" max="8457" width="13.375" style="35" customWidth="1"/>
    <col min="8458" max="8704" width="12.125" style="35"/>
    <col min="8705" max="8705" width="13.375" style="35" customWidth="1"/>
    <col min="8706" max="8706" width="18.375" style="35" customWidth="1"/>
    <col min="8707" max="8708" width="12.125" style="35"/>
    <col min="8709" max="8709" width="13.375" style="35" customWidth="1"/>
    <col min="8710" max="8710" width="12.125" style="35"/>
    <col min="8711" max="8713" width="13.375" style="35" customWidth="1"/>
    <col min="8714" max="8960" width="12.125" style="35"/>
    <col min="8961" max="8961" width="13.375" style="35" customWidth="1"/>
    <col min="8962" max="8962" width="18.375" style="35" customWidth="1"/>
    <col min="8963" max="8964" width="12.125" style="35"/>
    <col min="8965" max="8965" width="13.375" style="35" customWidth="1"/>
    <col min="8966" max="8966" width="12.125" style="35"/>
    <col min="8967" max="8969" width="13.375" style="35" customWidth="1"/>
    <col min="8970" max="9216" width="12.125" style="35"/>
    <col min="9217" max="9217" width="13.375" style="35" customWidth="1"/>
    <col min="9218" max="9218" width="18.375" style="35" customWidth="1"/>
    <col min="9219" max="9220" width="12.125" style="35"/>
    <col min="9221" max="9221" width="13.375" style="35" customWidth="1"/>
    <col min="9222" max="9222" width="12.125" style="35"/>
    <col min="9223" max="9225" width="13.375" style="35" customWidth="1"/>
    <col min="9226" max="9472" width="12.125" style="35"/>
    <col min="9473" max="9473" width="13.375" style="35" customWidth="1"/>
    <col min="9474" max="9474" width="18.375" style="35" customWidth="1"/>
    <col min="9475" max="9476" width="12.125" style="35"/>
    <col min="9477" max="9477" width="13.375" style="35" customWidth="1"/>
    <col min="9478" max="9478" width="12.125" style="35"/>
    <col min="9479" max="9481" width="13.375" style="35" customWidth="1"/>
    <col min="9482" max="9728" width="12.125" style="35"/>
    <col min="9729" max="9729" width="13.375" style="35" customWidth="1"/>
    <col min="9730" max="9730" width="18.375" style="35" customWidth="1"/>
    <col min="9731" max="9732" width="12.125" style="35"/>
    <col min="9733" max="9733" width="13.375" style="35" customWidth="1"/>
    <col min="9734" max="9734" width="12.125" style="35"/>
    <col min="9735" max="9737" width="13.375" style="35" customWidth="1"/>
    <col min="9738" max="9984" width="12.125" style="35"/>
    <col min="9985" max="9985" width="13.375" style="35" customWidth="1"/>
    <col min="9986" max="9986" width="18.375" style="35" customWidth="1"/>
    <col min="9987" max="9988" width="12.125" style="35"/>
    <col min="9989" max="9989" width="13.375" style="35" customWidth="1"/>
    <col min="9990" max="9990" width="12.125" style="35"/>
    <col min="9991" max="9993" width="13.375" style="35" customWidth="1"/>
    <col min="9994" max="10240" width="12.125" style="35"/>
    <col min="10241" max="10241" width="13.375" style="35" customWidth="1"/>
    <col min="10242" max="10242" width="18.375" style="35" customWidth="1"/>
    <col min="10243" max="10244" width="12.125" style="35"/>
    <col min="10245" max="10245" width="13.375" style="35" customWidth="1"/>
    <col min="10246" max="10246" width="12.125" style="35"/>
    <col min="10247" max="10249" width="13.375" style="35" customWidth="1"/>
    <col min="10250" max="10496" width="12.125" style="35"/>
    <col min="10497" max="10497" width="13.375" style="35" customWidth="1"/>
    <col min="10498" max="10498" width="18.375" style="35" customWidth="1"/>
    <col min="10499" max="10500" width="12.125" style="35"/>
    <col min="10501" max="10501" width="13.375" style="35" customWidth="1"/>
    <col min="10502" max="10502" width="12.125" style="35"/>
    <col min="10503" max="10505" width="13.375" style="35" customWidth="1"/>
    <col min="10506" max="10752" width="12.125" style="35"/>
    <col min="10753" max="10753" width="13.375" style="35" customWidth="1"/>
    <col min="10754" max="10754" width="18.375" style="35" customWidth="1"/>
    <col min="10755" max="10756" width="12.125" style="35"/>
    <col min="10757" max="10757" width="13.375" style="35" customWidth="1"/>
    <col min="10758" max="10758" width="12.125" style="35"/>
    <col min="10759" max="10761" width="13.375" style="35" customWidth="1"/>
    <col min="10762" max="11008" width="12.125" style="35"/>
    <col min="11009" max="11009" width="13.375" style="35" customWidth="1"/>
    <col min="11010" max="11010" width="18.375" style="35" customWidth="1"/>
    <col min="11011" max="11012" width="12.125" style="35"/>
    <col min="11013" max="11013" width="13.375" style="35" customWidth="1"/>
    <col min="11014" max="11014" width="12.125" style="35"/>
    <col min="11015" max="11017" width="13.375" style="35" customWidth="1"/>
    <col min="11018" max="11264" width="12.125" style="35"/>
    <col min="11265" max="11265" width="13.375" style="35" customWidth="1"/>
    <col min="11266" max="11266" width="18.375" style="35" customWidth="1"/>
    <col min="11267" max="11268" width="12.125" style="35"/>
    <col min="11269" max="11269" width="13.375" style="35" customWidth="1"/>
    <col min="11270" max="11270" width="12.125" style="35"/>
    <col min="11271" max="11273" width="13.375" style="35" customWidth="1"/>
    <col min="11274" max="11520" width="12.125" style="35"/>
    <col min="11521" max="11521" width="13.375" style="35" customWidth="1"/>
    <col min="11522" max="11522" width="18.375" style="35" customWidth="1"/>
    <col min="11523" max="11524" width="12.125" style="35"/>
    <col min="11525" max="11525" width="13.375" style="35" customWidth="1"/>
    <col min="11526" max="11526" width="12.125" style="35"/>
    <col min="11527" max="11529" width="13.375" style="35" customWidth="1"/>
    <col min="11530" max="11776" width="12.125" style="35"/>
    <col min="11777" max="11777" width="13.375" style="35" customWidth="1"/>
    <col min="11778" max="11778" width="18.375" style="35" customWidth="1"/>
    <col min="11779" max="11780" width="12.125" style="35"/>
    <col min="11781" max="11781" width="13.375" style="35" customWidth="1"/>
    <col min="11782" max="11782" width="12.125" style="35"/>
    <col min="11783" max="11785" width="13.375" style="35" customWidth="1"/>
    <col min="11786" max="12032" width="12.125" style="35"/>
    <col min="12033" max="12033" width="13.375" style="35" customWidth="1"/>
    <col min="12034" max="12034" width="18.375" style="35" customWidth="1"/>
    <col min="12035" max="12036" width="12.125" style="35"/>
    <col min="12037" max="12037" width="13.375" style="35" customWidth="1"/>
    <col min="12038" max="12038" width="12.125" style="35"/>
    <col min="12039" max="12041" width="13.375" style="35" customWidth="1"/>
    <col min="12042" max="12288" width="12.125" style="35"/>
    <col min="12289" max="12289" width="13.375" style="35" customWidth="1"/>
    <col min="12290" max="12290" width="18.375" style="35" customWidth="1"/>
    <col min="12291" max="12292" width="12.125" style="35"/>
    <col min="12293" max="12293" width="13.375" style="35" customWidth="1"/>
    <col min="12294" max="12294" width="12.125" style="35"/>
    <col min="12295" max="12297" width="13.375" style="35" customWidth="1"/>
    <col min="12298" max="12544" width="12.125" style="35"/>
    <col min="12545" max="12545" width="13.375" style="35" customWidth="1"/>
    <col min="12546" max="12546" width="18.375" style="35" customWidth="1"/>
    <col min="12547" max="12548" width="12.125" style="35"/>
    <col min="12549" max="12549" width="13.375" style="35" customWidth="1"/>
    <col min="12550" max="12550" width="12.125" style="35"/>
    <col min="12551" max="12553" width="13.375" style="35" customWidth="1"/>
    <col min="12554" max="12800" width="12.125" style="35"/>
    <col min="12801" max="12801" width="13.375" style="35" customWidth="1"/>
    <col min="12802" max="12802" width="18.375" style="35" customWidth="1"/>
    <col min="12803" max="12804" width="12.125" style="35"/>
    <col min="12805" max="12805" width="13.375" style="35" customWidth="1"/>
    <col min="12806" max="12806" width="12.125" style="35"/>
    <col min="12807" max="12809" width="13.375" style="35" customWidth="1"/>
    <col min="12810" max="13056" width="12.125" style="35"/>
    <col min="13057" max="13057" width="13.375" style="35" customWidth="1"/>
    <col min="13058" max="13058" width="18.375" style="35" customWidth="1"/>
    <col min="13059" max="13060" width="12.125" style="35"/>
    <col min="13061" max="13061" width="13.375" style="35" customWidth="1"/>
    <col min="13062" max="13062" width="12.125" style="35"/>
    <col min="13063" max="13065" width="13.375" style="35" customWidth="1"/>
    <col min="13066" max="13312" width="12.125" style="35"/>
    <col min="13313" max="13313" width="13.375" style="35" customWidth="1"/>
    <col min="13314" max="13314" width="18.375" style="35" customWidth="1"/>
    <col min="13315" max="13316" width="12.125" style="35"/>
    <col min="13317" max="13317" width="13.375" style="35" customWidth="1"/>
    <col min="13318" max="13318" width="12.125" style="35"/>
    <col min="13319" max="13321" width="13.375" style="35" customWidth="1"/>
    <col min="13322" max="13568" width="12.125" style="35"/>
    <col min="13569" max="13569" width="13.375" style="35" customWidth="1"/>
    <col min="13570" max="13570" width="18.375" style="35" customWidth="1"/>
    <col min="13571" max="13572" width="12.125" style="35"/>
    <col min="13573" max="13573" width="13.375" style="35" customWidth="1"/>
    <col min="13574" max="13574" width="12.125" style="35"/>
    <col min="13575" max="13577" width="13.375" style="35" customWidth="1"/>
    <col min="13578" max="13824" width="12.125" style="35"/>
    <col min="13825" max="13825" width="13.375" style="35" customWidth="1"/>
    <col min="13826" max="13826" width="18.375" style="35" customWidth="1"/>
    <col min="13827" max="13828" width="12.125" style="35"/>
    <col min="13829" max="13829" width="13.375" style="35" customWidth="1"/>
    <col min="13830" max="13830" width="12.125" style="35"/>
    <col min="13831" max="13833" width="13.375" style="35" customWidth="1"/>
    <col min="13834" max="14080" width="12.125" style="35"/>
    <col min="14081" max="14081" width="13.375" style="35" customWidth="1"/>
    <col min="14082" max="14082" width="18.375" style="35" customWidth="1"/>
    <col min="14083" max="14084" width="12.125" style="35"/>
    <col min="14085" max="14085" width="13.375" style="35" customWidth="1"/>
    <col min="14086" max="14086" width="12.125" style="35"/>
    <col min="14087" max="14089" width="13.375" style="35" customWidth="1"/>
    <col min="14090" max="14336" width="12.125" style="35"/>
    <col min="14337" max="14337" width="13.375" style="35" customWidth="1"/>
    <col min="14338" max="14338" width="18.375" style="35" customWidth="1"/>
    <col min="14339" max="14340" width="12.125" style="35"/>
    <col min="14341" max="14341" width="13.375" style="35" customWidth="1"/>
    <col min="14342" max="14342" width="12.125" style="35"/>
    <col min="14343" max="14345" width="13.375" style="35" customWidth="1"/>
    <col min="14346" max="14592" width="12.125" style="35"/>
    <col min="14593" max="14593" width="13.375" style="35" customWidth="1"/>
    <col min="14594" max="14594" width="18.375" style="35" customWidth="1"/>
    <col min="14595" max="14596" width="12.125" style="35"/>
    <col min="14597" max="14597" width="13.375" style="35" customWidth="1"/>
    <col min="14598" max="14598" width="12.125" style="35"/>
    <col min="14599" max="14601" width="13.375" style="35" customWidth="1"/>
    <col min="14602" max="14848" width="12.125" style="35"/>
    <col min="14849" max="14849" width="13.375" style="35" customWidth="1"/>
    <col min="14850" max="14850" width="18.375" style="35" customWidth="1"/>
    <col min="14851" max="14852" width="12.125" style="35"/>
    <col min="14853" max="14853" width="13.375" style="35" customWidth="1"/>
    <col min="14854" max="14854" width="12.125" style="35"/>
    <col min="14855" max="14857" width="13.375" style="35" customWidth="1"/>
    <col min="14858" max="15104" width="12.125" style="35"/>
    <col min="15105" max="15105" width="13.375" style="35" customWidth="1"/>
    <col min="15106" max="15106" width="18.375" style="35" customWidth="1"/>
    <col min="15107" max="15108" width="12.125" style="35"/>
    <col min="15109" max="15109" width="13.375" style="35" customWidth="1"/>
    <col min="15110" max="15110" width="12.125" style="35"/>
    <col min="15111" max="15113" width="13.375" style="35" customWidth="1"/>
    <col min="15114" max="15360" width="12.125" style="35"/>
    <col min="15361" max="15361" width="13.375" style="35" customWidth="1"/>
    <col min="15362" max="15362" width="18.375" style="35" customWidth="1"/>
    <col min="15363" max="15364" width="12.125" style="35"/>
    <col min="15365" max="15365" width="13.375" style="35" customWidth="1"/>
    <col min="15366" max="15366" width="12.125" style="35"/>
    <col min="15367" max="15369" width="13.375" style="35" customWidth="1"/>
    <col min="15370" max="15616" width="12.125" style="35"/>
    <col min="15617" max="15617" width="13.375" style="35" customWidth="1"/>
    <col min="15618" max="15618" width="18.375" style="35" customWidth="1"/>
    <col min="15619" max="15620" width="12.125" style="35"/>
    <col min="15621" max="15621" width="13.375" style="35" customWidth="1"/>
    <col min="15622" max="15622" width="12.125" style="35"/>
    <col min="15623" max="15625" width="13.375" style="35" customWidth="1"/>
    <col min="15626" max="15872" width="12.125" style="35"/>
    <col min="15873" max="15873" width="13.375" style="35" customWidth="1"/>
    <col min="15874" max="15874" width="18.375" style="35" customWidth="1"/>
    <col min="15875" max="15876" width="12.125" style="35"/>
    <col min="15877" max="15877" width="13.375" style="35" customWidth="1"/>
    <col min="15878" max="15878" width="12.125" style="35"/>
    <col min="15879" max="15881" width="13.375" style="35" customWidth="1"/>
    <col min="15882" max="16128" width="12.125" style="35"/>
    <col min="16129" max="16129" width="13.375" style="35" customWidth="1"/>
    <col min="16130" max="16130" width="18.375" style="35" customWidth="1"/>
    <col min="16131" max="16132" width="12.125" style="35"/>
    <col min="16133" max="16133" width="13.375" style="35" customWidth="1"/>
    <col min="16134" max="16134" width="12.125" style="35"/>
    <col min="16135" max="16137" width="13.375" style="35" customWidth="1"/>
    <col min="16138" max="16384" width="12.125" style="35"/>
  </cols>
  <sheetData>
    <row r="1" spans="1:11" x14ac:dyDescent="0.2">
      <c r="A1" s="34"/>
    </row>
    <row r="6" spans="1:11" x14ac:dyDescent="0.2">
      <c r="E6" s="36" t="s">
        <v>550</v>
      </c>
    </row>
    <row r="7" spans="1:11" ht="18" thickBot="1" x14ac:dyDescent="0.25">
      <c r="B7" s="37"/>
      <c r="C7" s="37"/>
      <c r="D7" s="37"/>
      <c r="E7" s="38" t="s">
        <v>551</v>
      </c>
      <c r="F7" s="37"/>
      <c r="G7" s="37"/>
      <c r="H7" s="37"/>
      <c r="I7" s="37"/>
      <c r="J7" s="37"/>
      <c r="K7" s="37"/>
    </row>
    <row r="8" spans="1:11" x14ac:dyDescent="0.2">
      <c r="C8" s="39"/>
      <c r="D8" s="39"/>
      <c r="E8" s="39"/>
      <c r="F8" s="42"/>
      <c r="G8" s="42"/>
      <c r="H8" s="42"/>
      <c r="I8" s="42"/>
      <c r="J8" s="39"/>
      <c r="K8" s="39"/>
    </row>
    <row r="9" spans="1:11" x14ac:dyDescent="0.2">
      <c r="C9" s="40" t="s">
        <v>552</v>
      </c>
      <c r="D9" s="40" t="s">
        <v>325</v>
      </c>
      <c r="E9" s="40" t="s">
        <v>553</v>
      </c>
      <c r="F9" s="39"/>
      <c r="G9" s="39"/>
      <c r="H9" s="39"/>
      <c r="I9" s="39"/>
      <c r="J9" s="40" t="s">
        <v>354</v>
      </c>
      <c r="K9" s="40" t="s">
        <v>526</v>
      </c>
    </row>
    <row r="10" spans="1:11" x14ac:dyDescent="0.2">
      <c r="B10" s="42"/>
      <c r="C10" s="43"/>
      <c r="D10" s="43"/>
      <c r="E10" s="44" t="s">
        <v>554</v>
      </c>
      <c r="F10" s="44" t="s">
        <v>555</v>
      </c>
      <c r="G10" s="44" t="s">
        <v>556</v>
      </c>
      <c r="H10" s="44" t="s">
        <v>557</v>
      </c>
      <c r="I10" s="44" t="s">
        <v>558</v>
      </c>
      <c r="J10" s="44" t="s">
        <v>359</v>
      </c>
      <c r="K10" s="44" t="s">
        <v>359</v>
      </c>
    </row>
    <row r="11" spans="1:11" x14ac:dyDescent="0.2">
      <c r="C11" s="58" t="s">
        <v>238</v>
      </c>
      <c r="D11" s="59" t="s">
        <v>332</v>
      </c>
      <c r="E11" s="59" t="s">
        <v>173</v>
      </c>
      <c r="F11" s="59" t="s">
        <v>173</v>
      </c>
      <c r="G11" s="59" t="s">
        <v>173</v>
      </c>
      <c r="H11" s="59" t="s">
        <v>173</v>
      </c>
      <c r="I11" s="59" t="s">
        <v>173</v>
      </c>
      <c r="J11" s="59" t="s">
        <v>173</v>
      </c>
      <c r="K11" s="59" t="s">
        <v>173</v>
      </c>
    </row>
    <row r="12" spans="1:11" x14ac:dyDescent="0.2">
      <c r="C12" s="39"/>
      <c r="F12" s="36" t="s">
        <v>559</v>
      </c>
    </row>
    <row r="13" spans="1:11" x14ac:dyDescent="0.2">
      <c r="B13" s="34" t="s">
        <v>93</v>
      </c>
      <c r="C13" s="48">
        <v>1</v>
      </c>
      <c r="D13" s="47">
        <v>28</v>
      </c>
      <c r="E13" s="65">
        <f>SUM(F13:I13)</f>
        <v>139</v>
      </c>
      <c r="F13" s="47">
        <v>4</v>
      </c>
      <c r="G13" s="47">
        <v>35</v>
      </c>
      <c r="H13" s="47">
        <v>17</v>
      </c>
      <c r="I13" s="47">
        <v>83</v>
      </c>
      <c r="J13" s="47">
        <v>48</v>
      </c>
      <c r="K13" s="47">
        <v>24</v>
      </c>
    </row>
    <row r="14" spans="1:11" x14ac:dyDescent="0.2">
      <c r="B14" s="34" t="s">
        <v>94</v>
      </c>
      <c r="C14" s="48">
        <v>1</v>
      </c>
      <c r="D14" s="47">
        <v>27</v>
      </c>
      <c r="E14" s="65">
        <f>SUM(F14:I14)</f>
        <v>107</v>
      </c>
      <c r="F14" s="47">
        <v>1</v>
      </c>
      <c r="G14" s="47">
        <v>23</v>
      </c>
      <c r="H14" s="47">
        <v>21</v>
      </c>
      <c r="I14" s="47">
        <v>62</v>
      </c>
      <c r="J14" s="47">
        <v>57</v>
      </c>
      <c r="K14" s="47">
        <v>27</v>
      </c>
    </row>
    <row r="15" spans="1:11" x14ac:dyDescent="0.2">
      <c r="B15" s="34" t="s">
        <v>95</v>
      </c>
      <c r="C15" s="48">
        <v>1</v>
      </c>
      <c r="D15" s="47">
        <v>22</v>
      </c>
      <c r="E15" s="65">
        <f>SUM(F15:I15)</f>
        <v>96</v>
      </c>
      <c r="F15" s="47">
        <v>2</v>
      </c>
      <c r="G15" s="47">
        <v>16</v>
      </c>
      <c r="H15" s="47">
        <v>13</v>
      </c>
      <c r="I15" s="47">
        <v>65</v>
      </c>
      <c r="J15" s="47">
        <v>55</v>
      </c>
      <c r="K15" s="47">
        <v>31</v>
      </c>
    </row>
    <row r="16" spans="1:11" x14ac:dyDescent="0.2">
      <c r="B16" s="34" t="s">
        <v>560</v>
      </c>
      <c r="C16" s="48">
        <v>1</v>
      </c>
      <c r="D16" s="47">
        <v>19</v>
      </c>
      <c r="E16" s="65">
        <f>SUM(F16:I16)</f>
        <v>65</v>
      </c>
      <c r="F16" s="47">
        <v>2</v>
      </c>
      <c r="G16" s="47">
        <v>8</v>
      </c>
      <c r="H16" s="47">
        <v>11</v>
      </c>
      <c r="I16" s="47">
        <v>44</v>
      </c>
      <c r="J16" s="47">
        <v>56</v>
      </c>
      <c r="K16" s="47">
        <v>32</v>
      </c>
    </row>
    <row r="17" spans="2:11" x14ac:dyDescent="0.2">
      <c r="B17" s="34" t="s">
        <v>98</v>
      </c>
      <c r="C17" s="48">
        <v>1</v>
      </c>
      <c r="D17" s="47">
        <v>20</v>
      </c>
      <c r="E17" s="65">
        <f>SUM(F17:I17)</f>
        <v>53</v>
      </c>
      <c r="F17" s="47">
        <v>6</v>
      </c>
      <c r="G17" s="47">
        <v>6</v>
      </c>
      <c r="H17" s="47">
        <v>4</v>
      </c>
      <c r="I17" s="47">
        <v>37</v>
      </c>
      <c r="J17" s="47">
        <v>59</v>
      </c>
      <c r="K17" s="47">
        <v>30</v>
      </c>
    </row>
    <row r="18" spans="2:11" x14ac:dyDescent="0.2">
      <c r="C18" s="39"/>
    </row>
    <row r="19" spans="2:11" x14ac:dyDescent="0.2">
      <c r="B19" s="34" t="s">
        <v>100</v>
      </c>
      <c r="C19" s="48">
        <v>1</v>
      </c>
      <c r="D19" s="47">
        <v>20</v>
      </c>
      <c r="E19" s="65">
        <f>SUM(F19:I19)</f>
        <v>50</v>
      </c>
      <c r="F19" s="47">
        <v>5</v>
      </c>
      <c r="G19" s="47">
        <v>8</v>
      </c>
      <c r="H19" s="47">
        <v>7</v>
      </c>
      <c r="I19" s="47">
        <v>30</v>
      </c>
      <c r="J19" s="47">
        <v>59</v>
      </c>
      <c r="K19" s="47">
        <v>35</v>
      </c>
    </row>
    <row r="20" spans="2:11" x14ac:dyDescent="0.2">
      <c r="B20" s="34" t="s">
        <v>101</v>
      </c>
      <c r="C20" s="48">
        <v>1</v>
      </c>
      <c r="D20" s="47">
        <v>22</v>
      </c>
      <c r="E20" s="65">
        <f>SUM(F20:I20)</f>
        <v>54</v>
      </c>
      <c r="F20" s="47">
        <v>6</v>
      </c>
      <c r="G20" s="47">
        <v>9</v>
      </c>
      <c r="H20" s="47">
        <v>6</v>
      </c>
      <c r="I20" s="47">
        <v>33</v>
      </c>
      <c r="J20" s="47">
        <v>63</v>
      </c>
      <c r="K20" s="47">
        <v>33</v>
      </c>
    </row>
    <row r="21" spans="2:11" x14ac:dyDescent="0.2">
      <c r="B21" s="34" t="s">
        <v>102</v>
      </c>
      <c r="C21" s="48">
        <v>1</v>
      </c>
      <c r="D21" s="47">
        <v>24</v>
      </c>
      <c r="E21" s="65">
        <f>SUM(F21:I21)</f>
        <v>60</v>
      </c>
      <c r="F21" s="47">
        <v>7</v>
      </c>
      <c r="G21" s="47">
        <v>9</v>
      </c>
      <c r="H21" s="47">
        <v>7</v>
      </c>
      <c r="I21" s="47">
        <v>37</v>
      </c>
      <c r="J21" s="47">
        <v>67</v>
      </c>
      <c r="K21" s="47">
        <v>31</v>
      </c>
    </row>
    <row r="22" spans="2:11" x14ac:dyDescent="0.2">
      <c r="B22" s="36" t="s">
        <v>283</v>
      </c>
      <c r="C22" s="77">
        <v>1</v>
      </c>
      <c r="D22" s="75">
        <v>25</v>
      </c>
      <c r="E22" s="50">
        <f>SUM(F22:I22)</f>
        <v>60</v>
      </c>
      <c r="F22" s="75">
        <v>7</v>
      </c>
      <c r="G22" s="75">
        <v>11</v>
      </c>
      <c r="H22" s="75">
        <v>5</v>
      </c>
      <c r="I22" s="75">
        <v>37</v>
      </c>
      <c r="J22" s="75">
        <v>68</v>
      </c>
      <c r="K22" s="75">
        <v>30</v>
      </c>
    </row>
    <row r="23" spans="2:11" x14ac:dyDescent="0.2">
      <c r="C23" s="39"/>
      <c r="F23" s="36" t="s">
        <v>561</v>
      </c>
    </row>
    <row r="24" spans="2:11" x14ac:dyDescent="0.2">
      <c r="B24" s="34" t="s">
        <v>93</v>
      </c>
      <c r="C24" s="48">
        <v>1</v>
      </c>
      <c r="D24" s="47">
        <v>30</v>
      </c>
      <c r="E24" s="65">
        <f>SUM(F24:I24)</f>
        <v>156</v>
      </c>
      <c r="F24" s="47">
        <v>26</v>
      </c>
      <c r="G24" s="47">
        <v>58</v>
      </c>
      <c r="H24" s="47">
        <v>25</v>
      </c>
      <c r="I24" s="47">
        <v>47</v>
      </c>
      <c r="J24" s="47">
        <v>63</v>
      </c>
      <c r="K24" s="47">
        <v>21</v>
      </c>
    </row>
    <row r="25" spans="2:11" x14ac:dyDescent="0.2">
      <c r="B25" s="34" t="s">
        <v>94</v>
      </c>
      <c r="C25" s="48">
        <v>1</v>
      </c>
      <c r="D25" s="47">
        <v>28</v>
      </c>
      <c r="E25" s="65">
        <f>SUM(F25:I25)</f>
        <v>137</v>
      </c>
      <c r="F25" s="47">
        <v>20</v>
      </c>
      <c r="G25" s="47">
        <v>56</v>
      </c>
      <c r="H25" s="47">
        <v>25</v>
      </c>
      <c r="I25" s="47">
        <v>36</v>
      </c>
      <c r="J25" s="47">
        <v>63</v>
      </c>
      <c r="K25" s="47">
        <v>22</v>
      </c>
    </row>
    <row r="26" spans="2:11" x14ac:dyDescent="0.2">
      <c r="B26" s="34" t="s">
        <v>95</v>
      </c>
      <c r="C26" s="48">
        <v>1</v>
      </c>
      <c r="D26" s="47">
        <v>24</v>
      </c>
      <c r="E26" s="65">
        <f>SUM(F26:I26)</f>
        <v>117</v>
      </c>
      <c r="F26" s="47">
        <v>17</v>
      </c>
      <c r="G26" s="47">
        <v>30</v>
      </c>
      <c r="H26" s="47">
        <v>30</v>
      </c>
      <c r="I26" s="47">
        <v>40</v>
      </c>
      <c r="J26" s="47">
        <v>62</v>
      </c>
      <c r="K26" s="47">
        <v>22</v>
      </c>
    </row>
    <row r="27" spans="2:11" x14ac:dyDescent="0.2">
      <c r="B27" s="34" t="s">
        <v>560</v>
      </c>
      <c r="C27" s="48">
        <v>1</v>
      </c>
      <c r="D27" s="47">
        <v>23</v>
      </c>
      <c r="E27" s="65">
        <f>SUM(F27:I27)</f>
        <v>103</v>
      </c>
      <c r="F27" s="47">
        <v>21</v>
      </c>
      <c r="G27" s="47">
        <v>28</v>
      </c>
      <c r="H27" s="47">
        <v>16</v>
      </c>
      <c r="I27" s="47">
        <v>38</v>
      </c>
      <c r="J27" s="47">
        <v>69</v>
      </c>
      <c r="K27" s="47">
        <v>25</v>
      </c>
    </row>
    <row r="28" spans="2:11" x14ac:dyDescent="0.2">
      <c r="B28" s="34" t="s">
        <v>98</v>
      </c>
      <c r="C28" s="48">
        <v>1</v>
      </c>
      <c r="D28" s="47">
        <v>23</v>
      </c>
      <c r="E28" s="65">
        <f>SUM(F28:I28)</f>
        <v>71</v>
      </c>
      <c r="F28" s="47">
        <v>7</v>
      </c>
      <c r="G28" s="47">
        <v>24</v>
      </c>
      <c r="H28" s="47">
        <v>21</v>
      </c>
      <c r="I28" s="47">
        <v>19</v>
      </c>
      <c r="J28" s="47">
        <v>66</v>
      </c>
      <c r="K28" s="47">
        <v>28</v>
      </c>
    </row>
    <row r="29" spans="2:11" x14ac:dyDescent="0.2">
      <c r="C29" s="39"/>
    </row>
    <row r="30" spans="2:11" x14ac:dyDescent="0.2">
      <c r="B30" s="34" t="s">
        <v>100</v>
      </c>
      <c r="C30" s="48">
        <v>1</v>
      </c>
      <c r="D30" s="47">
        <v>25</v>
      </c>
      <c r="E30" s="65">
        <f>SUM(F30:I30)</f>
        <v>66</v>
      </c>
      <c r="F30" s="47">
        <v>11</v>
      </c>
      <c r="G30" s="47">
        <v>23</v>
      </c>
      <c r="H30" s="47">
        <v>16</v>
      </c>
      <c r="I30" s="47">
        <v>16</v>
      </c>
      <c r="J30" s="47">
        <v>66</v>
      </c>
      <c r="K30" s="47">
        <v>29</v>
      </c>
    </row>
    <row r="31" spans="2:11" x14ac:dyDescent="0.2">
      <c r="B31" s="34" t="s">
        <v>101</v>
      </c>
      <c r="C31" s="48">
        <v>1</v>
      </c>
      <c r="D31" s="47">
        <v>24</v>
      </c>
      <c r="E31" s="65">
        <f>SUM(F31:I31)</f>
        <v>67</v>
      </c>
      <c r="F31" s="47">
        <v>8</v>
      </c>
      <c r="G31" s="47">
        <v>16</v>
      </c>
      <c r="H31" s="47">
        <v>14</v>
      </c>
      <c r="I31" s="47">
        <v>29</v>
      </c>
      <c r="J31" s="47">
        <v>65</v>
      </c>
      <c r="K31" s="47">
        <v>31</v>
      </c>
    </row>
    <row r="32" spans="2:11" x14ac:dyDescent="0.2">
      <c r="B32" s="34" t="s">
        <v>102</v>
      </c>
      <c r="C32" s="48">
        <v>1</v>
      </c>
      <c r="D32" s="47">
        <v>24</v>
      </c>
      <c r="E32" s="65">
        <f>SUM(F32:I32)</f>
        <v>74</v>
      </c>
      <c r="F32" s="47">
        <v>8</v>
      </c>
      <c r="G32" s="47">
        <v>13</v>
      </c>
      <c r="H32" s="47">
        <v>16</v>
      </c>
      <c r="I32" s="47">
        <v>37</v>
      </c>
      <c r="J32" s="47">
        <v>66</v>
      </c>
      <c r="K32" s="47">
        <v>30</v>
      </c>
    </row>
    <row r="33" spans="1:11" x14ac:dyDescent="0.2">
      <c r="B33" s="36" t="s">
        <v>283</v>
      </c>
      <c r="C33" s="77">
        <v>1</v>
      </c>
      <c r="D33" s="75">
        <v>25</v>
      </c>
      <c r="E33" s="50">
        <f>SUM(F33:I33)</f>
        <v>68</v>
      </c>
      <c r="F33" s="75">
        <v>10</v>
      </c>
      <c r="G33" s="75">
        <v>13</v>
      </c>
      <c r="H33" s="75">
        <v>16</v>
      </c>
      <c r="I33" s="75">
        <v>29</v>
      </c>
      <c r="J33" s="75">
        <v>68</v>
      </c>
      <c r="K33" s="75">
        <v>29</v>
      </c>
    </row>
    <row r="34" spans="1:11" x14ac:dyDescent="0.2">
      <c r="A34" s="50"/>
      <c r="C34" s="39"/>
      <c r="F34" s="36" t="s">
        <v>562</v>
      </c>
    </row>
    <row r="35" spans="1:11" x14ac:dyDescent="0.2">
      <c r="B35" s="34" t="s">
        <v>93</v>
      </c>
      <c r="C35" s="48">
        <v>4</v>
      </c>
      <c r="D35" s="47">
        <v>50</v>
      </c>
      <c r="E35" s="65">
        <f>SUM(F35:I35)</f>
        <v>368</v>
      </c>
      <c r="F35" s="61" t="s">
        <v>563</v>
      </c>
      <c r="G35" s="47">
        <v>207</v>
      </c>
      <c r="H35" s="47">
        <v>90</v>
      </c>
      <c r="I35" s="47">
        <v>71</v>
      </c>
      <c r="J35" s="47">
        <v>101</v>
      </c>
      <c r="K35" s="47">
        <v>56</v>
      </c>
    </row>
    <row r="36" spans="1:11" x14ac:dyDescent="0.2">
      <c r="B36" s="34" t="s">
        <v>94</v>
      </c>
      <c r="C36" s="48">
        <v>6</v>
      </c>
      <c r="D36" s="47">
        <v>134</v>
      </c>
      <c r="E36" s="65">
        <f>SUM(F36:I36)</f>
        <v>675</v>
      </c>
      <c r="F36" s="61" t="s">
        <v>563</v>
      </c>
      <c r="G36" s="47">
        <v>348</v>
      </c>
      <c r="H36" s="47">
        <v>165</v>
      </c>
      <c r="I36" s="47">
        <v>162</v>
      </c>
      <c r="J36" s="47">
        <v>234</v>
      </c>
      <c r="K36" s="47">
        <v>105</v>
      </c>
    </row>
    <row r="37" spans="1:11" x14ac:dyDescent="0.2">
      <c r="B37" s="34" t="s">
        <v>95</v>
      </c>
      <c r="C37" s="48">
        <v>6</v>
      </c>
      <c r="D37" s="47">
        <v>141</v>
      </c>
      <c r="E37" s="65">
        <f>SUM(F37:I37)</f>
        <v>834</v>
      </c>
      <c r="F37" s="61" t="s">
        <v>563</v>
      </c>
      <c r="G37" s="47">
        <v>261</v>
      </c>
      <c r="H37" s="47">
        <v>244</v>
      </c>
      <c r="I37" s="47">
        <v>329</v>
      </c>
      <c r="J37" s="47">
        <v>304</v>
      </c>
      <c r="K37" s="47">
        <v>125</v>
      </c>
    </row>
    <row r="38" spans="1:11" x14ac:dyDescent="0.2">
      <c r="B38" s="34" t="s">
        <v>560</v>
      </c>
      <c r="C38" s="48">
        <v>8</v>
      </c>
      <c r="D38" s="47">
        <v>169</v>
      </c>
      <c r="E38" s="65">
        <f>SUM(F38:I38)</f>
        <v>735</v>
      </c>
      <c r="F38" s="61" t="s">
        <v>563</v>
      </c>
      <c r="G38" s="47">
        <v>199</v>
      </c>
      <c r="H38" s="47">
        <v>187</v>
      </c>
      <c r="I38" s="47">
        <v>349</v>
      </c>
      <c r="J38" s="47">
        <v>392</v>
      </c>
      <c r="K38" s="47">
        <v>143</v>
      </c>
    </row>
    <row r="39" spans="1:11" x14ac:dyDescent="0.2">
      <c r="B39" s="34" t="s">
        <v>98</v>
      </c>
      <c r="C39" s="48">
        <v>9</v>
      </c>
      <c r="D39" s="47">
        <v>222</v>
      </c>
      <c r="E39" s="65">
        <f>SUM(F39:I39)</f>
        <v>753</v>
      </c>
      <c r="F39" s="61" t="s">
        <v>563</v>
      </c>
      <c r="G39" s="47">
        <v>249</v>
      </c>
      <c r="H39" s="47">
        <v>172</v>
      </c>
      <c r="I39" s="47">
        <v>332</v>
      </c>
      <c r="J39" s="47">
        <v>553</v>
      </c>
      <c r="K39" s="47">
        <v>169</v>
      </c>
    </row>
    <row r="40" spans="1:11" x14ac:dyDescent="0.2">
      <c r="C40" s="39"/>
    </row>
    <row r="41" spans="1:11" x14ac:dyDescent="0.2">
      <c r="B41" s="34" t="s">
        <v>100</v>
      </c>
      <c r="C41" s="48">
        <v>9</v>
      </c>
      <c r="D41" s="47">
        <v>234</v>
      </c>
      <c r="E41" s="65">
        <f>SUM(F41:I41)</f>
        <v>769</v>
      </c>
      <c r="F41" s="61" t="s">
        <v>563</v>
      </c>
      <c r="G41" s="47">
        <v>238</v>
      </c>
      <c r="H41" s="47">
        <v>190</v>
      </c>
      <c r="I41" s="47">
        <v>341</v>
      </c>
      <c r="J41" s="47">
        <v>561</v>
      </c>
      <c r="K41" s="47">
        <v>177</v>
      </c>
    </row>
    <row r="42" spans="1:11" x14ac:dyDescent="0.2">
      <c r="B42" s="34" t="s">
        <v>101</v>
      </c>
      <c r="C42" s="48">
        <v>9</v>
      </c>
      <c r="D42" s="47">
        <v>240</v>
      </c>
      <c r="E42" s="65">
        <f>SUM(F42:I42)</f>
        <v>788</v>
      </c>
      <c r="F42" s="61" t="s">
        <v>563</v>
      </c>
      <c r="G42" s="47">
        <v>235</v>
      </c>
      <c r="H42" s="47">
        <v>207</v>
      </c>
      <c r="I42" s="47">
        <v>346</v>
      </c>
      <c r="J42" s="47">
        <v>590</v>
      </c>
      <c r="K42" s="47">
        <v>181</v>
      </c>
    </row>
    <row r="43" spans="1:11" x14ac:dyDescent="0.2">
      <c r="B43" s="34" t="s">
        <v>102</v>
      </c>
      <c r="C43" s="48">
        <v>10</v>
      </c>
      <c r="D43" s="47">
        <v>251</v>
      </c>
      <c r="E43" s="65">
        <f>SUM(F43:I43)</f>
        <v>802</v>
      </c>
      <c r="F43" s="61" t="s">
        <v>563</v>
      </c>
      <c r="G43" s="47">
        <v>245</v>
      </c>
      <c r="H43" s="47">
        <v>213</v>
      </c>
      <c r="I43" s="47">
        <v>344</v>
      </c>
      <c r="J43" s="47">
        <v>624</v>
      </c>
      <c r="K43" s="47">
        <v>183</v>
      </c>
    </row>
    <row r="44" spans="1:11" x14ac:dyDescent="0.2">
      <c r="B44" s="36" t="s">
        <v>283</v>
      </c>
      <c r="C44" s="77">
        <v>10</v>
      </c>
      <c r="D44" s="75">
        <v>266</v>
      </c>
      <c r="E44" s="50">
        <f>SUM(F44:I44)</f>
        <v>836</v>
      </c>
      <c r="F44" s="76" t="s">
        <v>563</v>
      </c>
      <c r="G44" s="75">
        <v>248</v>
      </c>
      <c r="H44" s="75">
        <v>214</v>
      </c>
      <c r="I44" s="75">
        <v>374</v>
      </c>
      <c r="J44" s="75">
        <v>643</v>
      </c>
      <c r="K44" s="75">
        <v>183</v>
      </c>
    </row>
    <row r="45" spans="1:11" ht="18" thickBot="1" x14ac:dyDescent="0.25">
      <c r="B45" s="37"/>
      <c r="C45" s="53"/>
      <c r="D45" s="37"/>
      <c r="E45" s="37"/>
      <c r="F45" s="37"/>
      <c r="G45" s="37"/>
      <c r="H45" s="86"/>
      <c r="I45" s="86"/>
      <c r="J45" s="86"/>
      <c r="K45" s="86"/>
    </row>
    <row r="46" spans="1:11" x14ac:dyDescent="0.2">
      <c r="C46" s="34" t="s">
        <v>263</v>
      </c>
      <c r="I46" s="50"/>
      <c r="J46" s="50"/>
      <c r="K46" s="50"/>
    </row>
  </sheetData>
  <phoneticPr fontId="2"/>
  <pageMargins left="0.34" right="0.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1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18.375" style="35" customWidth="1"/>
    <col min="3" max="4" width="12.125" style="35"/>
    <col min="5" max="5" width="13.375" style="35" customWidth="1"/>
    <col min="6" max="6" width="12.125" style="35"/>
    <col min="7" max="9" width="13.375" style="35" customWidth="1"/>
    <col min="10" max="256" width="12.125" style="35"/>
    <col min="257" max="257" width="13.375" style="35" customWidth="1"/>
    <col min="258" max="258" width="18.375" style="35" customWidth="1"/>
    <col min="259" max="260" width="12.125" style="35"/>
    <col min="261" max="261" width="13.375" style="35" customWidth="1"/>
    <col min="262" max="262" width="12.125" style="35"/>
    <col min="263" max="265" width="13.375" style="35" customWidth="1"/>
    <col min="266" max="512" width="12.125" style="35"/>
    <col min="513" max="513" width="13.375" style="35" customWidth="1"/>
    <col min="514" max="514" width="18.375" style="35" customWidth="1"/>
    <col min="515" max="516" width="12.125" style="35"/>
    <col min="517" max="517" width="13.375" style="35" customWidth="1"/>
    <col min="518" max="518" width="12.125" style="35"/>
    <col min="519" max="521" width="13.375" style="35" customWidth="1"/>
    <col min="522" max="768" width="12.125" style="35"/>
    <col min="769" max="769" width="13.375" style="35" customWidth="1"/>
    <col min="770" max="770" width="18.375" style="35" customWidth="1"/>
    <col min="771" max="772" width="12.125" style="35"/>
    <col min="773" max="773" width="13.375" style="35" customWidth="1"/>
    <col min="774" max="774" width="12.125" style="35"/>
    <col min="775" max="777" width="13.375" style="35" customWidth="1"/>
    <col min="778" max="1024" width="12.125" style="35"/>
    <col min="1025" max="1025" width="13.375" style="35" customWidth="1"/>
    <col min="1026" max="1026" width="18.375" style="35" customWidth="1"/>
    <col min="1027" max="1028" width="12.125" style="35"/>
    <col min="1029" max="1029" width="13.375" style="35" customWidth="1"/>
    <col min="1030" max="1030" width="12.125" style="35"/>
    <col min="1031" max="1033" width="13.375" style="35" customWidth="1"/>
    <col min="1034" max="1280" width="12.125" style="35"/>
    <col min="1281" max="1281" width="13.375" style="35" customWidth="1"/>
    <col min="1282" max="1282" width="18.375" style="35" customWidth="1"/>
    <col min="1283" max="1284" width="12.125" style="35"/>
    <col min="1285" max="1285" width="13.375" style="35" customWidth="1"/>
    <col min="1286" max="1286" width="12.125" style="35"/>
    <col min="1287" max="1289" width="13.375" style="35" customWidth="1"/>
    <col min="1290" max="1536" width="12.125" style="35"/>
    <col min="1537" max="1537" width="13.375" style="35" customWidth="1"/>
    <col min="1538" max="1538" width="18.375" style="35" customWidth="1"/>
    <col min="1539" max="1540" width="12.125" style="35"/>
    <col min="1541" max="1541" width="13.375" style="35" customWidth="1"/>
    <col min="1542" max="1542" width="12.125" style="35"/>
    <col min="1543" max="1545" width="13.375" style="35" customWidth="1"/>
    <col min="1546" max="1792" width="12.125" style="35"/>
    <col min="1793" max="1793" width="13.375" style="35" customWidth="1"/>
    <col min="1794" max="1794" width="18.375" style="35" customWidth="1"/>
    <col min="1795" max="1796" width="12.125" style="35"/>
    <col min="1797" max="1797" width="13.375" style="35" customWidth="1"/>
    <col min="1798" max="1798" width="12.125" style="35"/>
    <col min="1799" max="1801" width="13.375" style="35" customWidth="1"/>
    <col min="1802" max="2048" width="12.125" style="35"/>
    <col min="2049" max="2049" width="13.375" style="35" customWidth="1"/>
    <col min="2050" max="2050" width="18.375" style="35" customWidth="1"/>
    <col min="2051" max="2052" width="12.125" style="35"/>
    <col min="2053" max="2053" width="13.375" style="35" customWidth="1"/>
    <col min="2054" max="2054" width="12.125" style="35"/>
    <col min="2055" max="2057" width="13.375" style="35" customWidth="1"/>
    <col min="2058" max="2304" width="12.125" style="35"/>
    <col min="2305" max="2305" width="13.375" style="35" customWidth="1"/>
    <col min="2306" max="2306" width="18.375" style="35" customWidth="1"/>
    <col min="2307" max="2308" width="12.125" style="35"/>
    <col min="2309" max="2309" width="13.375" style="35" customWidth="1"/>
    <col min="2310" max="2310" width="12.125" style="35"/>
    <col min="2311" max="2313" width="13.375" style="35" customWidth="1"/>
    <col min="2314" max="2560" width="12.125" style="35"/>
    <col min="2561" max="2561" width="13.375" style="35" customWidth="1"/>
    <col min="2562" max="2562" width="18.375" style="35" customWidth="1"/>
    <col min="2563" max="2564" width="12.125" style="35"/>
    <col min="2565" max="2565" width="13.375" style="35" customWidth="1"/>
    <col min="2566" max="2566" width="12.125" style="35"/>
    <col min="2567" max="2569" width="13.375" style="35" customWidth="1"/>
    <col min="2570" max="2816" width="12.125" style="35"/>
    <col min="2817" max="2817" width="13.375" style="35" customWidth="1"/>
    <col min="2818" max="2818" width="18.375" style="35" customWidth="1"/>
    <col min="2819" max="2820" width="12.125" style="35"/>
    <col min="2821" max="2821" width="13.375" style="35" customWidth="1"/>
    <col min="2822" max="2822" width="12.125" style="35"/>
    <col min="2823" max="2825" width="13.375" style="35" customWidth="1"/>
    <col min="2826" max="3072" width="12.125" style="35"/>
    <col min="3073" max="3073" width="13.375" style="35" customWidth="1"/>
    <col min="3074" max="3074" width="18.375" style="35" customWidth="1"/>
    <col min="3075" max="3076" width="12.125" style="35"/>
    <col min="3077" max="3077" width="13.375" style="35" customWidth="1"/>
    <col min="3078" max="3078" width="12.125" style="35"/>
    <col min="3079" max="3081" width="13.375" style="35" customWidth="1"/>
    <col min="3082" max="3328" width="12.125" style="35"/>
    <col min="3329" max="3329" width="13.375" style="35" customWidth="1"/>
    <col min="3330" max="3330" width="18.375" style="35" customWidth="1"/>
    <col min="3331" max="3332" width="12.125" style="35"/>
    <col min="3333" max="3333" width="13.375" style="35" customWidth="1"/>
    <col min="3334" max="3334" width="12.125" style="35"/>
    <col min="3335" max="3337" width="13.375" style="35" customWidth="1"/>
    <col min="3338" max="3584" width="12.125" style="35"/>
    <col min="3585" max="3585" width="13.375" style="35" customWidth="1"/>
    <col min="3586" max="3586" width="18.375" style="35" customWidth="1"/>
    <col min="3587" max="3588" width="12.125" style="35"/>
    <col min="3589" max="3589" width="13.375" style="35" customWidth="1"/>
    <col min="3590" max="3590" width="12.125" style="35"/>
    <col min="3591" max="3593" width="13.375" style="35" customWidth="1"/>
    <col min="3594" max="3840" width="12.125" style="35"/>
    <col min="3841" max="3841" width="13.375" style="35" customWidth="1"/>
    <col min="3842" max="3842" width="18.375" style="35" customWidth="1"/>
    <col min="3843" max="3844" width="12.125" style="35"/>
    <col min="3845" max="3845" width="13.375" style="35" customWidth="1"/>
    <col min="3846" max="3846" width="12.125" style="35"/>
    <col min="3847" max="3849" width="13.375" style="35" customWidth="1"/>
    <col min="3850" max="4096" width="12.125" style="35"/>
    <col min="4097" max="4097" width="13.375" style="35" customWidth="1"/>
    <col min="4098" max="4098" width="18.375" style="35" customWidth="1"/>
    <col min="4099" max="4100" width="12.125" style="35"/>
    <col min="4101" max="4101" width="13.375" style="35" customWidth="1"/>
    <col min="4102" max="4102" width="12.125" style="35"/>
    <col min="4103" max="4105" width="13.375" style="35" customWidth="1"/>
    <col min="4106" max="4352" width="12.125" style="35"/>
    <col min="4353" max="4353" width="13.375" style="35" customWidth="1"/>
    <col min="4354" max="4354" width="18.375" style="35" customWidth="1"/>
    <col min="4355" max="4356" width="12.125" style="35"/>
    <col min="4357" max="4357" width="13.375" style="35" customWidth="1"/>
    <col min="4358" max="4358" width="12.125" style="35"/>
    <col min="4359" max="4361" width="13.375" style="35" customWidth="1"/>
    <col min="4362" max="4608" width="12.125" style="35"/>
    <col min="4609" max="4609" width="13.375" style="35" customWidth="1"/>
    <col min="4610" max="4610" width="18.375" style="35" customWidth="1"/>
    <col min="4611" max="4612" width="12.125" style="35"/>
    <col min="4613" max="4613" width="13.375" style="35" customWidth="1"/>
    <col min="4614" max="4614" width="12.125" style="35"/>
    <col min="4615" max="4617" width="13.375" style="35" customWidth="1"/>
    <col min="4618" max="4864" width="12.125" style="35"/>
    <col min="4865" max="4865" width="13.375" style="35" customWidth="1"/>
    <col min="4866" max="4866" width="18.375" style="35" customWidth="1"/>
    <col min="4867" max="4868" width="12.125" style="35"/>
    <col min="4869" max="4869" width="13.375" style="35" customWidth="1"/>
    <col min="4870" max="4870" width="12.125" style="35"/>
    <col min="4871" max="4873" width="13.375" style="35" customWidth="1"/>
    <col min="4874" max="5120" width="12.125" style="35"/>
    <col min="5121" max="5121" width="13.375" style="35" customWidth="1"/>
    <col min="5122" max="5122" width="18.375" style="35" customWidth="1"/>
    <col min="5123" max="5124" width="12.125" style="35"/>
    <col min="5125" max="5125" width="13.375" style="35" customWidth="1"/>
    <col min="5126" max="5126" width="12.125" style="35"/>
    <col min="5127" max="5129" width="13.375" style="35" customWidth="1"/>
    <col min="5130" max="5376" width="12.125" style="35"/>
    <col min="5377" max="5377" width="13.375" style="35" customWidth="1"/>
    <col min="5378" max="5378" width="18.375" style="35" customWidth="1"/>
    <col min="5379" max="5380" width="12.125" style="35"/>
    <col min="5381" max="5381" width="13.375" style="35" customWidth="1"/>
    <col min="5382" max="5382" width="12.125" style="35"/>
    <col min="5383" max="5385" width="13.375" style="35" customWidth="1"/>
    <col min="5386" max="5632" width="12.125" style="35"/>
    <col min="5633" max="5633" width="13.375" style="35" customWidth="1"/>
    <col min="5634" max="5634" width="18.375" style="35" customWidth="1"/>
    <col min="5635" max="5636" width="12.125" style="35"/>
    <col min="5637" max="5637" width="13.375" style="35" customWidth="1"/>
    <col min="5638" max="5638" width="12.125" style="35"/>
    <col min="5639" max="5641" width="13.375" style="35" customWidth="1"/>
    <col min="5642" max="5888" width="12.125" style="35"/>
    <col min="5889" max="5889" width="13.375" style="35" customWidth="1"/>
    <col min="5890" max="5890" width="18.375" style="35" customWidth="1"/>
    <col min="5891" max="5892" width="12.125" style="35"/>
    <col min="5893" max="5893" width="13.375" style="35" customWidth="1"/>
    <col min="5894" max="5894" width="12.125" style="35"/>
    <col min="5895" max="5897" width="13.375" style="35" customWidth="1"/>
    <col min="5898" max="6144" width="12.125" style="35"/>
    <col min="6145" max="6145" width="13.375" style="35" customWidth="1"/>
    <col min="6146" max="6146" width="18.375" style="35" customWidth="1"/>
    <col min="6147" max="6148" width="12.125" style="35"/>
    <col min="6149" max="6149" width="13.375" style="35" customWidth="1"/>
    <col min="6150" max="6150" width="12.125" style="35"/>
    <col min="6151" max="6153" width="13.375" style="35" customWidth="1"/>
    <col min="6154" max="6400" width="12.125" style="35"/>
    <col min="6401" max="6401" width="13.375" style="35" customWidth="1"/>
    <col min="6402" max="6402" width="18.375" style="35" customWidth="1"/>
    <col min="6403" max="6404" width="12.125" style="35"/>
    <col min="6405" max="6405" width="13.375" style="35" customWidth="1"/>
    <col min="6406" max="6406" width="12.125" style="35"/>
    <col min="6407" max="6409" width="13.375" style="35" customWidth="1"/>
    <col min="6410" max="6656" width="12.125" style="35"/>
    <col min="6657" max="6657" width="13.375" style="35" customWidth="1"/>
    <col min="6658" max="6658" width="18.375" style="35" customWidth="1"/>
    <col min="6659" max="6660" width="12.125" style="35"/>
    <col min="6661" max="6661" width="13.375" style="35" customWidth="1"/>
    <col min="6662" max="6662" width="12.125" style="35"/>
    <col min="6663" max="6665" width="13.375" style="35" customWidth="1"/>
    <col min="6666" max="6912" width="12.125" style="35"/>
    <col min="6913" max="6913" width="13.375" style="35" customWidth="1"/>
    <col min="6914" max="6914" width="18.375" style="35" customWidth="1"/>
    <col min="6915" max="6916" width="12.125" style="35"/>
    <col min="6917" max="6917" width="13.375" style="35" customWidth="1"/>
    <col min="6918" max="6918" width="12.125" style="35"/>
    <col min="6919" max="6921" width="13.375" style="35" customWidth="1"/>
    <col min="6922" max="7168" width="12.125" style="35"/>
    <col min="7169" max="7169" width="13.375" style="35" customWidth="1"/>
    <col min="7170" max="7170" width="18.375" style="35" customWidth="1"/>
    <col min="7171" max="7172" width="12.125" style="35"/>
    <col min="7173" max="7173" width="13.375" style="35" customWidth="1"/>
    <col min="7174" max="7174" width="12.125" style="35"/>
    <col min="7175" max="7177" width="13.375" style="35" customWidth="1"/>
    <col min="7178" max="7424" width="12.125" style="35"/>
    <col min="7425" max="7425" width="13.375" style="35" customWidth="1"/>
    <col min="7426" max="7426" width="18.375" style="35" customWidth="1"/>
    <col min="7427" max="7428" width="12.125" style="35"/>
    <col min="7429" max="7429" width="13.375" style="35" customWidth="1"/>
    <col min="7430" max="7430" width="12.125" style="35"/>
    <col min="7431" max="7433" width="13.375" style="35" customWidth="1"/>
    <col min="7434" max="7680" width="12.125" style="35"/>
    <col min="7681" max="7681" width="13.375" style="35" customWidth="1"/>
    <col min="7682" max="7682" width="18.375" style="35" customWidth="1"/>
    <col min="7683" max="7684" width="12.125" style="35"/>
    <col min="7685" max="7685" width="13.375" style="35" customWidth="1"/>
    <col min="7686" max="7686" width="12.125" style="35"/>
    <col min="7687" max="7689" width="13.375" style="35" customWidth="1"/>
    <col min="7690" max="7936" width="12.125" style="35"/>
    <col min="7937" max="7937" width="13.375" style="35" customWidth="1"/>
    <col min="7938" max="7938" width="18.375" style="35" customWidth="1"/>
    <col min="7939" max="7940" width="12.125" style="35"/>
    <col min="7941" max="7941" width="13.375" style="35" customWidth="1"/>
    <col min="7942" max="7942" width="12.125" style="35"/>
    <col min="7943" max="7945" width="13.375" style="35" customWidth="1"/>
    <col min="7946" max="8192" width="12.125" style="35"/>
    <col min="8193" max="8193" width="13.375" style="35" customWidth="1"/>
    <col min="8194" max="8194" width="18.375" style="35" customWidth="1"/>
    <col min="8195" max="8196" width="12.125" style="35"/>
    <col min="8197" max="8197" width="13.375" style="35" customWidth="1"/>
    <col min="8198" max="8198" width="12.125" style="35"/>
    <col min="8199" max="8201" width="13.375" style="35" customWidth="1"/>
    <col min="8202" max="8448" width="12.125" style="35"/>
    <col min="8449" max="8449" width="13.375" style="35" customWidth="1"/>
    <col min="8450" max="8450" width="18.375" style="35" customWidth="1"/>
    <col min="8451" max="8452" width="12.125" style="35"/>
    <col min="8453" max="8453" width="13.375" style="35" customWidth="1"/>
    <col min="8454" max="8454" width="12.125" style="35"/>
    <col min="8455" max="8457" width="13.375" style="35" customWidth="1"/>
    <col min="8458" max="8704" width="12.125" style="35"/>
    <col min="8705" max="8705" width="13.375" style="35" customWidth="1"/>
    <col min="8706" max="8706" width="18.375" style="35" customWidth="1"/>
    <col min="8707" max="8708" width="12.125" style="35"/>
    <col min="8709" max="8709" width="13.375" style="35" customWidth="1"/>
    <col min="8710" max="8710" width="12.125" style="35"/>
    <col min="8711" max="8713" width="13.375" style="35" customWidth="1"/>
    <col min="8714" max="8960" width="12.125" style="35"/>
    <col min="8961" max="8961" width="13.375" style="35" customWidth="1"/>
    <col min="8962" max="8962" width="18.375" style="35" customWidth="1"/>
    <col min="8963" max="8964" width="12.125" style="35"/>
    <col min="8965" max="8965" width="13.375" style="35" customWidth="1"/>
    <col min="8966" max="8966" width="12.125" style="35"/>
    <col min="8967" max="8969" width="13.375" style="35" customWidth="1"/>
    <col min="8970" max="9216" width="12.125" style="35"/>
    <col min="9217" max="9217" width="13.375" style="35" customWidth="1"/>
    <col min="9218" max="9218" width="18.375" style="35" customWidth="1"/>
    <col min="9219" max="9220" width="12.125" style="35"/>
    <col min="9221" max="9221" width="13.375" style="35" customWidth="1"/>
    <col min="9222" max="9222" width="12.125" style="35"/>
    <col min="9223" max="9225" width="13.375" style="35" customWidth="1"/>
    <col min="9226" max="9472" width="12.125" style="35"/>
    <col min="9473" max="9473" width="13.375" style="35" customWidth="1"/>
    <col min="9474" max="9474" width="18.375" style="35" customWidth="1"/>
    <col min="9475" max="9476" width="12.125" style="35"/>
    <col min="9477" max="9477" width="13.375" style="35" customWidth="1"/>
    <col min="9478" max="9478" width="12.125" style="35"/>
    <col min="9479" max="9481" width="13.375" style="35" customWidth="1"/>
    <col min="9482" max="9728" width="12.125" style="35"/>
    <col min="9729" max="9729" width="13.375" style="35" customWidth="1"/>
    <col min="9730" max="9730" width="18.375" style="35" customWidth="1"/>
    <col min="9731" max="9732" width="12.125" style="35"/>
    <col min="9733" max="9733" width="13.375" style="35" customWidth="1"/>
    <col min="9734" max="9734" width="12.125" style="35"/>
    <col min="9735" max="9737" width="13.375" style="35" customWidth="1"/>
    <col min="9738" max="9984" width="12.125" style="35"/>
    <col min="9985" max="9985" width="13.375" style="35" customWidth="1"/>
    <col min="9986" max="9986" width="18.375" style="35" customWidth="1"/>
    <col min="9987" max="9988" width="12.125" style="35"/>
    <col min="9989" max="9989" width="13.375" style="35" customWidth="1"/>
    <col min="9990" max="9990" width="12.125" style="35"/>
    <col min="9991" max="9993" width="13.375" style="35" customWidth="1"/>
    <col min="9994" max="10240" width="12.125" style="35"/>
    <col min="10241" max="10241" width="13.375" style="35" customWidth="1"/>
    <col min="10242" max="10242" width="18.375" style="35" customWidth="1"/>
    <col min="10243" max="10244" width="12.125" style="35"/>
    <col min="10245" max="10245" width="13.375" style="35" customWidth="1"/>
    <col min="10246" max="10246" width="12.125" style="35"/>
    <col min="10247" max="10249" width="13.375" style="35" customWidth="1"/>
    <col min="10250" max="10496" width="12.125" style="35"/>
    <col min="10497" max="10497" width="13.375" style="35" customWidth="1"/>
    <col min="10498" max="10498" width="18.375" style="35" customWidth="1"/>
    <col min="10499" max="10500" width="12.125" style="35"/>
    <col min="10501" max="10501" width="13.375" style="35" customWidth="1"/>
    <col min="10502" max="10502" width="12.125" style="35"/>
    <col min="10503" max="10505" width="13.375" style="35" customWidth="1"/>
    <col min="10506" max="10752" width="12.125" style="35"/>
    <col min="10753" max="10753" width="13.375" style="35" customWidth="1"/>
    <col min="10754" max="10754" width="18.375" style="35" customWidth="1"/>
    <col min="10755" max="10756" width="12.125" style="35"/>
    <col min="10757" max="10757" width="13.375" style="35" customWidth="1"/>
    <col min="10758" max="10758" width="12.125" style="35"/>
    <col min="10759" max="10761" width="13.375" style="35" customWidth="1"/>
    <col min="10762" max="11008" width="12.125" style="35"/>
    <col min="11009" max="11009" width="13.375" style="35" customWidth="1"/>
    <col min="11010" max="11010" width="18.375" style="35" customWidth="1"/>
    <col min="11011" max="11012" width="12.125" style="35"/>
    <col min="11013" max="11013" width="13.375" style="35" customWidth="1"/>
    <col min="11014" max="11014" width="12.125" style="35"/>
    <col min="11015" max="11017" width="13.375" style="35" customWidth="1"/>
    <col min="11018" max="11264" width="12.125" style="35"/>
    <col min="11265" max="11265" width="13.375" style="35" customWidth="1"/>
    <col min="11266" max="11266" width="18.375" style="35" customWidth="1"/>
    <col min="11267" max="11268" width="12.125" style="35"/>
    <col min="11269" max="11269" width="13.375" style="35" customWidth="1"/>
    <col min="11270" max="11270" width="12.125" style="35"/>
    <col min="11271" max="11273" width="13.375" style="35" customWidth="1"/>
    <col min="11274" max="11520" width="12.125" style="35"/>
    <col min="11521" max="11521" width="13.375" style="35" customWidth="1"/>
    <col min="11522" max="11522" width="18.375" style="35" customWidth="1"/>
    <col min="11523" max="11524" width="12.125" style="35"/>
    <col min="11525" max="11525" width="13.375" style="35" customWidth="1"/>
    <col min="11526" max="11526" width="12.125" style="35"/>
    <col min="11527" max="11529" width="13.375" style="35" customWidth="1"/>
    <col min="11530" max="11776" width="12.125" style="35"/>
    <col min="11777" max="11777" width="13.375" style="35" customWidth="1"/>
    <col min="11778" max="11778" width="18.375" style="35" customWidth="1"/>
    <col min="11779" max="11780" width="12.125" style="35"/>
    <col min="11781" max="11781" width="13.375" style="35" customWidth="1"/>
    <col min="11782" max="11782" width="12.125" style="35"/>
    <col min="11783" max="11785" width="13.375" style="35" customWidth="1"/>
    <col min="11786" max="12032" width="12.125" style="35"/>
    <col min="12033" max="12033" width="13.375" style="35" customWidth="1"/>
    <col min="12034" max="12034" width="18.375" style="35" customWidth="1"/>
    <col min="12035" max="12036" width="12.125" style="35"/>
    <col min="12037" max="12037" width="13.375" style="35" customWidth="1"/>
    <col min="12038" max="12038" width="12.125" style="35"/>
    <col min="12039" max="12041" width="13.375" style="35" customWidth="1"/>
    <col min="12042" max="12288" width="12.125" style="35"/>
    <col min="12289" max="12289" width="13.375" style="35" customWidth="1"/>
    <col min="12290" max="12290" width="18.375" style="35" customWidth="1"/>
    <col min="12291" max="12292" width="12.125" style="35"/>
    <col min="12293" max="12293" width="13.375" style="35" customWidth="1"/>
    <col min="12294" max="12294" width="12.125" style="35"/>
    <col min="12295" max="12297" width="13.375" style="35" customWidth="1"/>
    <col min="12298" max="12544" width="12.125" style="35"/>
    <col min="12545" max="12545" width="13.375" style="35" customWidth="1"/>
    <col min="12546" max="12546" width="18.375" style="35" customWidth="1"/>
    <col min="12547" max="12548" width="12.125" style="35"/>
    <col min="12549" max="12549" width="13.375" style="35" customWidth="1"/>
    <col min="12550" max="12550" width="12.125" style="35"/>
    <col min="12551" max="12553" width="13.375" style="35" customWidth="1"/>
    <col min="12554" max="12800" width="12.125" style="35"/>
    <col min="12801" max="12801" width="13.375" style="35" customWidth="1"/>
    <col min="12802" max="12802" width="18.375" style="35" customWidth="1"/>
    <col min="12803" max="12804" width="12.125" style="35"/>
    <col min="12805" max="12805" width="13.375" style="35" customWidth="1"/>
    <col min="12806" max="12806" width="12.125" style="35"/>
    <col min="12807" max="12809" width="13.375" style="35" customWidth="1"/>
    <col min="12810" max="13056" width="12.125" style="35"/>
    <col min="13057" max="13057" width="13.375" style="35" customWidth="1"/>
    <col min="13058" max="13058" width="18.375" style="35" customWidth="1"/>
    <col min="13059" max="13060" width="12.125" style="35"/>
    <col min="13061" max="13061" width="13.375" style="35" customWidth="1"/>
    <col min="13062" max="13062" width="12.125" style="35"/>
    <col min="13063" max="13065" width="13.375" style="35" customWidth="1"/>
    <col min="13066" max="13312" width="12.125" style="35"/>
    <col min="13313" max="13313" width="13.375" style="35" customWidth="1"/>
    <col min="13314" max="13314" width="18.375" style="35" customWidth="1"/>
    <col min="13315" max="13316" width="12.125" style="35"/>
    <col min="13317" max="13317" width="13.375" style="35" customWidth="1"/>
    <col min="13318" max="13318" width="12.125" style="35"/>
    <col min="13319" max="13321" width="13.375" style="35" customWidth="1"/>
    <col min="13322" max="13568" width="12.125" style="35"/>
    <col min="13569" max="13569" width="13.375" style="35" customWidth="1"/>
    <col min="13570" max="13570" width="18.375" style="35" customWidth="1"/>
    <col min="13571" max="13572" width="12.125" style="35"/>
    <col min="13573" max="13573" width="13.375" style="35" customWidth="1"/>
    <col min="13574" max="13574" width="12.125" style="35"/>
    <col min="13575" max="13577" width="13.375" style="35" customWidth="1"/>
    <col min="13578" max="13824" width="12.125" style="35"/>
    <col min="13825" max="13825" width="13.375" style="35" customWidth="1"/>
    <col min="13826" max="13826" width="18.375" style="35" customWidth="1"/>
    <col min="13827" max="13828" width="12.125" style="35"/>
    <col min="13829" max="13829" width="13.375" style="35" customWidth="1"/>
    <col min="13830" max="13830" width="12.125" style="35"/>
    <col min="13831" max="13833" width="13.375" style="35" customWidth="1"/>
    <col min="13834" max="14080" width="12.125" style="35"/>
    <col min="14081" max="14081" width="13.375" style="35" customWidth="1"/>
    <col min="14082" max="14082" width="18.375" style="35" customWidth="1"/>
    <col min="14083" max="14084" width="12.125" style="35"/>
    <col min="14085" max="14085" width="13.375" style="35" customWidth="1"/>
    <col min="14086" max="14086" width="12.125" style="35"/>
    <col min="14087" max="14089" width="13.375" style="35" customWidth="1"/>
    <col min="14090" max="14336" width="12.125" style="35"/>
    <col min="14337" max="14337" width="13.375" style="35" customWidth="1"/>
    <col min="14338" max="14338" width="18.375" style="35" customWidth="1"/>
    <col min="14339" max="14340" width="12.125" style="35"/>
    <col min="14341" max="14341" width="13.375" style="35" customWidth="1"/>
    <col min="14342" max="14342" width="12.125" style="35"/>
    <col min="14343" max="14345" width="13.375" style="35" customWidth="1"/>
    <col min="14346" max="14592" width="12.125" style="35"/>
    <col min="14593" max="14593" width="13.375" style="35" customWidth="1"/>
    <col min="14594" max="14594" width="18.375" style="35" customWidth="1"/>
    <col min="14595" max="14596" width="12.125" style="35"/>
    <col min="14597" max="14597" width="13.375" style="35" customWidth="1"/>
    <col min="14598" max="14598" width="12.125" style="35"/>
    <col min="14599" max="14601" width="13.375" style="35" customWidth="1"/>
    <col min="14602" max="14848" width="12.125" style="35"/>
    <col min="14849" max="14849" width="13.375" style="35" customWidth="1"/>
    <col min="14850" max="14850" width="18.375" style="35" customWidth="1"/>
    <col min="14851" max="14852" width="12.125" style="35"/>
    <col min="14853" max="14853" width="13.375" style="35" customWidth="1"/>
    <col min="14854" max="14854" width="12.125" style="35"/>
    <col min="14855" max="14857" width="13.375" style="35" customWidth="1"/>
    <col min="14858" max="15104" width="12.125" style="35"/>
    <col min="15105" max="15105" width="13.375" style="35" customWidth="1"/>
    <col min="15106" max="15106" width="18.375" style="35" customWidth="1"/>
    <col min="15107" max="15108" width="12.125" style="35"/>
    <col min="15109" max="15109" width="13.375" style="35" customWidth="1"/>
    <col min="15110" max="15110" width="12.125" style="35"/>
    <col min="15111" max="15113" width="13.375" style="35" customWidth="1"/>
    <col min="15114" max="15360" width="12.125" style="35"/>
    <col min="15361" max="15361" width="13.375" style="35" customWidth="1"/>
    <col min="15362" max="15362" width="18.375" style="35" customWidth="1"/>
    <col min="15363" max="15364" width="12.125" style="35"/>
    <col min="15365" max="15365" width="13.375" style="35" customWidth="1"/>
    <col min="15366" max="15366" width="12.125" style="35"/>
    <col min="15367" max="15369" width="13.375" style="35" customWidth="1"/>
    <col min="15370" max="15616" width="12.125" style="35"/>
    <col min="15617" max="15617" width="13.375" style="35" customWidth="1"/>
    <col min="15618" max="15618" width="18.375" style="35" customWidth="1"/>
    <col min="15619" max="15620" width="12.125" style="35"/>
    <col min="15621" max="15621" width="13.375" style="35" customWidth="1"/>
    <col min="15622" max="15622" width="12.125" style="35"/>
    <col min="15623" max="15625" width="13.375" style="35" customWidth="1"/>
    <col min="15626" max="15872" width="12.125" style="35"/>
    <col min="15873" max="15873" width="13.375" style="35" customWidth="1"/>
    <col min="15874" max="15874" width="18.375" style="35" customWidth="1"/>
    <col min="15875" max="15876" width="12.125" style="35"/>
    <col min="15877" max="15877" width="13.375" style="35" customWidth="1"/>
    <col min="15878" max="15878" width="12.125" style="35"/>
    <col min="15879" max="15881" width="13.375" style="35" customWidth="1"/>
    <col min="15882" max="16128" width="12.125" style="35"/>
    <col min="16129" max="16129" width="13.375" style="35" customWidth="1"/>
    <col min="16130" max="16130" width="18.375" style="35" customWidth="1"/>
    <col min="16131" max="16132" width="12.125" style="35"/>
    <col min="16133" max="16133" width="13.375" style="35" customWidth="1"/>
    <col min="16134" max="16134" width="12.125" style="35"/>
    <col min="16135" max="16137" width="13.375" style="35" customWidth="1"/>
    <col min="16138" max="16384" width="12.125" style="35"/>
  </cols>
  <sheetData>
    <row r="1" spans="1:11" x14ac:dyDescent="0.2">
      <c r="A1" s="34"/>
    </row>
    <row r="6" spans="1:11" x14ac:dyDescent="0.2">
      <c r="E6" s="36" t="s">
        <v>564</v>
      </c>
    </row>
    <row r="7" spans="1:11" x14ac:dyDescent="0.2">
      <c r="C7" s="36" t="s">
        <v>565</v>
      </c>
    </row>
    <row r="8" spans="1:11" ht="18" thickBot="1" x14ac:dyDescent="0.25">
      <c r="B8" s="37"/>
      <c r="C8" s="38" t="s">
        <v>524</v>
      </c>
      <c r="D8" s="37"/>
      <c r="E8" s="37"/>
      <c r="F8" s="37"/>
      <c r="G8" s="37"/>
      <c r="H8" s="37"/>
      <c r="I8" s="37"/>
      <c r="J8" s="37"/>
      <c r="K8" s="37"/>
    </row>
    <row r="9" spans="1:11" x14ac:dyDescent="0.2">
      <c r="C9" s="43"/>
      <c r="D9" s="91" t="s">
        <v>566</v>
      </c>
      <c r="E9" s="42"/>
      <c r="F9" s="42"/>
      <c r="G9" s="43"/>
      <c r="H9" s="42"/>
      <c r="I9" s="91" t="s">
        <v>567</v>
      </c>
      <c r="J9" s="42"/>
      <c r="K9" s="42"/>
    </row>
    <row r="10" spans="1:11" x14ac:dyDescent="0.2">
      <c r="C10" s="39"/>
      <c r="D10" s="39"/>
      <c r="E10" s="42"/>
      <c r="F10" s="39"/>
      <c r="G10" s="39"/>
      <c r="H10" s="39"/>
      <c r="I10" s="42"/>
      <c r="J10" s="42"/>
      <c r="K10" s="41" t="s">
        <v>404</v>
      </c>
    </row>
    <row r="11" spans="1:11" x14ac:dyDescent="0.2">
      <c r="B11" s="42"/>
      <c r="C11" s="45" t="s">
        <v>403</v>
      </c>
      <c r="D11" s="45" t="s">
        <v>568</v>
      </c>
      <c r="E11" s="45" t="s">
        <v>569</v>
      </c>
      <c r="F11" s="45" t="s">
        <v>404</v>
      </c>
      <c r="G11" s="45" t="s">
        <v>403</v>
      </c>
      <c r="H11" s="45" t="s">
        <v>568</v>
      </c>
      <c r="I11" s="45" t="s">
        <v>236</v>
      </c>
      <c r="J11" s="45" t="s">
        <v>237</v>
      </c>
      <c r="K11" s="44" t="s">
        <v>359</v>
      </c>
    </row>
    <row r="12" spans="1:11" x14ac:dyDescent="0.2">
      <c r="C12" s="58" t="s">
        <v>238</v>
      </c>
      <c r="D12" s="59" t="s">
        <v>173</v>
      </c>
      <c r="E12" s="59" t="s">
        <v>173</v>
      </c>
      <c r="F12" s="59" t="s">
        <v>173</v>
      </c>
      <c r="G12" s="58" t="s">
        <v>238</v>
      </c>
      <c r="H12" s="59" t="s">
        <v>173</v>
      </c>
      <c r="I12" s="59" t="s">
        <v>173</v>
      </c>
      <c r="J12" s="59" t="s">
        <v>173</v>
      </c>
      <c r="K12" s="59" t="s">
        <v>173</v>
      </c>
    </row>
    <row r="13" spans="1:11" x14ac:dyDescent="0.2">
      <c r="B13" s="34" t="s">
        <v>93</v>
      </c>
      <c r="C13" s="48">
        <v>1</v>
      </c>
      <c r="D13" s="47">
        <v>761</v>
      </c>
      <c r="E13" s="47">
        <v>755</v>
      </c>
      <c r="F13" s="47">
        <v>59</v>
      </c>
      <c r="G13" s="48">
        <v>3</v>
      </c>
      <c r="H13" s="65">
        <f>I13+J13</f>
        <v>808</v>
      </c>
      <c r="I13" s="47">
        <v>309</v>
      </c>
      <c r="J13" s="47">
        <v>499</v>
      </c>
      <c r="K13" s="47">
        <v>44</v>
      </c>
    </row>
    <row r="14" spans="1:11" x14ac:dyDescent="0.2">
      <c r="B14" s="34" t="s">
        <v>94</v>
      </c>
      <c r="C14" s="48">
        <v>1</v>
      </c>
      <c r="D14" s="47">
        <v>757</v>
      </c>
      <c r="E14" s="47">
        <v>752</v>
      </c>
      <c r="F14" s="47">
        <v>64</v>
      </c>
      <c r="G14" s="48">
        <v>3</v>
      </c>
      <c r="H14" s="65">
        <f>I14+J14</f>
        <v>832</v>
      </c>
      <c r="I14" s="47">
        <v>342</v>
      </c>
      <c r="J14" s="47">
        <v>490</v>
      </c>
      <c r="K14" s="47">
        <v>55</v>
      </c>
    </row>
    <row r="15" spans="1:11" x14ac:dyDescent="0.2">
      <c r="B15" s="34" t="s">
        <v>95</v>
      </c>
      <c r="C15" s="48">
        <v>1</v>
      </c>
      <c r="D15" s="47">
        <v>764</v>
      </c>
      <c r="E15" s="47">
        <v>756</v>
      </c>
      <c r="F15" s="47">
        <v>62</v>
      </c>
      <c r="G15" s="48">
        <v>3</v>
      </c>
      <c r="H15" s="65">
        <f>I15+J15</f>
        <v>776</v>
      </c>
      <c r="I15" s="47">
        <v>306</v>
      </c>
      <c r="J15" s="47">
        <v>470</v>
      </c>
      <c r="K15" s="47">
        <v>48</v>
      </c>
    </row>
    <row r="16" spans="1:11" x14ac:dyDescent="0.2">
      <c r="B16" s="34" t="s">
        <v>560</v>
      </c>
      <c r="C16" s="48">
        <v>1</v>
      </c>
      <c r="D16" s="47">
        <v>792</v>
      </c>
      <c r="E16" s="47">
        <v>759</v>
      </c>
      <c r="F16" s="47">
        <v>60</v>
      </c>
      <c r="G16" s="48">
        <v>3</v>
      </c>
      <c r="H16" s="65">
        <f>I16+J16</f>
        <v>1089</v>
      </c>
      <c r="I16" s="47">
        <v>282</v>
      </c>
      <c r="J16" s="47">
        <v>807</v>
      </c>
      <c r="K16" s="47">
        <v>49</v>
      </c>
    </row>
    <row r="17" spans="1:11" x14ac:dyDescent="0.2">
      <c r="C17" s="39"/>
      <c r="G17" s="39"/>
    </row>
    <row r="18" spans="1:11" x14ac:dyDescent="0.2">
      <c r="B18" s="34" t="s">
        <v>97</v>
      </c>
      <c r="C18" s="48">
        <v>1</v>
      </c>
      <c r="D18" s="47">
        <v>789</v>
      </c>
      <c r="E18" s="47">
        <v>694</v>
      </c>
      <c r="F18" s="47">
        <v>61</v>
      </c>
      <c r="G18" s="48">
        <v>3</v>
      </c>
      <c r="H18" s="65">
        <f>I18+J18</f>
        <v>872</v>
      </c>
      <c r="I18" s="47">
        <v>100</v>
      </c>
      <c r="J18" s="47">
        <v>772</v>
      </c>
      <c r="K18" s="47">
        <v>55</v>
      </c>
    </row>
    <row r="19" spans="1:11" x14ac:dyDescent="0.2">
      <c r="B19" s="34" t="s">
        <v>98</v>
      </c>
      <c r="C19" s="48">
        <v>1</v>
      </c>
      <c r="D19" s="47">
        <v>789</v>
      </c>
      <c r="E19" s="47">
        <v>681</v>
      </c>
      <c r="F19" s="47">
        <v>63</v>
      </c>
      <c r="G19" s="48">
        <v>3</v>
      </c>
      <c r="H19" s="65">
        <f>I19+J19</f>
        <v>721</v>
      </c>
      <c r="I19" s="47">
        <v>12</v>
      </c>
      <c r="J19" s="47">
        <v>709</v>
      </c>
      <c r="K19" s="47">
        <v>55</v>
      </c>
    </row>
    <row r="20" spans="1:11" x14ac:dyDescent="0.2">
      <c r="B20" s="34" t="s">
        <v>99</v>
      </c>
      <c r="C20" s="48">
        <v>1</v>
      </c>
      <c r="D20" s="47">
        <v>804</v>
      </c>
      <c r="E20" s="47">
        <v>696</v>
      </c>
      <c r="F20" s="47">
        <v>66</v>
      </c>
      <c r="G20" s="48">
        <v>4</v>
      </c>
      <c r="H20" s="65">
        <f>I20+J20</f>
        <v>701</v>
      </c>
      <c r="I20" s="47">
        <v>2</v>
      </c>
      <c r="J20" s="47">
        <v>699</v>
      </c>
      <c r="K20" s="47">
        <v>71</v>
      </c>
    </row>
    <row r="21" spans="1:11" x14ac:dyDescent="0.2">
      <c r="C21" s="39"/>
      <c r="G21" s="39"/>
    </row>
    <row r="22" spans="1:11" x14ac:dyDescent="0.2">
      <c r="B22" s="34" t="s">
        <v>100</v>
      </c>
      <c r="C22" s="48">
        <v>1</v>
      </c>
      <c r="D22" s="47">
        <v>792</v>
      </c>
      <c r="E22" s="47">
        <v>689</v>
      </c>
      <c r="F22" s="47">
        <v>65</v>
      </c>
      <c r="G22" s="48">
        <v>3</v>
      </c>
      <c r="H22" s="65">
        <f>I22+J22</f>
        <v>737</v>
      </c>
      <c r="I22" s="47">
        <v>2</v>
      </c>
      <c r="J22" s="47">
        <v>735</v>
      </c>
      <c r="K22" s="47">
        <v>76</v>
      </c>
    </row>
    <row r="23" spans="1:11" x14ac:dyDescent="0.2">
      <c r="B23" s="34" t="s">
        <v>101</v>
      </c>
      <c r="C23" s="48">
        <v>1</v>
      </c>
      <c r="D23" s="47">
        <v>788</v>
      </c>
      <c r="E23" s="47">
        <v>686</v>
      </c>
      <c r="F23" s="47">
        <v>64</v>
      </c>
      <c r="G23" s="48">
        <v>3</v>
      </c>
      <c r="H23" s="65">
        <f>I23+J23</f>
        <v>767</v>
      </c>
      <c r="I23" s="47">
        <v>5</v>
      </c>
      <c r="J23" s="47">
        <v>762</v>
      </c>
      <c r="K23" s="47">
        <v>75</v>
      </c>
    </row>
    <row r="24" spans="1:11" x14ac:dyDescent="0.2">
      <c r="B24" s="36" t="s">
        <v>102</v>
      </c>
      <c r="C24" s="49">
        <f t="shared" ref="C24:K24" si="0">C26+C27+C28</f>
        <v>1</v>
      </c>
      <c r="D24" s="50">
        <f t="shared" si="0"/>
        <v>782</v>
      </c>
      <c r="E24" s="50">
        <f t="shared" si="0"/>
        <v>687</v>
      </c>
      <c r="F24" s="50">
        <f t="shared" si="0"/>
        <v>64</v>
      </c>
      <c r="G24" s="49">
        <f t="shared" si="0"/>
        <v>3</v>
      </c>
      <c r="H24" s="50">
        <f t="shared" si="0"/>
        <v>719</v>
      </c>
      <c r="I24" s="50">
        <f t="shared" si="0"/>
        <v>8</v>
      </c>
      <c r="J24" s="50">
        <f t="shared" si="0"/>
        <v>711</v>
      </c>
      <c r="K24" s="50">
        <f t="shared" si="0"/>
        <v>73</v>
      </c>
    </row>
    <row r="25" spans="1:11" x14ac:dyDescent="0.2">
      <c r="C25" s="39"/>
      <c r="G25" s="39"/>
    </row>
    <row r="26" spans="1:11" x14ac:dyDescent="0.2">
      <c r="B26" s="73" t="s">
        <v>336</v>
      </c>
      <c r="C26" s="48">
        <v>1</v>
      </c>
      <c r="D26" s="47">
        <v>782</v>
      </c>
      <c r="E26" s="47">
        <v>687</v>
      </c>
      <c r="F26" s="47">
        <v>64</v>
      </c>
      <c r="G26" s="62" t="s">
        <v>26</v>
      </c>
      <c r="H26" s="61" t="s">
        <v>26</v>
      </c>
      <c r="I26" s="61" t="s">
        <v>26</v>
      </c>
      <c r="J26" s="61" t="s">
        <v>26</v>
      </c>
      <c r="K26" s="61" t="s">
        <v>26</v>
      </c>
    </row>
    <row r="27" spans="1:11" x14ac:dyDescent="0.2">
      <c r="B27" s="73" t="s">
        <v>338</v>
      </c>
      <c r="C27" s="62" t="s">
        <v>26</v>
      </c>
      <c r="D27" s="61" t="s">
        <v>26</v>
      </c>
      <c r="E27" s="61" t="s">
        <v>26</v>
      </c>
      <c r="F27" s="61" t="s">
        <v>26</v>
      </c>
      <c r="G27" s="48">
        <v>1</v>
      </c>
      <c r="H27" s="65">
        <f>I27+J27</f>
        <v>235</v>
      </c>
      <c r="I27" s="47">
        <v>8</v>
      </c>
      <c r="J27" s="47">
        <v>227</v>
      </c>
      <c r="K27" s="47">
        <v>28</v>
      </c>
    </row>
    <row r="28" spans="1:11" x14ac:dyDescent="0.2">
      <c r="B28" s="73" t="s">
        <v>339</v>
      </c>
      <c r="C28" s="62" t="s">
        <v>26</v>
      </c>
      <c r="D28" s="61" t="s">
        <v>26</v>
      </c>
      <c r="E28" s="61" t="s">
        <v>26</v>
      </c>
      <c r="F28" s="61" t="s">
        <v>26</v>
      </c>
      <c r="G28" s="48">
        <v>2</v>
      </c>
      <c r="H28" s="65">
        <f>I28+J28</f>
        <v>484</v>
      </c>
      <c r="I28" s="61" t="s">
        <v>26</v>
      </c>
      <c r="J28" s="47">
        <v>484</v>
      </c>
      <c r="K28" s="47">
        <v>45</v>
      </c>
    </row>
    <row r="29" spans="1:11" ht="18" thickBot="1" x14ac:dyDescent="0.25">
      <c r="B29" s="37"/>
      <c r="C29" s="53"/>
      <c r="D29" s="37"/>
      <c r="E29" s="37"/>
      <c r="F29" s="37"/>
      <c r="G29" s="53"/>
      <c r="H29" s="37"/>
      <c r="I29" s="37"/>
      <c r="J29" s="37"/>
      <c r="K29" s="37"/>
    </row>
    <row r="30" spans="1:11" x14ac:dyDescent="0.2">
      <c r="C30" s="34" t="s">
        <v>570</v>
      </c>
    </row>
    <row r="31" spans="1:11" x14ac:dyDescent="0.2">
      <c r="A31" s="34"/>
      <c r="I31" s="47"/>
      <c r="J31" s="47"/>
      <c r="K31" s="47"/>
    </row>
  </sheetData>
  <phoneticPr fontId="2"/>
  <pageMargins left="0.34" right="0.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4"/>
  <sheetViews>
    <sheetView showGridLines="0" zoomScale="75" workbookViewId="0"/>
  </sheetViews>
  <sheetFormatPr defaultColWidth="10.875" defaultRowHeight="17.25" x14ac:dyDescent="0.2"/>
  <cols>
    <col min="1" max="1" width="13.375" style="35" customWidth="1"/>
    <col min="2" max="2" width="18.375" style="35" customWidth="1"/>
    <col min="3" max="4" width="12.125" style="35" customWidth="1"/>
    <col min="5" max="5" width="10.875" style="35"/>
    <col min="6" max="6" width="12.125" style="35" customWidth="1"/>
    <col min="7" max="7" width="10.875" style="35"/>
    <col min="8" max="8" width="12.125" style="35" customWidth="1"/>
    <col min="9" max="9" width="10.875" style="35"/>
    <col min="10" max="10" width="12.125" style="35" customWidth="1"/>
    <col min="11" max="11" width="9.625" style="35" customWidth="1"/>
    <col min="12" max="12" width="12.125" style="35" customWidth="1"/>
    <col min="13" max="256" width="10.875" style="35"/>
    <col min="257" max="257" width="13.375" style="35" customWidth="1"/>
    <col min="258" max="258" width="18.375" style="35" customWidth="1"/>
    <col min="259" max="260" width="12.125" style="35" customWidth="1"/>
    <col min="261" max="261" width="10.875" style="35"/>
    <col min="262" max="262" width="12.125" style="35" customWidth="1"/>
    <col min="263" max="263" width="10.875" style="35"/>
    <col min="264" max="264" width="12.125" style="35" customWidth="1"/>
    <col min="265" max="265" width="10.875" style="35"/>
    <col min="266" max="266" width="12.125" style="35" customWidth="1"/>
    <col min="267" max="267" width="9.625" style="35" customWidth="1"/>
    <col min="268" max="268" width="12.125" style="35" customWidth="1"/>
    <col min="269" max="512" width="10.875" style="35"/>
    <col min="513" max="513" width="13.375" style="35" customWidth="1"/>
    <col min="514" max="514" width="18.375" style="35" customWidth="1"/>
    <col min="515" max="516" width="12.125" style="35" customWidth="1"/>
    <col min="517" max="517" width="10.875" style="35"/>
    <col min="518" max="518" width="12.125" style="35" customWidth="1"/>
    <col min="519" max="519" width="10.875" style="35"/>
    <col min="520" max="520" width="12.125" style="35" customWidth="1"/>
    <col min="521" max="521" width="10.875" style="35"/>
    <col min="522" max="522" width="12.125" style="35" customWidth="1"/>
    <col min="523" max="523" width="9.625" style="35" customWidth="1"/>
    <col min="524" max="524" width="12.125" style="35" customWidth="1"/>
    <col min="525" max="768" width="10.875" style="35"/>
    <col min="769" max="769" width="13.375" style="35" customWidth="1"/>
    <col min="770" max="770" width="18.375" style="35" customWidth="1"/>
    <col min="771" max="772" width="12.125" style="35" customWidth="1"/>
    <col min="773" max="773" width="10.875" style="35"/>
    <col min="774" max="774" width="12.125" style="35" customWidth="1"/>
    <col min="775" max="775" width="10.875" style="35"/>
    <col min="776" max="776" width="12.125" style="35" customWidth="1"/>
    <col min="777" max="777" width="10.875" style="35"/>
    <col min="778" max="778" width="12.125" style="35" customWidth="1"/>
    <col min="779" max="779" width="9.625" style="35" customWidth="1"/>
    <col min="780" max="780" width="12.125" style="35" customWidth="1"/>
    <col min="781" max="1024" width="10.875" style="35"/>
    <col min="1025" max="1025" width="13.375" style="35" customWidth="1"/>
    <col min="1026" max="1026" width="18.375" style="35" customWidth="1"/>
    <col min="1027" max="1028" width="12.125" style="35" customWidth="1"/>
    <col min="1029" max="1029" width="10.875" style="35"/>
    <col min="1030" max="1030" width="12.125" style="35" customWidth="1"/>
    <col min="1031" max="1031" width="10.875" style="35"/>
    <col min="1032" max="1032" width="12.125" style="35" customWidth="1"/>
    <col min="1033" max="1033" width="10.875" style="35"/>
    <col min="1034" max="1034" width="12.125" style="35" customWidth="1"/>
    <col min="1035" max="1035" width="9.625" style="35" customWidth="1"/>
    <col min="1036" max="1036" width="12.125" style="35" customWidth="1"/>
    <col min="1037" max="1280" width="10.875" style="35"/>
    <col min="1281" max="1281" width="13.375" style="35" customWidth="1"/>
    <col min="1282" max="1282" width="18.375" style="35" customWidth="1"/>
    <col min="1283" max="1284" width="12.125" style="35" customWidth="1"/>
    <col min="1285" max="1285" width="10.875" style="35"/>
    <col min="1286" max="1286" width="12.125" style="35" customWidth="1"/>
    <col min="1287" max="1287" width="10.875" style="35"/>
    <col min="1288" max="1288" width="12.125" style="35" customWidth="1"/>
    <col min="1289" max="1289" width="10.875" style="35"/>
    <col min="1290" max="1290" width="12.125" style="35" customWidth="1"/>
    <col min="1291" max="1291" width="9.625" style="35" customWidth="1"/>
    <col min="1292" max="1292" width="12.125" style="35" customWidth="1"/>
    <col min="1293" max="1536" width="10.875" style="35"/>
    <col min="1537" max="1537" width="13.375" style="35" customWidth="1"/>
    <col min="1538" max="1538" width="18.375" style="35" customWidth="1"/>
    <col min="1539" max="1540" width="12.125" style="35" customWidth="1"/>
    <col min="1541" max="1541" width="10.875" style="35"/>
    <col min="1542" max="1542" width="12.125" style="35" customWidth="1"/>
    <col min="1543" max="1543" width="10.875" style="35"/>
    <col min="1544" max="1544" width="12.125" style="35" customWidth="1"/>
    <col min="1545" max="1545" width="10.875" style="35"/>
    <col min="1546" max="1546" width="12.125" style="35" customWidth="1"/>
    <col min="1547" max="1547" width="9.625" style="35" customWidth="1"/>
    <col min="1548" max="1548" width="12.125" style="35" customWidth="1"/>
    <col min="1549" max="1792" width="10.875" style="35"/>
    <col min="1793" max="1793" width="13.375" style="35" customWidth="1"/>
    <col min="1794" max="1794" width="18.375" style="35" customWidth="1"/>
    <col min="1795" max="1796" width="12.125" style="35" customWidth="1"/>
    <col min="1797" max="1797" width="10.875" style="35"/>
    <col min="1798" max="1798" width="12.125" style="35" customWidth="1"/>
    <col min="1799" max="1799" width="10.875" style="35"/>
    <col min="1800" max="1800" width="12.125" style="35" customWidth="1"/>
    <col min="1801" max="1801" width="10.875" style="35"/>
    <col min="1802" max="1802" width="12.125" style="35" customWidth="1"/>
    <col min="1803" max="1803" width="9.625" style="35" customWidth="1"/>
    <col min="1804" max="1804" width="12.125" style="35" customWidth="1"/>
    <col min="1805" max="2048" width="10.875" style="35"/>
    <col min="2049" max="2049" width="13.375" style="35" customWidth="1"/>
    <col min="2050" max="2050" width="18.375" style="35" customWidth="1"/>
    <col min="2051" max="2052" width="12.125" style="35" customWidth="1"/>
    <col min="2053" max="2053" width="10.875" style="35"/>
    <col min="2054" max="2054" width="12.125" style="35" customWidth="1"/>
    <col min="2055" max="2055" width="10.875" style="35"/>
    <col min="2056" max="2056" width="12.125" style="35" customWidth="1"/>
    <col min="2057" max="2057" width="10.875" style="35"/>
    <col min="2058" max="2058" width="12.125" style="35" customWidth="1"/>
    <col min="2059" max="2059" width="9.625" style="35" customWidth="1"/>
    <col min="2060" max="2060" width="12.125" style="35" customWidth="1"/>
    <col min="2061" max="2304" width="10.875" style="35"/>
    <col min="2305" max="2305" width="13.375" style="35" customWidth="1"/>
    <col min="2306" max="2306" width="18.375" style="35" customWidth="1"/>
    <col min="2307" max="2308" width="12.125" style="35" customWidth="1"/>
    <col min="2309" max="2309" width="10.875" style="35"/>
    <col min="2310" max="2310" width="12.125" style="35" customWidth="1"/>
    <col min="2311" max="2311" width="10.875" style="35"/>
    <col min="2312" max="2312" width="12.125" style="35" customWidth="1"/>
    <col min="2313" max="2313" width="10.875" style="35"/>
    <col min="2314" max="2314" width="12.125" style="35" customWidth="1"/>
    <col min="2315" max="2315" width="9.625" style="35" customWidth="1"/>
    <col min="2316" max="2316" width="12.125" style="35" customWidth="1"/>
    <col min="2317" max="2560" width="10.875" style="35"/>
    <col min="2561" max="2561" width="13.375" style="35" customWidth="1"/>
    <col min="2562" max="2562" width="18.375" style="35" customWidth="1"/>
    <col min="2563" max="2564" width="12.125" style="35" customWidth="1"/>
    <col min="2565" max="2565" width="10.875" style="35"/>
    <col min="2566" max="2566" width="12.125" style="35" customWidth="1"/>
    <col min="2567" max="2567" width="10.875" style="35"/>
    <col min="2568" max="2568" width="12.125" style="35" customWidth="1"/>
    <col min="2569" max="2569" width="10.875" style="35"/>
    <col min="2570" max="2570" width="12.125" style="35" customWidth="1"/>
    <col min="2571" max="2571" width="9.625" style="35" customWidth="1"/>
    <col min="2572" max="2572" width="12.125" style="35" customWidth="1"/>
    <col min="2573" max="2816" width="10.875" style="35"/>
    <col min="2817" max="2817" width="13.375" style="35" customWidth="1"/>
    <col min="2818" max="2818" width="18.375" style="35" customWidth="1"/>
    <col min="2819" max="2820" width="12.125" style="35" customWidth="1"/>
    <col min="2821" max="2821" width="10.875" style="35"/>
    <col min="2822" max="2822" width="12.125" style="35" customWidth="1"/>
    <col min="2823" max="2823" width="10.875" style="35"/>
    <col min="2824" max="2824" width="12.125" style="35" customWidth="1"/>
    <col min="2825" max="2825" width="10.875" style="35"/>
    <col min="2826" max="2826" width="12.125" style="35" customWidth="1"/>
    <col min="2827" max="2827" width="9.625" style="35" customWidth="1"/>
    <col min="2828" max="2828" width="12.125" style="35" customWidth="1"/>
    <col min="2829" max="3072" width="10.875" style="35"/>
    <col min="3073" max="3073" width="13.375" style="35" customWidth="1"/>
    <col min="3074" max="3074" width="18.375" style="35" customWidth="1"/>
    <col min="3075" max="3076" width="12.125" style="35" customWidth="1"/>
    <col min="3077" max="3077" width="10.875" style="35"/>
    <col min="3078" max="3078" width="12.125" style="35" customWidth="1"/>
    <col min="3079" max="3079" width="10.875" style="35"/>
    <col min="3080" max="3080" width="12.125" style="35" customWidth="1"/>
    <col min="3081" max="3081" width="10.875" style="35"/>
    <col min="3082" max="3082" width="12.125" style="35" customWidth="1"/>
    <col min="3083" max="3083" width="9.625" style="35" customWidth="1"/>
    <col min="3084" max="3084" width="12.125" style="35" customWidth="1"/>
    <col min="3085" max="3328" width="10.875" style="35"/>
    <col min="3329" max="3329" width="13.375" style="35" customWidth="1"/>
    <col min="3330" max="3330" width="18.375" style="35" customWidth="1"/>
    <col min="3331" max="3332" width="12.125" style="35" customWidth="1"/>
    <col min="3333" max="3333" width="10.875" style="35"/>
    <col min="3334" max="3334" width="12.125" style="35" customWidth="1"/>
    <col min="3335" max="3335" width="10.875" style="35"/>
    <col min="3336" max="3336" width="12.125" style="35" customWidth="1"/>
    <col min="3337" max="3337" width="10.875" style="35"/>
    <col min="3338" max="3338" width="12.125" style="35" customWidth="1"/>
    <col min="3339" max="3339" width="9.625" style="35" customWidth="1"/>
    <col min="3340" max="3340" width="12.125" style="35" customWidth="1"/>
    <col min="3341" max="3584" width="10.875" style="35"/>
    <col min="3585" max="3585" width="13.375" style="35" customWidth="1"/>
    <col min="3586" max="3586" width="18.375" style="35" customWidth="1"/>
    <col min="3587" max="3588" width="12.125" style="35" customWidth="1"/>
    <col min="3589" max="3589" width="10.875" style="35"/>
    <col min="3590" max="3590" width="12.125" style="35" customWidth="1"/>
    <col min="3591" max="3591" width="10.875" style="35"/>
    <col min="3592" max="3592" width="12.125" style="35" customWidth="1"/>
    <col min="3593" max="3593" width="10.875" style="35"/>
    <col min="3594" max="3594" width="12.125" style="35" customWidth="1"/>
    <col min="3595" max="3595" width="9.625" style="35" customWidth="1"/>
    <col min="3596" max="3596" width="12.125" style="35" customWidth="1"/>
    <col min="3597" max="3840" width="10.875" style="35"/>
    <col min="3841" max="3841" width="13.375" style="35" customWidth="1"/>
    <col min="3842" max="3842" width="18.375" style="35" customWidth="1"/>
    <col min="3843" max="3844" width="12.125" style="35" customWidth="1"/>
    <col min="3845" max="3845" width="10.875" style="35"/>
    <col min="3846" max="3846" width="12.125" style="35" customWidth="1"/>
    <col min="3847" max="3847" width="10.875" style="35"/>
    <col min="3848" max="3848" width="12.125" style="35" customWidth="1"/>
    <col min="3849" max="3849" width="10.875" style="35"/>
    <col min="3850" max="3850" width="12.125" style="35" customWidth="1"/>
    <col min="3851" max="3851" width="9.625" style="35" customWidth="1"/>
    <col min="3852" max="3852" width="12.125" style="35" customWidth="1"/>
    <col min="3853" max="4096" width="10.875" style="35"/>
    <col min="4097" max="4097" width="13.375" style="35" customWidth="1"/>
    <col min="4098" max="4098" width="18.375" style="35" customWidth="1"/>
    <col min="4099" max="4100" width="12.125" style="35" customWidth="1"/>
    <col min="4101" max="4101" width="10.875" style="35"/>
    <col min="4102" max="4102" width="12.125" style="35" customWidth="1"/>
    <col min="4103" max="4103" width="10.875" style="35"/>
    <col min="4104" max="4104" width="12.125" style="35" customWidth="1"/>
    <col min="4105" max="4105" width="10.875" style="35"/>
    <col min="4106" max="4106" width="12.125" style="35" customWidth="1"/>
    <col min="4107" max="4107" width="9.625" style="35" customWidth="1"/>
    <col min="4108" max="4108" width="12.125" style="35" customWidth="1"/>
    <col min="4109" max="4352" width="10.875" style="35"/>
    <col min="4353" max="4353" width="13.375" style="35" customWidth="1"/>
    <col min="4354" max="4354" width="18.375" style="35" customWidth="1"/>
    <col min="4355" max="4356" width="12.125" style="35" customWidth="1"/>
    <col min="4357" max="4357" width="10.875" style="35"/>
    <col min="4358" max="4358" width="12.125" style="35" customWidth="1"/>
    <col min="4359" max="4359" width="10.875" style="35"/>
    <col min="4360" max="4360" width="12.125" style="35" customWidth="1"/>
    <col min="4361" max="4361" width="10.875" style="35"/>
    <col min="4362" max="4362" width="12.125" style="35" customWidth="1"/>
    <col min="4363" max="4363" width="9.625" style="35" customWidth="1"/>
    <col min="4364" max="4364" width="12.125" style="35" customWidth="1"/>
    <col min="4365" max="4608" width="10.875" style="35"/>
    <col min="4609" max="4609" width="13.375" style="35" customWidth="1"/>
    <col min="4610" max="4610" width="18.375" style="35" customWidth="1"/>
    <col min="4611" max="4612" width="12.125" style="35" customWidth="1"/>
    <col min="4613" max="4613" width="10.875" style="35"/>
    <col min="4614" max="4614" width="12.125" style="35" customWidth="1"/>
    <col min="4615" max="4615" width="10.875" style="35"/>
    <col min="4616" max="4616" width="12.125" style="35" customWidth="1"/>
    <col min="4617" max="4617" width="10.875" style="35"/>
    <col min="4618" max="4618" width="12.125" style="35" customWidth="1"/>
    <col min="4619" max="4619" width="9.625" style="35" customWidth="1"/>
    <col min="4620" max="4620" width="12.125" style="35" customWidth="1"/>
    <col min="4621" max="4864" width="10.875" style="35"/>
    <col min="4865" max="4865" width="13.375" style="35" customWidth="1"/>
    <col min="4866" max="4866" width="18.375" style="35" customWidth="1"/>
    <col min="4867" max="4868" width="12.125" style="35" customWidth="1"/>
    <col min="4869" max="4869" width="10.875" style="35"/>
    <col min="4870" max="4870" width="12.125" style="35" customWidth="1"/>
    <col min="4871" max="4871" width="10.875" style="35"/>
    <col min="4872" max="4872" width="12.125" style="35" customWidth="1"/>
    <col min="4873" max="4873" width="10.875" style="35"/>
    <col min="4874" max="4874" width="12.125" style="35" customWidth="1"/>
    <col min="4875" max="4875" width="9.625" style="35" customWidth="1"/>
    <col min="4876" max="4876" width="12.125" style="35" customWidth="1"/>
    <col min="4877" max="5120" width="10.875" style="35"/>
    <col min="5121" max="5121" width="13.375" style="35" customWidth="1"/>
    <col min="5122" max="5122" width="18.375" style="35" customWidth="1"/>
    <col min="5123" max="5124" width="12.125" style="35" customWidth="1"/>
    <col min="5125" max="5125" width="10.875" style="35"/>
    <col min="5126" max="5126" width="12.125" style="35" customWidth="1"/>
    <col min="5127" max="5127" width="10.875" style="35"/>
    <col min="5128" max="5128" width="12.125" style="35" customWidth="1"/>
    <col min="5129" max="5129" width="10.875" style="35"/>
    <col min="5130" max="5130" width="12.125" style="35" customWidth="1"/>
    <col min="5131" max="5131" width="9.625" style="35" customWidth="1"/>
    <col min="5132" max="5132" width="12.125" style="35" customWidth="1"/>
    <col min="5133" max="5376" width="10.875" style="35"/>
    <col min="5377" max="5377" width="13.375" style="35" customWidth="1"/>
    <col min="5378" max="5378" width="18.375" style="35" customWidth="1"/>
    <col min="5379" max="5380" width="12.125" style="35" customWidth="1"/>
    <col min="5381" max="5381" width="10.875" style="35"/>
    <col min="5382" max="5382" width="12.125" style="35" customWidth="1"/>
    <col min="5383" max="5383" width="10.875" style="35"/>
    <col min="5384" max="5384" width="12.125" style="35" customWidth="1"/>
    <col min="5385" max="5385" width="10.875" style="35"/>
    <col min="5386" max="5386" width="12.125" style="35" customWidth="1"/>
    <col min="5387" max="5387" width="9.625" style="35" customWidth="1"/>
    <col min="5388" max="5388" width="12.125" style="35" customWidth="1"/>
    <col min="5389" max="5632" width="10.875" style="35"/>
    <col min="5633" max="5633" width="13.375" style="35" customWidth="1"/>
    <col min="5634" max="5634" width="18.375" style="35" customWidth="1"/>
    <col min="5635" max="5636" width="12.125" style="35" customWidth="1"/>
    <col min="5637" max="5637" width="10.875" style="35"/>
    <col min="5638" max="5638" width="12.125" style="35" customWidth="1"/>
    <col min="5639" max="5639" width="10.875" style="35"/>
    <col min="5640" max="5640" width="12.125" style="35" customWidth="1"/>
    <col min="5641" max="5641" width="10.875" style="35"/>
    <col min="5642" max="5642" width="12.125" style="35" customWidth="1"/>
    <col min="5643" max="5643" width="9.625" style="35" customWidth="1"/>
    <col min="5644" max="5644" width="12.125" style="35" customWidth="1"/>
    <col min="5645" max="5888" width="10.875" style="35"/>
    <col min="5889" max="5889" width="13.375" style="35" customWidth="1"/>
    <col min="5890" max="5890" width="18.375" style="35" customWidth="1"/>
    <col min="5891" max="5892" width="12.125" style="35" customWidth="1"/>
    <col min="5893" max="5893" width="10.875" style="35"/>
    <col min="5894" max="5894" width="12.125" style="35" customWidth="1"/>
    <col min="5895" max="5895" width="10.875" style="35"/>
    <col min="5896" max="5896" width="12.125" style="35" customWidth="1"/>
    <col min="5897" max="5897" width="10.875" style="35"/>
    <col min="5898" max="5898" width="12.125" style="35" customWidth="1"/>
    <col min="5899" max="5899" width="9.625" style="35" customWidth="1"/>
    <col min="5900" max="5900" width="12.125" style="35" customWidth="1"/>
    <col min="5901" max="6144" width="10.875" style="35"/>
    <col min="6145" max="6145" width="13.375" style="35" customWidth="1"/>
    <col min="6146" max="6146" width="18.375" style="35" customWidth="1"/>
    <col min="6147" max="6148" width="12.125" style="35" customWidth="1"/>
    <col min="6149" max="6149" width="10.875" style="35"/>
    <col min="6150" max="6150" width="12.125" style="35" customWidth="1"/>
    <col min="6151" max="6151" width="10.875" style="35"/>
    <col min="6152" max="6152" width="12.125" style="35" customWidth="1"/>
    <col min="6153" max="6153" width="10.875" style="35"/>
    <col min="6154" max="6154" width="12.125" style="35" customWidth="1"/>
    <col min="6155" max="6155" width="9.625" style="35" customWidth="1"/>
    <col min="6156" max="6156" width="12.125" style="35" customWidth="1"/>
    <col min="6157" max="6400" width="10.875" style="35"/>
    <col min="6401" max="6401" width="13.375" style="35" customWidth="1"/>
    <col min="6402" max="6402" width="18.375" style="35" customWidth="1"/>
    <col min="6403" max="6404" width="12.125" style="35" customWidth="1"/>
    <col min="6405" max="6405" width="10.875" style="35"/>
    <col min="6406" max="6406" width="12.125" style="35" customWidth="1"/>
    <col min="6407" max="6407" width="10.875" style="35"/>
    <col min="6408" max="6408" width="12.125" style="35" customWidth="1"/>
    <col min="6409" max="6409" width="10.875" style="35"/>
    <col min="6410" max="6410" width="12.125" style="35" customWidth="1"/>
    <col min="6411" max="6411" width="9.625" style="35" customWidth="1"/>
    <col min="6412" max="6412" width="12.125" style="35" customWidth="1"/>
    <col min="6413" max="6656" width="10.875" style="35"/>
    <col min="6657" max="6657" width="13.375" style="35" customWidth="1"/>
    <col min="6658" max="6658" width="18.375" style="35" customWidth="1"/>
    <col min="6659" max="6660" width="12.125" style="35" customWidth="1"/>
    <col min="6661" max="6661" width="10.875" style="35"/>
    <col min="6662" max="6662" width="12.125" style="35" customWidth="1"/>
    <col min="6663" max="6663" width="10.875" style="35"/>
    <col min="6664" max="6664" width="12.125" style="35" customWidth="1"/>
    <col min="6665" max="6665" width="10.875" style="35"/>
    <col min="6666" max="6666" width="12.125" style="35" customWidth="1"/>
    <col min="6667" max="6667" width="9.625" style="35" customWidth="1"/>
    <col min="6668" max="6668" width="12.125" style="35" customWidth="1"/>
    <col min="6669" max="6912" width="10.875" style="35"/>
    <col min="6913" max="6913" width="13.375" style="35" customWidth="1"/>
    <col min="6914" max="6914" width="18.375" style="35" customWidth="1"/>
    <col min="6915" max="6916" width="12.125" style="35" customWidth="1"/>
    <col min="6917" max="6917" width="10.875" style="35"/>
    <col min="6918" max="6918" width="12.125" style="35" customWidth="1"/>
    <col min="6919" max="6919" width="10.875" style="35"/>
    <col min="6920" max="6920" width="12.125" style="35" customWidth="1"/>
    <col min="6921" max="6921" width="10.875" style="35"/>
    <col min="6922" max="6922" width="12.125" style="35" customWidth="1"/>
    <col min="6923" max="6923" width="9.625" style="35" customWidth="1"/>
    <col min="6924" max="6924" width="12.125" style="35" customWidth="1"/>
    <col min="6925" max="7168" width="10.875" style="35"/>
    <col min="7169" max="7169" width="13.375" style="35" customWidth="1"/>
    <col min="7170" max="7170" width="18.375" style="35" customWidth="1"/>
    <col min="7171" max="7172" width="12.125" style="35" customWidth="1"/>
    <col min="7173" max="7173" width="10.875" style="35"/>
    <col min="7174" max="7174" width="12.125" style="35" customWidth="1"/>
    <col min="7175" max="7175" width="10.875" style="35"/>
    <col min="7176" max="7176" width="12.125" style="35" customWidth="1"/>
    <col min="7177" max="7177" width="10.875" style="35"/>
    <col min="7178" max="7178" width="12.125" style="35" customWidth="1"/>
    <col min="7179" max="7179" width="9.625" style="35" customWidth="1"/>
    <col min="7180" max="7180" width="12.125" style="35" customWidth="1"/>
    <col min="7181" max="7424" width="10.875" style="35"/>
    <col min="7425" max="7425" width="13.375" style="35" customWidth="1"/>
    <col min="7426" max="7426" width="18.375" style="35" customWidth="1"/>
    <col min="7427" max="7428" width="12.125" style="35" customWidth="1"/>
    <col min="7429" max="7429" width="10.875" style="35"/>
    <col min="7430" max="7430" width="12.125" style="35" customWidth="1"/>
    <col min="7431" max="7431" width="10.875" style="35"/>
    <col min="7432" max="7432" width="12.125" style="35" customWidth="1"/>
    <col min="7433" max="7433" width="10.875" style="35"/>
    <col min="7434" max="7434" width="12.125" style="35" customWidth="1"/>
    <col min="7435" max="7435" width="9.625" style="35" customWidth="1"/>
    <col min="7436" max="7436" width="12.125" style="35" customWidth="1"/>
    <col min="7437" max="7680" width="10.875" style="35"/>
    <col min="7681" max="7681" width="13.375" style="35" customWidth="1"/>
    <col min="7682" max="7682" width="18.375" style="35" customWidth="1"/>
    <col min="7683" max="7684" width="12.125" style="35" customWidth="1"/>
    <col min="7685" max="7685" width="10.875" style="35"/>
    <col min="7686" max="7686" width="12.125" style="35" customWidth="1"/>
    <col min="7687" max="7687" width="10.875" style="35"/>
    <col min="7688" max="7688" width="12.125" style="35" customWidth="1"/>
    <col min="7689" max="7689" width="10.875" style="35"/>
    <col min="7690" max="7690" width="12.125" style="35" customWidth="1"/>
    <col min="7691" max="7691" width="9.625" style="35" customWidth="1"/>
    <col min="7692" max="7692" width="12.125" style="35" customWidth="1"/>
    <col min="7693" max="7936" width="10.875" style="35"/>
    <col min="7937" max="7937" width="13.375" style="35" customWidth="1"/>
    <col min="7938" max="7938" width="18.375" style="35" customWidth="1"/>
    <col min="7939" max="7940" width="12.125" style="35" customWidth="1"/>
    <col min="7941" max="7941" width="10.875" style="35"/>
    <col min="7942" max="7942" width="12.125" style="35" customWidth="1"/>
    <col min="7943" max="7943" width="10.875" style="35"/>
    <col min="7944" max="7944" width="12.125" style="35" customWidth="1"/>
    <col min="7945" max="7945" width="10.875" style="35"/>
    <col min="7946" max="7946" width="12.125" style="35" customWidth="1"/>
    <col min="7947" max="7947" width="9.625" style="35" customWidth="1"/>
    <col min="7948" max="7948" width="12.125" style="35" customWidth="1"/>
    <col min="7949" max="8192" width="10.875" style="35"/>
    <col min="8193" max="8193" width="13.375" style="35" customWidth="1"/>
    <col min="8194" max="8194" width="18.375" style="35" customWidth="1"/>
    <col min="8195" max="8196" width="12.125" style="35" customWidth="1"/>
    <col min="8197" max="8197" width="10.875" style="35"/>
    <col min="8198" max="8198" width="12.125" style="35" customWidth="1"/>
    <col min="8199" max="8199" width="10.875" style="35"/>
    <col min="8200" max="8200" width="12.125" style="35" customWidth="1"/>
    <col min="8201" max="8201" width="10.875" style="35"/>
    <col min="8202" max="8202" width="12.125" style="35" customWidth="1"/>
    <col min="8203" max="8203" width="9.625" style="35" customWidth="1"/>
    <col min="8204" max="8204" width="12.125" style="35" customWidth="1"/>
    <col min="8205" max="8448" width="10.875" style="35"/>
    <col min="8449" max="8449" width="13.375" style="35" customWidth="1"/>
    <col min="8450" max="8450" width="18.375" style="35" customWidth="1"/>
    <col min="8451" max="8452" width="12.125" style="35" customWidth="1"/>
    <col min="8453" max="8453" width="10.875" style="35"/>
    <col min="8454" max="8454" width="12.125" style="35" customWidth="1"/>
    <col min="8455" max="8455" width="10.875" style="35"/>
    <col min="8456" max="8456" width="12.125" style="35" customWidth="1"/>
    <col min="8457" max="8457" width="10.875" style="35"/>
    <col min="8458" max="8458" width="12.125" style="35" customWidth="1"/>
    <col min="8459" max="8459" width="9.625" style="35" customWidth="1"/>
    <col min="8460" max="8460" width="12.125" style="35" customWidth="1"/>
    <col min="8461" max="8704" width="10.875" style="35"/>
    <col min="8705" max="8705" width="13.375" style="35" customWidth="1"/>
    <col min="8706" max="8706" width="18.375" style="35" customWidth="1"/>
    <col min="8707" max="8708" width="12.125" style="35" customWidth="1"/>
    <col min="8709" max="8709" width="10.875" style="35"/>
    <col min="8710" max="8710" width="12.125" style="35" customWidth="1"/>
    <col min="8711" max="8711" width="10.875" style="35"/>
    <col min="8712" max="8712" width="12.125" style="35" customWidth="1"/>
    <col min="8713" max="8713" width="10.875" style="35"/>
    <col min="8714" max="8714" width="12.125" style="35" customWidth="1"/>
    <col min="8715" max="8715" width="9.625" style="35" customWidth="1"/>
    <col min="8716" max="8716" width="12.125" style="35" customWidth="1"/>
    <col min="8717" max="8960" width="10.875" style="35"/>
    <col min="8961" max="8961" width="13.375" style="35" customWidth="1"/>
    <col min="8962" max="8962" width="18.375" style="35" customWidth="1"/>
    <col min="8963" max="8964" width="12.125" style="35" customWidth="1"/>
    <col min="8965" max="8965" width="10.875" style="35"/>
    <col min="8966" max="8966" width="12.125" style="35" customWidth="1"/>
    <col min="8967" max="8967" width="10.875" style="35"/>
    <col min="8968" max="8968" width="12.125" style="35" customWidth="1"/>
    <col min="8969" max="8969" width="10.875" style="35"/>
    <col min="8970" max="8970" width="12.125" style="35" customWidth="1"/>
    <col min="8971" max="8971" width="9.625" style="35" customWidth="1"/>
    <col min="8972" max="8972" width="12.125" style="35" customWidth="1"/>
    <col min="8973" max="9216" width="10.875" style="35"/>
    <col min="9217" max="9217" width="13.375" style="35" customWidth="1"/>
    <col min="9218" max="9218" width="18.375" style="35" customWidth="1"/>
    <col min="9219" max="9220" width="12.125" style="35" customWidth="1"/>
    <col min="9221" max="9221" width="10.875" style="35"/>
    <col min="9222" max="9222" width="12.125" style="35" customWidth="1"/>
    <col min="9223" max="9223" width="10.875" style="35"/>
    <col min="9224" max="9224" width="12.125" style="35" customWidth="1"/>
    <col min="9225" max="9225" width="10.875" style="35"/>
    <col min="9226" max="9226" width="12.125" style="35" customWidth="1"/>
    <col min="9227" max="9227" width="9.625" style="35" customWidth="1"/>
    <col min="9228" max="9228" width="12.125" style="35" customWidth="1"/>
    <col min="9229" max="9472" width="10.875" style="35"/>
    <col min="9473" max="9473" width="13.375" style="35" customWidth="1"/>
    <col min="9474" max="9474" width="18.375" style="35" customWidth="1"/>
    <col min="9475" max="9476" width="12.125" style="35" customWidth="1"/>
    <col min="9477" max="9477" width="10.875" style="35"/>
    <col min="9478" max="9478" width="12.125" style="35" customWidth="1"/>
    <col min="9479" max="9479" width="10.875" style="35"/>
    <col min="9480" max="9480" width="12.125" style="35" customWidth="1"/>
    <col min="9481" max="9481" width="10.875" style="35"/>
    <col min="9482" max="9482" width="12.125" style="35" customWidth="1"/>
    <col min="9483" max="9483" width="9.625" style="35" customWidth="1"/>
    <col min="9484" max="9484" width="12.125" style="35" customWidth="1"/>
    <col min="9485" max="9728" width="10.875" style="35"/>
    <col min="9729" max="9729" width="13.375" style="35" customWidth="1"/>
    <col min="9730" max="9730" width="18.375" style="35" customWidth="1"/>
    <col min="9731" max="9732" width="12.125" style="35" customWidth="1"/>
    <col min="9733" max="9733" width="10.875" style="35"/>
    <col min="9734" max="9734" width="12.125" style="35" customWidth="1"/>
    <col min="9735" max="9735" width="10.875" style="35"/>
    <col min="9736" max="9736" width="12.125" style="35" customWidth="1"/>
    <col min="9737" max="9737" width="10.875" style="35"/>
    <col min="9738" max="9738" width="12.125" style="35" customWidth="1"/>
    <col min="9739" max="9739" width="9.625" style="35" customWidth="1"/>
    <col min="9740" max="9740" width="12.125" style="35" customWidth="1"/>
    <col min="9741" max="9984" width="10.875" style="35"/>
    <col min="9985" max="9985" width="13.375" style="35" customWidth="1"/>
    <col min="9986" max="9986" width="18.375" style="35" customWidth="1"/>
    <col min="9987" max="9988" width="12.125" style="35" customWidth="1"/>
    <col min="9989" max="9989" width="10.875" style="35"/>
    <col min="9990" max="9990" width="12.125" style="35" customWidth="1"/>
    <col min="9991" max="9991" width="10.875" style="35"/>
    <col min="9992" max="9992" width="12.125" style="35" customWidth="1"/>
    <col min="9993" max="9993" width="10.875" style="35"/>
    <col min="9994" max="9994" width="12.125" style="35" customWidth="1"/>
    <col min="9995" max="9995" width="9.625" style="35" customWidth="1"/>
    <col min="9996" max="9996" width="12.125" style="35" customWidth="1"/>
    <col min="9997" max="10240" width="10.875" style="35"/>
    <col min="10241" max="10241" width="13.375" style="35" customWidth="1"/>
    <col min="10242" max="10242" width="18.375" style="35" customWidth="1"/>
    <col min="10243" max="10244" width="12.125" style="35" customWidth="1"/>
    <col min="10245" max="10245" width="10.875" style="35"/>
    <col min="10246" max="10246" width="12.125" style="35" customWidth="1"/>
    <col min="10247" max="10247" width="10.875" style="35"/>
    <col min="10248" max="10248" width="12.125" style="35" customWidth="1"/>
    <col min="10249" max="10249" width="10.875" style="35"/>
    <col min="10250" max="10250" width="12.125" style="35" customWidth="1"/>
    <col min="10251" max="10251" width="9.625" style="35" customWidth="1"/>
    <col min="10252" max="10252" width="12.125" style="35" customWidth="1"/>
    <col min="10253" max="10496" width="10.875" style="35"/>
    <col min="10497" max="10497" width="13.375" style="35" customWidth="1"/>
    <col min="10498" max="10498" width="18.375" style="35" customWidth="1"/>
    <col min="10499" max="10500" width="12.125" style="35" customWidth="1"/>
    <col min="10501" max="10501" width="10.875" style="35"/>
    <col min="10502" max="10502" width="12.125" style="35" customWidth="1"/>
    <col min="10503" max="10503" width="10.875" style="35"/>
    <col min="10504" max="10504" width="12.125" style="35" customWidth="1"/>
    <col min="10505" max="10505" width="10.875" style="35"/>
    <col min="10506" max="10506" width="12.125" style="35" customWidth="1"/>
    <col min="10507" max="10507" width="9.625" style="35" customWidth="1"/>
    <col min="10508" max="10508" width="12.125" style="35" customWidth="1"/>
    <col min="10509" max="10752" width="10.875" style="35"/>
    <col min="10753" max="10753" width="13.375" style="35" customWidth="1"/>
    <col min="10754" max="10754" width="18.375" style="35" customWidth="1"/>
    <col min="10755" max="10756" width="12.125" style="35" customWidth="1"/>
    <col min="10757" max="10757" width="10.875" style="35"/>
    <col min="10758" max="10758" width="12.125" style="35" customWidth="1"/>
    <col min="10759" max="10759" width="10.875" style="35"/>
    <col min="10760" max="10760" width="12.125" style="35" customWidth="1"/>
    <col min="10761" max="10761" width="10.875" style="35"/>
    <col min="10762" max="10762" width="12.125" style="35" customWidth="1"/>
    <col min="10763" max="10763" width="9.625" style="35" customWidth="1"/>
    <col min="10764" max="10764" width="12.125" style="35" customWidth="1"/>
    <col min="10765" max="11008" width="10.875" style="35"/>
    <col min="11009" max="11009" width="13.375" style="35" customWidth="1"/>
    <col min="11010" max="11010" width="18.375" style="35" customWidth="1"/>
    <col min="11011" max="11012" width="12.125" style="35" customWidth="1"/>
    <col min="11013" max="11013" width="10.875" style="35"/>
    <col min="11014" max="11014" width="12.125" style="35" customWidth="1"/>
    <col min="11015" max="11015" width="10.875" style="35"/>
    <col min="11016" max="11016" width="12.125" style="35" customWidth="1"/>
    <col min="11017" max="11017" width="10.875" style="35"/>
    <col min="11018" max="11018" width="12.125" style="35" customWidth="1"/>
    <col min="11019" max="11019" width="9.625" style="35" customWidth="1"/>
    <col min="11020" max="11020" width="12.125" style="35" customWidth="1"/>
    <col min="11021" max="11264" width="10.875" style="35"/>
    <col min="11265" max="11265" width="13.375" style="35" customWidth="1"/>
    <col min="11266" max="11266" width="18.375" style="35" customWidth="1"/>
    <col min="11267" max="11268" width="12.125" style="35" customWidth="1"/>
    <col min="11269" max="11269" width="10.875" style="35"/>
    <col min="11270" max="11270" width="12.125" style="35" customWidth="1"/>
    <col min="11271" max="11271" width="10.875" style="35"/>
    <col min="11272" max="11272" width="12.125" style="35" customWidth="1"/>
    <col min="11273" max="11273" width="10.875" style="35"/>
    <col min="11274" max="11274" width="12.125" style="35" customWidth="1"/>
    <col min="11275" max="11275" width="9.625" style="35" customWidth="1"/>
    <col min="11276" max="11276" width="12.125" style="35" customWidth="1"/>
    <col min="11277" max="11520" width="10.875" style="35"/>
    <col min="11521" max="11521" width="13.375" style="35" customWidth="1"/>
    <col min="11522" max="11522" width="18.375" style="35" customWidth="1"/>
    <col min="11523" max="11524" width="12.125" style="35" customWidth="1"/>
    <col min="11525" max="11525" width="10.875" style="35"/>
    <col min="11526" max="11526" width="12.125" style="35" customWidth="1"/>
    <col min="11527" max="11527" width="10.875" style="35"/>
    <col min="11528" max="11528" width="12.125" style="35" customWidth="1"/>
    <col min="11529" max="11529" width="10.875" style="35"/>
    <col min="11530" max="11530" width="12.125" style="35" customWidth="1"/>
    <col min="11531" max="11531" width="9.625" style="35" customWidth="1"/>
    <col min="11532" max="11532" width="12.125" style="35" customWidth="1"/>
    <col min="11533" max="11776" width="10.875" style="35"/>
    <col min="11777" max="11777" width="13.375" style="35" customWidth="1"/>
    <col min="11778" max="11778" width="18.375" style="35" customWidth="1"/>
    <col min="11779" max="11780" width="12.125" style="35" customWidth="1"/>
    <col min="11781" max="11781" width="10.875" style="35"/>
    <col min="11782" max="11782" width="12.125" style="35" customWidth="1"/>
    <col min="11783" max="11783" width="10.875" style="35"/>
    <col min="11784" max="11784" width="12.125" style="35" customWidth="1"/>
    <col min="11785" max="11785" width="10.875" style="35"/>
    <col min="11786" max="11786" width="12.125" style="35" customWidth="1"/>
    <col min="11787" max="11787" width="9.625" style="35" customWidth="1"/>
    <col min="11788" max="11788" width="12.125" style="35" customWidth="1"/>
    <col min="11789" max="12032" width="10.875" style="35"/>
    <col min="12033" max="12033" width="13.375" style="35" customWidth="1"/>
    <col min="12034" max="12034" width="18.375" style="35" customWidth="1"/>
    <col min="12035" max="12036" width="12.125" style="35" customWidth="1"/>
    <col min="12037" max="12037" width="10.875" style="35"/>
    <col min="12038" max="12038" width="12.125" style="35" customWidth="1"/>
    <col min="12039" max="12039" width="10.875" style="35"/>
    <col min="12040" max="12040" width="12.125" style="35" customWidth="1"/>
    <col min="12041" max="12041" width="10.875" style="35"/>
    <col min="12042" max="12042" width="12.125" style="35" customWidth="1"/>
    <col min="12043" max="12043" width="9.625" style="35" customWidth="1"/>
    <col min="12044" max="12044" width="12.125" style="35" customWidth="1"/>
    <col min="12045" max="12288" width="10.875" style="35"/>
    <col min="12289" max="12289" width="13.375" style="35" customWidth="1"/>
    <col min="12290" max="12290" width="18.375" style="35" customWidth="1"/>
    <col min="12291" max="12292" width="12.125" style="35" customWidth="1"/>
    <col min="12293" max="12293" width="10.875" style="35"/>
    <col min="12294" max="12294" width="12.125" style="35" customWidth="1"/>
    <col min="12295" max="12295" width="10.875" style="35"/>
    <col min="12296" max="12296" width="12.125" style="35" customWidth="1"/>
    <col min="12297" max="12297" width="10.875" style="35"/>
    <col min="12298" max="12298" width="12.125" style="35" customWidth="1"/>
    <col min="12299" max="12299" width="9.625" style="35" customWidth="1"/>
    <col min="12300" max="12300" width="12.125" style="35" customWidth="1"/>
    <col min="12301" max="12544" width="10.875" style="35"/>
    <col min="12545" max="12545" width="13.375" style="35" customWidth="1"/>
    <col min="12546" max="12546" width="18.375" style="35" customWidth="1"/>
    <col min="12547" max="12548" width="12.125" style="35" customWidth="1"/>
    <col min="12549" max="12549" width="10.875" style="35"/>
    <col min="12550" max="12550" width="12.125" style="35" customWidth="1"/>
    <col min="12551" max="12551" width="10.875" style="35"/>
    <col min="12552" max="12552" width="12.125" style="35" customWidth="1"/>
    <col min="12553" max="12553" width="10.875" style="35"/>
    <col min="12554" max="12554" width="12.125" style="35" customWidth="1"/>
    <col min="12555" max="12555" width="9.625" style="35" customWidth="1"/>
    <col min="12556" max="12556" width="12.125" style="35" customWidth="1"/>
    <col min="12557" max="12800" width="10.875" style="35"/>
    <col min="12801" max="12801" width="13.375" style="35" customWidth="1"/>
    <col min="12802" max="12802" width="18.375" style="35" customWidth="1"/>
    <col min="12803" max="12804" width="12.125" style="35" customWidth="1"/>
    <col min="12805" max="12805" width="10.875" style="35"/>
    <col min="12806" max="12806" width="12.125" style="35" customWidth="1"/>
    <col min="12807" max="12807" width="10.875" style="35"/>
    <col min="12808" max="12808" width="12.125" style="35" customWidth="1"/>
    <col min="12809" max="12809" width="10.875" style="35"/>
    <col min="12810" max="12810" width="12.125" style="35" customWidth="1"/>
    <col min="12811" max="12811" width="9.625" style="35" customWidth="1"/>
    <col min="12812" max="12812" width="12.125" style="35" customWidth="1"/>
    <col min="12813" max="13056" width="10.875" style="35"/>
    <col min="13057" max="13057" width="13.375" style="35" customWidth="1"/>
    <col min="13058" max="13058" width="18.375" style="35" customWidth="1"/>
    <col min="13059" max="13060" width="12.125" style="35" customWidth="1"/>
    <col min="13061" max="13061" width="10.875" style="35"/>
    <col min="13062" max="13062" width="12.125" style="35" customWidth="1"/>
    <col min="13063" max="13063" width="10.875" style="35"/>
    <col min="13064" max="13064" width="12.125" style="35" customWidth="1"/>
    <col min="13065" max="13065" width="10.875" style="35"/>
    <col min="13066" max="13066" width="12.125" style="35" customWidth="1"/>
    <col min="13067" max="13067" width="9.625" style="35" customWidth="1"/>
    <col min="13068" max="13068" width="12.125" style="35" customWidth="1"/>
    <col min="13069" max="13312" width="10.875" style="35"/>
    <col min="13313" max="13313" width="13.375" style="35" customWidth="1"/>
    <col min="13314" max="13314" width="18.375" style="35" customWidth="1"/>
    <col min="13315" max="13316" width="12.125" style="35" customWidth="1"/>
    <col min="13317" max="13317" width="10.875" style="35"/>
    <col min="13318" max="13318" width="12.125" style="35" customWidth="1"/>
    <col min="13319" max="13319" width="10.875" style="35"/>
    <col min="13320" max="13320" width="12.125" style="35" customWidth="1"/>
    <col min="13321" max="13321" width="10.875" style="35"/>
    <col min="13322" max="13322" width="12.125" style="35" customWidth="1"/>
    <col min="13323" max="13323" width="9.625" style="35" customWidth="1"/>
    <col min="13324" max="13324" width="12.125" style="35" customWidth="1"/>
    <col min="13325" max="13568" width="10.875" style="35"/>
    <col min="13569" max="13569" width="13.375" style="35" customWidth="1"/>
    <col min="13570" max="13570" width="18.375" style="35" customWidth="1"/>
    <col min="13571" max="13572" width="12.125" style="35" customWidth="1"/>
    <col min="13573" max="13573" width="10.875" style="35"/>
    <col min="13574" max="13574" width="12.125" style="35" customWidth="1"/>
    <col min="13575" max="13575" width="10.875" style="35"/>
    <col min="13576" max="13576" width="12.125" style="35" customWidth="1"/>
    <col min="13577" max="13577" width="10.875" style="35"/>
    <col min="13578" max="13578" width="12.125" style="35" customWidth="1"/>
    <col min="13579" max="13579" width="9.625" style="35" customWidth="1"/>
    <col min="13580" max="13580" width="12.125" style="35" customWidth="1"/>
    <col min="13581" max="13824" width="10.875" style="35"/>
    <col min="13825" max="13825" width="13.375" style="35" customWidth="1"/>
    <col min="13826" max="13826" width="18.375" style="35" customWidth="1"/>
    <col min="13827" max="13828" width="12.125" style="35" customWidth="1"/>
    <col min="13829" max="13829" width="10.875" style="35"/>
    <col min="13830" max="13830" width="12.125" style="35" customWidth="1"/>
    <col min="13831" max="13831" width="10.875" style="35"/>
    <col min="13832" max="13832" width="12.125" style="35" customWidth="1"/>
    <col min="13833" max="13833" width="10.875" style="35"/>
    <col min="13834" max="13834" width="12.125" style="35" customWidth="1"/>
    <col min="13835" max="13835" width="9.625" style="35" customWidth="1"/>
    <col min="13836" max="13836" width="12.125" style="35" customWidth="1"/>
    <col min="13837" max="14080" width="10.875" style="35"/>
    <col min="14081" max="14081" width="13.375" style="35" customWidth="1"/>
    <col min="14082" max="14082" width="18.375" style="35" customWidth="1"/>
    <col min="14083" max="14084" width="12.125" style="35" customWidth="1"/>
    <col min="14085" max="14085" width="10.875" style="35"/>
    <col min="14086" max="14086" width="12.125" style="35" customWidth="1"/>
    <col min="14087" max="14087" width="10.875" style="35"/>
    <col min="14088" max="14088" width="12.125" style="35" customWidth="1"/>
    <col min="14089" max="14089" width="10.875" style="35"/>
    <col min="14090" max="14090" width="12.125" style="35" customWidth="1"/>
    <col min="14091" max="14091" width="9.625" style="35" customWidth="1"/>
    <col min="14092" max="14092" width="12.125" style="35" customWidth="1"/>
    <col min="14093" max="14336" width="10.875" style="35"/>
    <col min="14337" max="14337" width="13.375" style="35" customWidth="1"/>
    <col min="14338" max="14338" width="18.375" style="35" customWidth="1"/>
    <col min="14339" max="14340" width="12.125" style="35" customWidth="1"/>
    <col min="14341" max="14341" width="10.875" style="35"/>
    <col min="14342" max="14342" width="12.125" style="35" customWidth="1"/>
    <col min="14343" max="14343" width="10.875" style="35"/>
    <col min="14344" max="14344" width="12.125" style="35" customWidth="1"/>
    <col min="14345" max="14345" width="10.875" style="35"/>
    <col min="14346" max="14346" width="12.125" style="35" customWidth="1"/>
    <col min="14347" max="14347" width="9.625" style="35" customWidth="1"/>
    <col min="14348" max="14348" width="12.125" style="35" customWidth="1"/>
    <col min="14349" max="14592" width="10.875" style="35"/>
    <col min="14593" max="14593" width="13.375" style="35" customWidth="1"/>
    <col min="14594" max="14594" width="18.375" style="35" customWidth="1"/>
    <col min="14595" max="14596" width="12.125" style="35" customWidth="1"/>
    <col min="14597" max="14597" width="10.875" style="35"/>
    <col min="14598" max="14598" width="12.125" style="35" customWidth="1"/>
    <col min="14599" max="14599" width="10.875" style="35"/>
    <col min="14600" max="14600" width="12.125" style="35" customWidth="1"/>
    <col min="14601" max="14601" width="10.875" style="35"/>
    <col min="14602" max="14602" width="12.125" style="35" customWidth="1"/>
    <col min="14603" max="14603" width="9.625" style="35" customWidth="1"/>
    <col min="14604" max="14604" width="12.125" style="35" customWidth="1"/>
    <col min="14605" max="14848" width="10.875" style="35"/>
    <col min="14849" max="14849" width="13.375" style="35" customWidth="1"/>
    <col min="14850" max="14850" width="18.375" style="35" customWidth="1"/>
    <col min="14851" max="14852" width="12.125" style="35" customWidth="1"/>
    <col min="14853" max="14853" width="10.875" style="35"/>
    <col min="14854" max="14854" width="12.125" style="35" customWidth="1"/>
    <col min="14855" max="14855" width="10.875" style="35"/>
    <col min="14856" max="14856" width="12.125" style="35" customWidth="1"/>
    <col min="14857" max="14857" width="10.875" style="35"/>
    <col min="14858" max="14858" width="12.125" style="35" customWidth="1"/>
    <col min="14859" max="14859" width="9.625" style="35" customWidth="1"/>
    <col min="14860" max="14860" width="12.125" style="35" customWidth="1"/>
    <col min="14861" max="15104" width="10.875" style="35"/>
    <col min="15105" max="15105" width="13.375" style="35" customWidth="1"/>
    <col min="15106" max="15106" width="18.375" style="35" customWidth="1"/>
    <col min="15107" max="15108" width="12.125" style="35" customWidth="1"/>
    <col min="15109" max="15109" width="10.875" style="35"/>
    <col min="15110" max="15110" width="12.125" style="35" customWidth="1"/>
    <col min="15111" max="15111" width="10.875" style="35"/>
    <col min="15112" max="15112" width="12.125" style="35" customWidth="1"/>
    <col min="15113" max="15113" width="10.875" style="35"/>
    <col min="15114" max="15114" width="12.125" style="35" customWidth="1"/>
    <col min="15115" max="15115" width="9.625" style="35" customWidth="1"/>
    <col min="15116" max="15116" width="12.125" style="35" customWidth="1"/>
    <col min="15117" max="15360" width="10.875" style="35"/>
    <col min="15361" max="15361" width="13.375" style="35" customWidth="1"/>
    <col min="15362" max="15362" width="18.375" style="35" customWidth="1"/>
    <col min="15363" max="15364" width="12.125" style="35" customWidth="1"/>
    <col min="15365" max="15365" width="10.875" style="35"/>
    <col min="15366" max="15366" width="12.125" style="35" customWidth="1"/>
    <col min="15367" max="15367" width="10.875" style="35"/>
    <col min="15368" max="15368" width="12.125" style="35" customWidth="1"/>
    <col min="15369" max="15369" width="10.875" style="35"/>
    <col min="15370" max="15370" width="12.125" style="35" customWidth="1"/>
    <col min="15371" max="15371" width="9.625" style="35" customWidth="1"/>
    <col min="15372" max="15372" width="12.125" style="35" customWidth="1"/>
    <col min="15373" max="15616" width="10.875" style="35"/>
    <col min="15617" max="15617" width="13.375" style="35" customWidth="1"/>
    <col min="15618" max="15618" width="18.375" style="35" customWidth="1"/>
    <col min="15619" max="15620" width="12.125" style="35" customWidth="1"/>
    <col min="15621" max="15621" width="10.875" style="35"/>
    <col min="15622" max="15622" width="12.125" style="35" customWidth="1"/>
    <col min="15623" max="15623" width="10.875" style="35"/>
    <col min="15624" max="15624" width="12.125" style="35" customWidth="1"/>
    <col min="15625" max="15625" width="10.875" style="35"/>
    <col min="15626" max="15626" width="12.125" style="35" customWidth="1"/>
    <col min="15627" max="15627" width="9.625" style="35" customWidth="1"/>
    <col min="15628" max="15628" width="12.125" style="35" customWidth="1"/>
    <col min="15629" max="15872" width="10.875" style="35"/>
    <col min="15873" max="15873" width="13.375" style="35" customWidth="1"/>
    <col min="15874" max="15874" width="18.375" style="35" customWidth="1"/>
    <col min="15875" max="15876" width="12.125" style="35" customWidth="1"/>
    <col min="15877" max="15877" width="10.875" style="35"/>
    <col min="15878" max="15878" width="12.125" style="35" customWidth="1"/>
    <col min="15879" max="15879" width="10.875" style="35"/>
    <col min="15880" max="15880" width="12.125" style="35" customWidth="1"/>
    <col min="15881" max="15881" width="10.875" style="35"/>
    <col min="15882" max="15882" width="12.125" style="35" customWidth="1"/>
    <col min="15883" max="15883" width="9.625" style="35" customWidth="1"/>
    <col min="15884" max="15884" width="12.125" style="35" customWidth="1"/>
    <col min="15885" max="16128" width="10.875" style="35"/>
    <col min="16129" max="16129" width="13.375" style="35" customWidth="1"/>
    <col min="16130" max="16130" width="18.375" style="35" customWidth="1"/>
    <col min="16131" max="16132" width="12.125" style="35" customWidth="1"/>
    <col min="16133" max="16133" width="10.875" style="35"/>
    <col min="16134" max="16134" width="12.125" style="35" customWidth="1"/>
    <col min="16135" max="16135" width="10.875" style="35"/>
    <col min="16136" max="16136" width="12.125" style="35" customWidth="1"/>
    <col min="16137" max="16137" width="10.875" style="35"/>
    <col min="16138" max="16138" width="12.125" style="35" customWidth="1"/>
    <col min="16139" max="16139" width="9.625" style="35" customWidth="1"/>
    <col min="16140" max="16140" width="12.125" style="35" customWidth="1"/>
    <col min="16141" max="16384" width="10.875" style="35"/>
  </cols>
  <sheetData>
    <row r="1" spans="1:12" x14ac:dyDescent="0.2">
      <c r="A1" s="34"/>
    </row>
    <row r="2" spans="1:12" x14ac:dyDescent="0.2">
      <c r="I2" s="50"/>
      <c r="K2" s="50"/>
      <c r="L2" s="50"/>
    </row>
    <row r="6" spans="1:12" x14ac:dyDescent="0.2">
      <c r="F6" s="36" t="s">
        <v>564</v>
      </c>
    </row>
    <row r="7" spans="1:12" x14ac:dyDescent="0.2">
      <c r="D7" s="36" t="s">
        <v>571</v>
      </c>
    </row>
    <row r="8" spans="1:12" ht="18" thickBot="1" x14ac:dyDescent="0.25">
      <c r="B8" s="37"/>
      <c r="C8" s="37"/>
      <c r="D8" s="86"/>
      <c r="E8" s="38" t="s">
        <v>572</v>
      </c>
      <c r="F8" s="37"/>
      <c r="G8" s="86"/>
      <c r="H8" s="86"/>
      <c r="I8" s="37"/>
      <c r="J8" s="86"/>
      <c r="K8" s="37"/>
      <c r="L8" s="37"/>
    </row>
    <row r="9" spans="1:12" x14ac:dyDescent="0.2">
      <c r="C9" s="49"/>
      <c r="D9" s="49"/>
      <c r="E9" s="88"/>
      <c r="F9" s="39"/>
      <c r="G9" s="88"/>
      <c r="H9" s="39"/>
      <c r="I9" s="42"/>
      <c r="J9" s="39"/>
      <c r="K9" s="42"/>
      <c r="L9" s="39"/>
    </row>
    <row r="10" spans="1:12" x14ac:dyDescent="0.2">
      <c r="B10" s="50"/>
      <c r="C10" s="41" t="s">
        <v>573</v>
      </c>
      <c r="D10" s="41" t="s">
        <v>574</v>
      </c>
      <c r="E10" s="40" t="s">
        <v>575</v>
      </c>
      <c r="F10" s="40" t="s">
        <v>576</v>
      </c>
      <c r="G10" s="40" t="s">
        <v>575</v>
      </c>
      <c r="H10" s="41" t="s">
        <v>577</v>
      </c>
      <c r="I10" s="40" t="s">
        <v>575</v>
      </c>
      <c r="J10" s="41" t="s">
        <v>578</v>
      </c>
      <c r="K10" s="40" t="s">
        <v>575</v>
      </c>
      <c r="L10" s="41" t="s">
        <v>579</v>
      </c>
    </row>
    <row r="11" spans="1:12" x14ac:dyDescent="0.2">
      <c r="B11" s="88"/>
      <c r="C11" s="43"/>
      <c r="D11" s="43"/>
      <c r="E11" s="45" t="s">
        <v>345</v>
      </c>
      <c r="F11" s="45" t="s">
        <v>568</v>
      </c>
      <c r="G11" s="45" t="s">
        <v>345</v>
      </c>
      <c r="H11" s="45" t="s">
        <v>574</v>
      </c>
      <c r="I11" s="45" t="s">
        <v>345</v>
      </c>
      <c r="J11" s="44" t="s">
        <v>359</v>
      </c>
      <c r="K11" s="45" t="s">
        <v>580</v>
      </c>
      <c r="L11" s="44" t="s">
        <v>359</v>
      </c>
    </row>
    <row r="12" spans="1:12" x14ac:dyDescent="0.2">
      <c r="C12" s="58" t="s">
        <v>238</v>
      </c>
      <c r="D12" s="59" t="s">
        <v>173</v>
      </c>
      <c r="E12" s="59" t="s">
        <v>173</v>
      </c>
      <c r="F12" s="59" t="s">
        <v>173</v>
      </c>
      <c r="G12" s="59" t="s">
        <v>173</v>
      </c>
      <c r="H12" s="59" t="s">
        <v>173</v>
      </c>
      <c r="I12" s="59" t="s">
        <v>173</v>
      </c>
      <c r="J12" s="59" t="s">
        <v>173</v>
      </c>
      <c r="K12" s="59" t="s">
        <v>173</v>
      </c>
      <c r="L12" s="59" t="s">
        <v>173</v>
      </c>
    </row>
    <row r="13" spans="1:12" x14ac:dyDescent="0.2">
      <c r="B13" s="34" t="s">
        <v>93</v>
      </c>
      <c r="C13" s="48">
        <v>3</v>
      </c>
      <c r="D13" s="47">
        <v>3505</v>
      </c>
      <c r="E13" s="47">
        <v>2774</v>
      </c>
      <c r="F13" s="47">
        <v>3177</v>
      </c>
      <c r="G13" s="47">
        <v>2490</v>
      </c>
      <c r="H13" s="47">
        <v>47</v>
      </c>
      <c r="I13" s="47">
        <v>45</v>
      </c>
      <c r="J13" s="47">
        <v>444</v>
      </c>
      <c r="K13" s="47">
        <v>422</v>
      </c>
      <c r="L13" s="47">
        <v>893</v>
      </c>
    </row>
    <row r="14" spans="1:12" x14ac:dyDescent="0.2">
      <c r="B14" s="34" t="s">
        <v>94</v>
      </c>
      <c r="C14" s="48">
        <v>3</v>
      </c>
      <c r="D14" s="47">
        <v>4051</v>
      </c>
      <c r="E14" s="47">
        <v>3237</v>
      </c>
      <c r="F14" s="47">
        <v>3650</v>
      </c>
      <c r="G14" s="47">
        <v>2888</v>
      </c>
      <c r="H14" s="47">
        <v>55</v>
      </c>
      <c r="I14" s="47">
        <v>51</v>
      </c>
      <c r="J14" s="47">
        <v>441</v>
      </c>
      <c r="K14" s="47">
        <v>424</v>
      </c>
      <c r="L14" s="47">
        <v>952</v>
      </c>
    </row>
    <row r="15" spans="1:12" x14ac:dyDescent="0.2">
      <c r="B15" s="34" t="s">
        <v>95</v>
      </c>
      <c r="C15" s="48">
        <v>3</v>
      </c>
      <c r="D15" s="47">
        <v>4176</v>
      </c>
      <c r="E15" s="47">
        <v>3258</v>
      </c>
      <c r="F15" s="47">
        <v>3596</v>
      </c>
      <c r="G15" s="47">
        <v>2760</v>
      </c>
      <c r="H15" s="47">
        <v>60</v>
      </c>
      <c r="I15" s="47">
        <v>52</v>
      </c>
      <c r="J15" s="47">
        <v>457</v>
      </c>
      <c r="K15" s="47">
        <v>435</v>
      </c>
      <c r="L15" s="47">
        <v>971</v>
      </c>
    </row>
    <row r="16" spans="1:12" x14ac:dyDescent="0.2">
      <c r="A16" s="50"/>
      <c r="B16" s="34" t="s">
        <v>96</v>
      </c>
      <c r="C16" s="48">
        <v>3</v>
      </c>
      <c r="D16" s="47">
        <v>4846</v>
      </c>
      <c r="E16" s="47">
        <v>3774</v>
      </c>
      <c r="F16" s="47">
        <v>4004</v>
      </c>
      <c r="G16" s="47">
        <v>3063</v>
      </c>
      <c r="H16" s="47">
        <v>82</v>
      </c>
      <c r="I16" s="47">
        <v>71</v>
      </c>
      <c r="J16" s="47">
        <v>464</v>
      </c>
      <c r="K16" s="47">
        <v>432</v>
      </c>
      <c r="L16" s="47">
        <v>917</v>
      </c>
    </row>
    <row r="17" spans="1:12" x14ac:dyDescent="0.2">
      <c r="C17" s="39"/>
    </row>
    <row r="18" spans="1:12" x14ac:dyDescent="0.2">
      <c r="A18" s="50"/>
      <c r="B18" s="34" t="s">
        <v>280</v>
      </c>
      <c r="C18" s="48">
        <v>3</v>
      </c>
      <c r="D18" s="47">
        <v>4975</v>
      </c>
      <c r="E18" s="47">
        <v>3905</v>
      </c>
      <c r="F18" s="47">
        <v>4030</v>
      </c>
      <c r="G18" s="47">
        <v>3114</v>
      </c>
      <c r="H18" s="47">
        <v>73</v>
      </c>
      <c r="I18" s="47">
        <v>59</v>
      </c>
      <c r="J18" s="47">
        <v>480</v>
      </c>
      <c r="K18" s="47">
        <v>447</v>
      </c>
      <c r="L18" s="47">
        <v>906</v>
      </c>
    </row>
    <row r="19" spans="1:12" x14ac:dyDescent="0.2">
      <c r="B19" s="34" t="s">
        <v>281</v>
      </c>
      <c r="C19" s="48">
        <v>3</v>
      </c>
      <c r="D19" s="47">
        <v>5057</v>
      </c>
      <c r="E19" s="47">
        <v>3962</v>
      </c>
      <c r="F19" s="47">
        <v>4106</v>
      </c>
      <c r="G19" s="47">
        <v>3177</v>
      </c>
      <c r="H19" s="47">
        <v>81</v>
      </c>
      <c r="I19" s="47">
        <v>63</v>
      </c>
      <c r="J19" s="47">
        <v>492</v>
      </c>
      <c r="K19" s="47">
        <v>451</v>
      </c>
      <c r="L19" s="47">
        <v>936</v>
      </c>
    </row>
    <row r="20" spans="1:12" x14ac:dyDescent="0.2">
      <c r="B20" s="34" t="s">
        <v>282</v>
      </c>
      <c r="C20" s="48">
        <v>3</v>
      </c>
      <c r="D20" s="47">
        <v>5805</v>
      </c>
      <c r="E20" s="47">
        <v>4556</v>
      </c>
      <c r="F20" s="47">
        <v>4716</v>
      </c>
      <c r="G20" s="47">
        <v>3671</v>
      </c>
      <c r="H20" s="47">
        <v>128</v>
      </c>
      <c r="I20" s="47">
        <v>97</v>
      </c>
      <c r="J20" s="47">
        <v>513</v>
      </c>
      <c r="K20" s="47">
        <v>466</v>
      </c>
      <c r="L20" s="47">
        <v>918</v>
      </c>
    </row>
    <row r="21" spans="1:12" x14ac:dyDescent="0.2">
      <c r="C21" s="39"/>
    </row>
    <row r="22" spans="1:12" x14ac:dyDescent="0.2">
      <c r="B22" s="34" t="s">
        <v>97</v>
      </c>
      <c r="C22" s="48">
        <v>3</v>
      </c>
      <c r="D22" s="47">
        <v>6441</v>
      </c>
      <c r="E22" s="47">
        <v>5024</v>
      </c>
      <c r="F22" s="47">
        <v>5302</v>
      </c>
      <c r="G22" s="47">
        <v>4111</v>
      </c>
      <c r="H22" s="47">
        <v>177</v>
      </c>
      <c r="I22" s="47">
        <v>133</v>
      </c>
      <c r="J22" s="47">
        <v>510</v>
      </c>
      <c r="K22" s="47">
        <v>465</v>
      </c>
      <c r="L22" s="47">
        <v>931</v>
      </c>
    </row>
    <row r="23" spans="1:12" x14ac:dyDescent="0.2">
      <c r="B23" s="34" t="s">
        <v>98</v>
      </c>
      <c r="C23" s="48">
        <v>3</v>
      </c>
      <c r="D23" s="47">
        <v>6966</v>
      </c>
      <c r="E23" s="47">
        <v>5464</v>
      </c>
      <c r="F23" s="47">
        <v>5876</v>
      </c>
      <c r="G23" s="47">
        <v>4589</v>
      </c>
      <c r="H23" s="47">
        <v>208</v>
      </c>
      <c r="I23" s="47">
        <v>153</v>
      </c>
      <c r="J23" s="47">
        <v>514</v>
      </c>
      <c r="K23" s="47">
        <v>467</v>
      </c>
      <c r="L23" s="47">
        <v>968</v>
      </c>
    </row>
    <row r="24" spans="1:12" x14ac:dyDescent="0.2">
      <c r="B24" s="34" t="s">
        <v>99</v>
      </c>
      <c r="C24" s="48">
        <v>3</v>
      </c>
      <c r="D24" s="47">
        <v>7483</v>
      </c>
      <c r="E24" s="47">
        <v>5833</v>
      </c>
      <c r="F24" s="47">
        <v>6308</v>
      </c>
      <c r="G24" s="47">
        <v>4923</v>
      </c>
      <c r="H24" s="47">
        <v>234</v>
      </c>
      <c r="I24" s="47">
        <v>163</v>
      </c>
      <c r="J24" s="47">
        <v>539</v>
      </c>
      <c r="K24" s="47">
        <v>492</v>
      </c>
      <c r="L24" s="47">
        <v>991</v>
      </c>
    </row>
    <row r="25" spans="1:12" x14ac:dyDescent="0.2">
      <c r="C25" s="39"/>
    </row>
    <row r="26" spans="1:12" x14ac:dyDescent="0.2">
      <c r="B26" s="34" t="s">
        <v>100</v>
      </c>
      <c r="C26" s="48">
        <v>3</v>
      </c>
      <c r="D26" s="47">
        <v>7948</v>
      </c>
      <c r="E26" s="47">
        <v>6156</v>
      </c>
      <c r="F26" s="47">
        <v>6710</v>
      </c>
      <c r="G26" s="47">
        <v>5202</v>
      </c>
      <c r="H26" s="47">
        <v>271</v>
      </c>
      <c r="I26" s="47">
        <v>198</v>
      </c>
      <c r="J26" s="47">
        <v>564</v>
      </c>
      <c r="K26" s="47">
        <v>510</v>
      </c>
      <c r="L26" s="47">
        <v>1006</v>
      </c>
    </row>
    <row r="27" spans="1:12" x14ac:dyDescent="0.2">
      <c r="B27" s="34" t="s">
        <v>101</v>
      </c>
      <c r="C27" s="48">
        <v>3</v>
      </c>
      <c r="D27" s="47">
        <v>8142</v>
      </c>
      <c r="E27" s="47">
        <v>6296</v>
      </c>
      <c r="F27" s="47">
        <v>6927</v>
      </c>
      <c r="G27" s="47">
        <v>5359</v>
      </c>
      <c r="H27" s="47">
        <v>292</v>
      </c>
      <c r="I27" s="47">
        <v>218</v>
      </c>
      <c r="J27" s="47">
        <v>579</v>
      </c>
      <c r="K27" s="47">
        <v>525</v>
      </c>
      <c r="L27" s="47">
        <v>1069</v>
      </c>
    </row>
    <row r="28" spans="1:12" x14ac:dyDescent="0.2">
      <c r="B28" s="36" t="s">
        <v>102</v>
      </c>
      <c r="C28" s="49">
        <f t="shared" ref="C28:L28" si="0">C30+C31+C32</f>
        <v>3</v>
      </c>
      <c r="D28" s="50">
        <f t="shared" si="0"/>
        <v>8454</v>
      </c>
      <c r="E28" s="50">
        <f t="shared" si="0"/>
        <v>6440</v>
      </c>
      <c r="F28" s="50">
        <f t="shared" si="0"/>
        <v>7225</v>
      </c>
      <c r="G28" s="50">
        <f t="shared" si="0"/>
        <v>5494</v>
      </c>
      <c r="H28" s="50">
        <f t="shared" si="0"/>
        <v>305</v>
      </c>
      <c r="I28" s="50">
        <f t="shared" si="0"/>
        <v>217</v>
      </c>
      <c r="J28" s="50">
        <f t="shared" si="0"/>
        <v>596</v>
      </c>
      <c r="K28" s="50">
        <f t="shared" si="0"/>
        <v>538</v>
      </c>
      <c r="L28" s="50">
        <f t="shared" si="0"/>
        <v>1132</v>
      </c>
    </row>
    <row r="29" spans="1:12" x14ac:dyDescent="0.2">
      <c r="C29" s="48"/>
      <c r="D29" s="47"/>
      <c r="E29" s="47"/>
      <c r="F29" s="47"/>
      <c r="G29" s="47"/>
      <c r="H29" s="47"/>
      <c r="I29" s="47"/>
      <c r="J29" s="47"/>
      <c r="K29" s="47"/>
      <c r="L29" s="47"/>
    </row>
    <row r="30" spans="1:12" x14ac:dyDescent="0.2">
      <c r="B30" s="59" t="s">
        <v>336</v>
      </c>
      <c r="C30" s="48">
        <v>1</v>
      </c>
      <c r="D30" s="47">
        <v>4164</v>
      </c>
      <c r="E30" s="47">
        <v>2891</v>
      </c>
      <c r="F30" s="47">
        <v>3960</v>
      </c>
      <c r="G30" s="47">
        <v>2776</v>
      </c>
      <c r="H30" s="47">
        <v>165</v>
      </c>
      <c r="I30" s="47">
        <v>96</v>
      </c>
      <c r="J30" s="47">
        <v>289</v>
      </c>
      <c r="K30" s="47">
        <v>257</v>
      </c>
      <c r="L30" s="47">
        <v>135</v>
      </c>
    </row>
    <row r="31" spans="1:12" x14ac:dyDescent="0.2">
      <c r="A31" s="50"/>
      <c r="B31" s="59" t="s">
        <v>338</v>
      </c>
      <c r="C31" s="48">
        <v>1</v>
      </c>
      <c r="D31" s="47">
        <v>1282</v>
      </c>
      <c r="E31" s="47">
        <v>973</v>
      </c>
      <c r="F31" s="47">
        <v>358</v>
      </c>
      <c r="G31" s="47">
        <v>230</v>
      </c>
      <c r="H31" s="47">
        <v>59</v>
      </c>
      <c r="I31" s="47">
        <v>50</v>
      </c>
      <c r="J31" s="47">
        <v>271</v>
      </c>
      <c r="K31" s="47">
        <v>248</v>
      </c>
      <c r="L31" s="47">
        <v>956</v>
      </c>
    </row>
    <row r="32" spans="1:12" x14ac:dyDescent="0.2">
      <c r="A32" s="50"/>
      <c r="B32" s="59" t="s">
        <v>339</v>
      </c>
      <c r="C32" s="48">
        <v>1</v>
      </c>
      <c r="D32" s="47">
        <v>3008</v>
      </c>
      <c r="E32" s="47">
        <v>2576</v>
      </c>
      <c r="F32" s="47">
        <v>2907</v>
      </c>
      <c r="G32" s="47">
        <v>2488</v>
      </c>
      <c r="H32" s="47">
        <v>81</v>
      </c>
      <c r="I32" s="47">
        <v>71</v>
      </c>
      <c r="J32" s="47">
        <v>36</v>
      </c>
      <c r="K32" s="47">
        <v>33</v>
      </c>
      <c r="L32" s="47">
        <v>41</v>
      </c>
    </row>
    <row r="33" spans="1:12" ht="18" thickBot="1" x14ac:dyDescent="0.25">
      <c r="A33" s="50"/>
      <c r="B33" s="86"/>
      <c r="C33" s="54"/>
      <c r="D33" s="55"/>
      <c r="E33" s="55"/>
      <c r="F33" s="55"/>
      <c r="G33" s="55"/>
      <c r="H33" s="55"/>
      <c r="I33" s="55"/>
      <c r="J33" s="55"/>
      <c r="K33" s="55"/>
      <c r="L33" s="55"/>
    </row>
    <row r="34" spans="1:12" x14ac:dyDescent="0.2">
      <c r="A34" s="50"/>
      <c r="B34" s="50"/>
      <c r="C34" s="34" t="s">
        <v>570</v>
      </c>
    </row>
  </sheetData>
  <phoneticPr fontId="2"/>
  <pageMargins left="0.37" right="0.49" top="0.52" bottom="0.56000000000000005" header="0.51200000000000001" footer="0.51200000000000001"/>
  <pageSetup paperSize="12" scale="75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6"/>
  <sheetViews>
    <sheetView showGridLines="0" zoomScale="75" zoomScaleNormal="100" workbookViewId="0"/>
  </sheetViews>
  <sheetFormatPr defaultColWidth="10.875" defaultRowHeight="17.25" x14ac:dyDescent="0.2"/>
  <cols>
    <col min="1" max="1" width="13.375" style="35" customWidth="1"/>
    <col min="2" max="2" width="18.375" style="35" customWidth="1"/>
    <col min="3" max="3" width="10.875" style="35"/>
    <col min="4" max="4" width="12.125" style="35" customWidth="1"/>
    <col min="5" max="5" width="9.625" style="35" customWidth="1"/>
    <col min="6" max="6" width="10.875" style="35"/>
    <col min="7" max="11" width="12.125" style="35" customWidth="1"/>
    <col min="12" max="256" width="10.875" style="35"/>
    <col min="257" max="257" width="13.375" style="35" customWidth="1"/>
    <col min="258" max="258" width="18.375" style="35" customWidth="1"/>
    <col min="259" max="259" width="10.875" style="35"/>
    <col min="260" max="260" width="12.125" style="35" customWidth="1"/>
    <col min="261" max="261" width="9.625" style="35" customWidth="1"/>
    <col min="262" max="262" width="10.875" style="35"/>
    <col min="263" max="267" width="12.125" style="35" customWidth="1"/>
    <col min="268" max="512" width="10.875" style="35"/>
    <col min="513" max="513" width="13.375" style="35" customWidth="1"/>
    <col min="514" max="514" width="18.375" style="35" customWidth="1"/>
    <col min="515" max="515" width="10.875" style="35"/>
    <col min="516" max="516" width="12.125" style="35" customWidth="1"/>
    <col min="517" max="517" width="9.625" style="35" customWidth="1"/>
    <col min="518" max="518" width="10.875" style="35"/>
    <col min="519" max="523" width="12.125" style="35" customWidth="1"/>
    <col min="524" max="768" width="10.875" style="35"/>
    <col min="769" max="769" width="13.375" style="35" customWidth="1"/>
    <col min="770" max="770" width="18.375" style="35" customWidth="1"/>
    <col min="771" max="771" width="10.875" style="35"/>
    <col min="772" max="772" width="12.125" style="35" customWidth="1"/>
    <col min="773" max="773" width="9.625" style="35" customWidth="1"/>
    <col min="774" max="774" width="10.875" style="35"/>
    <col min="775" max="779" width="12.125" style="35" customWidth="1"/>
    <col min="780" max="1024" width="10.875" style="35"/>
    <col min="1025" max="1025" width="13.375" style="35" customWidth="1"/>
    <col min="1026" max="1026" width="18.375" style="35" customWidth="1"/>
    <col min="1027" max="1027" width="10.875" style="35"/>
    <col min="1028" max="1028" width="12.125" style="35" customWidth="1"/>
    <col min="1029" max="1029" width="9.625" style="35" customWidth="1"/>
    <col min="1030" max="1030" width="10.875" style="35"/>
    <col min="1031" max="1035" width="12.125" style="35" customWidth="1"/>
    <col min="1036" max="1280" width="10.875" style="35"/>
    <col min="1281" max="1281" width="13.375" style="35" customWidth="1"/>
    <col min="1282" max="1282" width="18.375" style="35" customWidth="1"/>
    <col min="1283" max="1283" width="10.875" style="35"/>
    <col min="1284" max="1284" width="12.125" style="35" customWidth="1"/>
    <col min="1285" max="1285" width="9.625" style="35" customWidth="1"/>
    <col min="1286" max="1286" width="10.875" style="35"/>
    <col min="1287" max="1291" width="12.125" style="35" customWidth="1"/>
    <col min="1292" max="1536" width="10.875" style="35"/>
    <col min="1537" max="1537" width="13.375" style="35" customWidth="1"/>
    <col min="1538" max="1538" width="18.375" style="35" customWidth="1"/>
    <col min="1539" max="1539" width="10.875" style="35"/>
    <col min="1540" max="1540" width="12.125" style="35" customWidth="1"/>
    <col min="1541" max="1541" width="9.625" style="35" customWidth="1"/>
    <col min="1542" max="1542" width="10.875" style="35"/>
    <col min="1543" max="1547" width="12.125" style="35" customWidth="1"/>
    <col min="1548" max="1792" width="10.875" style="35"/>
    <col min="1793" max="1793" width="13.375" style="35" customWidth="1"/>
    <col min="1794" max="1794" width="18.375" style="35" customWidth="1"/>
    <col min="1795" max="1795" width="10.875" style="35"/>
    <col min="1796" max="1796" width="12.125" style="35" customWidth="1"/>
    <col min="1797" max="1797" width="9.625" style="35" customWidth="1"/>
    <col min="1798" max="1798" width="10.875" style="35"/>
    <col min="1799" max="1803" width="12.125" style="35" customWidth="1"/>
    <col min="1804" max="2048" width="10.875" style="35"/>
    <col min="2049" max="2049" width="13.375" style="35" customWidth="1"/>
    <col min="2050" max="2050" width="18.375" style="35" customWidth="1"/>
    <col min="2051" max="2051" width="10.875" style="35"/>
    <col min="2052" max="2052" width="12.125" style="35" customWidth="1"/>
    <col min="2053" max="2053" width="9.625" style="35" customWidth="1"/>
    <col min="2054" max="2054" width="10.875" style="35"/>
    <col min="2055" max="2059" width="12.125" style="35" customWidth="1"/>
    <col min="2060" max="2304" width="10.875" style="35"/>
    <col min="2305" max="2305" width="13.375" style="35" customWidth="1"/>
    <col min="2306" max="2306" width="18.375" style="35" customWidth="1"/>
    <col min="2307" max="2307" width="10.875" style="35"/>
    <col min="2308" max="2308" width="12.125" style="35" customWidth="1"/>
    <col min="2309" max="2309" width="9.625" style="35" customWidth="1"/>
    <col min="2310" max="2310" width="10.875" style="35"/>
    <col min="2311" max="2315" width="12.125" style="35" customWidth="1"/>
    <col min="2316" max="2560" width="10.875" style="35"/>
    <col min="2561" max="2561" width="13.375" style="35" customWidth="1"/>
    <col min="2562" max="2562" width="18.375" style="35" customWidth="1"/>
    <col min="2563" max="2563" width="10.875" style="35"/>
    <col min="2564" max="2564" width="12.125" style="35" customWidth="1"/>
    <col min="2565" max="2565" width="9.625" style="35" customWidth="1"/>
    <col min="2566" max="2566" width="10.875" style="35"/>
    <col min="2567" max="2571" width="12.125" style="35" customWidth="1"/>
    <col min="2572" max="2816" width="10.875" style="35"/>
    <col min="2817" max="2817" width="13.375" style="35" customWidth="1"/>
    <col min="2818" max="2818" width="18.375" style="35" customWidth="1"/>
    <col min="2819" max="2819" width="10.875" style="35"/>
    <col min="2820" max="2820" width="12.125" style="35" customWidth="1"/>
    <col min="2821" max="2821" width="9.625" style="35" customWidth="1"/>
    <col min="2822" max="2822" width="10.875" style="35"/>
    <col min="2823" max="2827" width="12.125" style="35" customWidth="1"/>
    <col min="2828" max="3072" width="10.875" style="35"/>
    <col min="3073" max="3073" width="13.375" style="35" customWidth="1"/>
    <col min="3074" max="3074" width="18.375" style="35" customWidth="1"/>
    <col min="3075" max="3075" width="10.875" style="35"/>
    <col min="3076" max="3076" width="12.125" style="35" customWidth="1"/>
    <col min="3077" max="3077" width="9.625" style="35" customWidth="1"/>
    <col min="3078" max="3078" width="10.875" style="35"/>
    <col min="3079" max="3083" width="12.125" style="35" customWidth="1"/>
    <col min="3084" max="3328" width="10.875" style="35"/>
    <col min="3329" max="3329" width="13.375" style="35" customWidth="1"/>
    <col min="3330" max="3330" width="18.375" style="35" customWidth="1"/>
    <col min="3331" max="3331" width="10.875" style="35"/>
    <col min="3332" max="3332" width="12.125" style="35" customWidth="1"/>
    <col min="3333" max="3333" width="9.625" style="35" customWidth="1"/>
    <col min="3334" max="3334" width="10.875" style="35"/>
    <col min="3335" max="3339" width="12.125" style="35" customWidth="1"/>
    <col min="3340" max="3584" width="10.875" style="35"/>
    <col min="3585" max="3585" width="13.375" style="35" customWidth="1"/>
    <col min="3586" max="3586" width="18.375" style="35" customWidth="1"/>
    <col min="3587" max="3587" width="10.875" style="35"/>
    <col min="3588" max="3588" width="12.125" style="35" customWidth="1"/>
    <col min="3589" max="3589" width="9.625" style="35" customWidth="1"/>
    <col min="3590" max="3590" width="10.875" style="35"/>
    <col min="3591" max="3595" width="12.125" style="35" customWidth="1"/>
    <col min="3596" max="3840" width="10.875" style="35"/>
    <col min="3841" max="3841" width="13.375" style="35" customWidth="1"/>
    <col min="3842" max="3842" width="18.375" style="35" customWidth="1"/>
    <col min="3843" max="3843" width="10.875" style="35"/>
    <col min="3844" max="3844" width="12.125" style="35" customWidth="1"/>
    <col min="3845" max="3845" width="9.625" style="35" customWidth="1"/>
    <col min="3846" max="3846" width="10.875" style="35"/>
    <col min="3847" max="3851" width="12.125" style="35" customWidth="1"/>
    <col min="3852" max="4096" width="10.875" style="35"/>
    <col min="4097" max="4097" width="13.375" style="35" customWidth="1"/>
    <col min="4098" max="4098" width="18.375" style="35" customWidth="1"/>
    <col min="4099" max="4099" width="10.875" style="35"/>
    <col min="4100" max="4100" width="12.125" style="35" customWidth="1"/>
    <col min="4101" max="4101" width="9.625" style="35" customWidth="1"/>
    <col min="4102" max="4102" width="10.875" style="35"/>
    <col min="4103" max="4107" width="12.125" style="35" customWidth="1"/>
    <col min="4108" max="4352" width="10.875" style="35"/>
    <col min="4353" max="4353" width="13.375" style="35" customWidth="1"/>
    <col min="4354" max="4354" width="18.375" style="35" customWidth="1"/>
    <col min="4355" max="4355" width="10.875" style="35"/>
    <col min="4356" max="4356" width="12.125" style="35" customWidth="1"/>
    <col min="4357" max="4357" width="9.625" style="35" customWidth="1"/>
    <col min="4358" max="4358" width="10.875" style="35"/>
    <col min="4359" max="4363" width="12.125" style="35" customWidth="1"/>
    <col min="4364" max="4608" width="10.875" style="35"/>
    <col min="4609" max="4609" width="13.375" style="35" customWidth="1"/>
    <col min="4610" max="4610" width="18.375" style="35" customWidth="1"/>
    <col min="4611" max="4611" width="10.875" style="35"/>
    <col min="4612" max="4612" width="12.125" style="35" customWidth="1"/>
    <col min="4613" max="4613" width="9.625" style="35" customWidth="1"/>
    <col min="4614" max="4614" width="10.875" style="35"/>
    <col min="4615" max="4619" width="12.125" style="35" customWidth="1"/>
    <col min="4620" max="4864" width="10.875" style="35"/>
    <col min="4865" max="4865" width="13.375" style="35" customWidth="1"/>
    <col min="4866" max="4866" width="18.375" style="35" customWidth="1"/>
    <col min="4867" max="4867" width="10.875" style="35"/>
    <col min="4868" max="4868" width="12.125" style="35" customWidth="1"/>
    <col min="4869" max="4869" width="9.625" style="35" customWidth="1"/>
    <col min="4870" max="4870" width="10.875" style="35"/>
    <col min="4871" max="4875" width="12.125" style="35" customWidth="1"/>
    <col min="4876" max="5120" width="10.875" style="35"/>
    <col min="5121" max="5121" width="13.375" style="35" customWidth="1"/>
    <col min="5122" max="5122" width="18.375" style="35" customWidth="1"/>
    <col min="5123" max="5123" width="10.875" style="35"/>
    <col min="5124" max="5124" width="12.125" style="35" customWidth="1"/>
    <col min="5125" max="5125" width="9.625" style="35" customWidth="1"/>
    <col min="5126" max="5126" width="10.875" style="35"/>
    <col min="5127" max="5131" width="12.125" style="35" customWidth="1"/>
    <col min="5132" max="5376" width="10.875" style="35"/>
    <col min="5377" max="5377" width="13.375" style="35" customWidth="1"/>
    <col min="5378" max="5378" width="18.375" style="35" customWidth="1"/>
    <col min="5379" max="5379" width="10.875" style="35"/>
    <col min="5380" max="5380" width="12.125" style="35" customWidth="1"/>
    <col min="5381" max="5381" width="9.625" style="35" customWidth="1"/>
    <col min="5382" max="5382" width="10.875" style="35"/>
    <col min="5383" max="5387" width="12.125" style="35" customWidth="1"/>
    <col min="5388" max="5632" width="10.875" style="35"/>
    <col min="5633" max="5633" width="13.375" style="35" customWidth="1"/>
    <col min="5634" max="5634" width="18.375" style="35" customWidth="1"/>
    <col min="5635" max="5635" width="10.875" style="35"/>
    <col min="5636" max="5636" width="12.125" style="35" customWidth="1"/>
    <col min="5637" max="5637" width="9.625" style="35" customWidth="1"/>
    <col min="5638" max="5638" width="10.875" style="35"/>
    <col min="5639" max="5643" width="12.125" style="35" customWidth="1"/>
    <col min="5644" max="5888" width="10.875" style="35"/>
    <col min="5889" max="5889" width="13.375" style="35" customWidth="1"/>
    <col min="5890" max="5890" width="18.375" style="35" customWidth="1"/>
    <col min="5891" max="5891" width="10.875" style="35"/>
    <col min="5892" max="5892" width="12.125" style="35" customWidth="1"/>
    <col min="5893" max="5893" width="9.625" style="35" customWidth="1"/>
    <col min="5894" max="5894" width="10.875" style="35"/>
    <col min="5895" max="5899" width="12.125" style="35" customWidth="1"/>
    <col min="5900" max="6144" width="10.875" style="35"/>
    <col min="6145" max="6145" width="13.375" style="35" customWidth="1"/>
    <col min="6146" max="6146" width="18.375" style="35" customWidth="1"/>
    <col min="6147" max="6147" width="10.875" style="35"/>
    <col min="6148" max="6148" width="12.125" style="35" customWidth="1"/>
    <col min="6149" max="6149" width="9.625" style="35" customWidth="1"/>
    <col min="6150" max="6150" width="10.875" style="35"/>
    <col min="6151" max="6155" width="12.125" style="35" customWidth="1"/>
    <col min="6156" max="6400" width="10.875" style="35"/>
    <col min="6401" max="6401" width="13.375" style="35" customWidth="1"/>
    <col min="6402" max="6402" width="18.375" style="35" customWidth="1"/>
    <col min="6403" max="6403" width="10.875" style="35"/>
    <col min="6404" max="6404" width="12.125" style="35" customWidth="1"/>
    <col min="6405" max="6405" width="9.625" style="35" customWidth="1"/>
    <col min="6406" max="6406" width="10.875" style="35"/>
    <col min="6407" max="6411" width="12.125" style="35" customWidth="1"/>
    <col min="6412" max="6656" width="10.875" style="35"/>
    <col min="6657" max="6657" width="13.375" style="35" customWidth="1"/>
    <col min="6658" max="6658" width="18.375" style="35" customWidth="1"/>
    <col min="6659" max="6659" width="10.875" style="35"/>
    <col min="6660" max="6660" width="12.125" style="35" customWidth="1"/>
    <col min="6661" max="6661" width="9.625" style="35" customWidth="1"/>
    <col min="6662" max="6662" width="10.875" style="35"/>
    <col min="6663" max="6667" width="12.125" style="35" customWidth="1"/>
    <col min="6668" max="6912" width="10.875" style="35"/>
    <col min="6913" max="6913" width="13.375" style="35" customWidth="1"/>
    <col min="6914" max="6914" width="18.375" style="35" customWidth="1"/>
    <col min="6915" max="6915" width="10.875" style="35"/>
    <col min="6916" max="6916" width="12.125" style="35" customWidth="1"/>
    <col min="6917" max="6917" width="9.625" style="35" customWidth="1"/>
    <col min="6918" max="6918" width="10.875" style="35"/>
    <col min="6919" max="6923" width="12.125" style="35" customWidth="1"/>
    <col min="6924" max="7168" width="10.875" style="35"/>
    <col min="7169" max="7169" width="13.375" style="35" customWidth="1"/>
    <col min="7170" max="7170" width="18.375" style="35" customWidth="1"/>
    <col min="7171" max="7171" width="10.875" style="35"/>
    <col min="7172" max="7172" width="12.125" style="35" customWidth="1"/>
    <col min="7173" max="7173" width="9.625" style="35" customWidth="1"/>
    <col min="7174" max="7174" width="10.875" style="35"/>
    <col min="7175" max="7179" width="12.125" style="35" customWidth="1"/>
    <col min="7180" max="7424" width="10.875" style="35"/>
    <col min="7425" max="7425" width="13.375" style="35" customWidth="1"/>
    <col min="7426" max="7426" width="18.375" style="35" customWidth="1"/>
    <col min="7427" max="7427" width="10.875" style="35"/>
    <col min="7428" max="7428" width="12.125" style="35" customWidth="1"/>
    <col min="7429" max="7429" width="9.625" style="35" customWidth="1"/>
    <col min="7430" max="7430" width="10.875" style="35"/>
    <col min="7431" max="7435" width="12.125" style="35" customWidth="1"/>
    <col min="7436" max="7680" width="10.875" style="35"/>
    <col min="7681" max="7681" width="13.375" style="35" customWidth="1"/>
    <col min="7682" max="7682" width="18.375" style="35" customWidth="1"/>
    <col min="7683" max="7683" width="10.875" style="35"/>
    <col min="7684" max="7684" width="12.125" style="35" customWidth="1"/>
    <col min="7685" max="7685" width="9.625" style="35" customWidth="1"/>
    <col min="7686" max="7686" width="10.875" style="35"/>
    <col min="7687" max="7691" width="12.125" style="35" customWidth="1"/>
    <col min="7692" max="7936" width="10.875" style="35"/>
    <col min="7937" max="7937" width="13.375" style="35" customWidth="1"/>
    <col min="7938" max="7938" width="18.375" style="35" customWidth="1"/>
    <col min="7939" max="7939" width="10.875" style="35"/>
    <col min="7940" max="7940" width="12.125" style="35" customWidth="1"/>
    <col min="7941" max="7941" width="9.625" style="35" customWidth="1"/>
    <col min="7942" max="7942" width="10.875" style="35"/>
    <col min="7943" max="7947" width="12.125" style="35" customWidth="1"/>
    <col min="7948" max="8192" width="10.875" style="35"/>
    <col min="8193" max="8193" width="13.375" style="35" customWidth="1"/>
    <col min="8194" max="8194" width="18.375" style="35" customWidth="1"/>
    <col min="8195" max="8195" width="10.875" style="35"/>
    <col min="8196" max="8196" width="12.125" style="35" customWidth="1"/>
    <col min="8197" max="8197" width="9.625" style="35" customWidth="1"/>
    <col min="8198" max="8198" width="10.875" style="35"/>
    <col min="8199" max="8203" width="12.125" style="35" customWidth="1"/>
    <col min="8204" max="8448" width="10.875" style="35"/>
    <col min="8449" max="8449" width="13.375" style="35" customWidth="1"/>
    <col min="8450" max="8450" width="18.375" style="35" customWidth="1"/>
    <col min="8451" max="8451" width="10.875" style="35"/>
    <col min="8452" max="8452" width="12.125" style="35" customWidth="1"/>
    <col min="8453" max="8453" width="9.625" style="35" customWidth="1"/>
    <col min="8454" max="8454" width="10.875" style="35"/>
    <col min="8455" max="8459" width="12.125" style="35" customWidth="1"/>
    <col min="8460" max="8704" width="10.875" style="35"/>
    <col min="8705" max="8705" width="13.375" style="35" customWidth="1"/>
    <col min="8706" max="8706" width="18.375" style="35" customWidth="1"/>
    <col min="8707" max="8707" width="10.875" style="35"/>
    <col min="8708" max="8708" width="12.125" style="35" customWidth="1"/>
    <col min="8709" max="8709" width="9.625" style="35" customWidth="1"/>
    <col min="8710" max="8710" width="10.875" style="35"/>
    <col min="8711" max="8715" width="12.125" style="35" customWidth="1"/>
    <col min="8716" max="8960" width="10.875" style="35"/>
    <col min="8961" max="8961" width="13.375" style="35" customWidth="1"/>
    <col min="8962" max="8962" width="18.375" style="35" customWidth="1"/>
    <col min="8963" max="8963" width="10.875" style="35"/>
    <col min="8964" max="8964" width="12.125" style="35" customWidth="1"/>
    <col min="8965" max="8965" width="9.625" style="35" customWidth="1"/>
    <col min="8966" max="8966" width="10.875" style="35"/>
    <col min="8967" max="8971" width="12.125" style="35" customWidth="1"/>
    <col min="8972" max="9216" width="10.875" style="35"/>
    <col min="9217" max="9217" width="13.375" style="35" customWidth="1"/>
    <col min="9218" max="9218" width="18.375" style="35" customWidth="1"/>
    <col min="9219" max="9219" width="10.875" style="35"/>
    <col min="9220" max="9220" width="12.125" style="35" customWidth="1"/>
    <col min="9221" max="9221" width="9.625" style="35" customWidth="1"/>
    <col min="9222" max="9222" width="10.875" style="35"/>
    <col min="9223" max="9227" width="12.125" style="35" customWidth="1"/>
    <col min="9228" max="9472" width="10.875" style="35"/>
    <col min="9473" max="9473" width="13.375" style="35" customWidth="1"/>
    <col min="9474" max="9474" width="18.375" style="35" customWidth="1"/>
    <col min="9475" max="9475" width="10.875" style="35"/>
    <col min="9476" max="9476" width="12.125" style="35" customWidth="1"/>
    <col min="9477" max="9477" width="9.625" style="35" customWidth="1"/>
    <col min="9478" max="9478" width="10.875" style="35"/>
    <col min="9479" max="9483" width="12.125" style="35" customWidth="1"/>
    <col min="9484" max="9728" width="10.875" style="35"/>
    <col min="9729" max="9729" width="13.375" style="35" customWidth="1"/>
    <col min="9730" max="9730" width="18.375" style="35" customWidth="1"/>
    <col min="9731" max="9731" width="10.875" style="35"/>
    <col min="9732" max="9732" width="12.125" style="35" customWidth="1"/>
    <col min="9733" max="9733" width="9.625" style="35" customWidth="1"/>
    <col min="9734" max="9734" width="10.875" style="35"/>
    <col min="9735" max="9739" width="12.125" style="35" customWidth="1"/>
    <col min="9740" max="9984" width="10.875" style="35"/>
    <col min="9985" max="9985" width="13.375" style="35" customWidth="1"/>
    <col min="9986" max="9986" width="18.375" style="35" customWidth="1"/>
    <col min="9987" max="9987" width="10.875" style="35"/>
    <col min="9988" max="9988" width="12.125" style="35" customWidth="1"/>
    <col min="9989" max="9989" width="9.625" style="35" customWidth="1"/>
    <col min="9990" max="9990" width="10.875" style="35"/>
    <col min="9991" max="9995" width="12.125" style="35" customWidth="1"/>
    <col min="9996" max="10240" width="10.875" style="35"/>
    <col min="10241" max="10241" width="13.375" style="35" customWidth="1"/>
    <col min="10242" max="10242" width="18.375" style="35" customWidth="1"/>
    <col min="10243" max="10243" width="10.875" style="35"/>
    <col min="10244" max="10244" width="12.125" style="35" customWidth="1"/>
    <col min="10245" max="10245" width="9.625" style="35" customWidth="1"/>
    <col min="10246" max="10246" width="10.875" style="35"/>
    <col min="10247" max="10251" width="12.125" style="35" customWidth="1"/>
    <col min="10252" max="10496" width="10.875" style="35"/>
    <col min="10497" max="10497" width="13.375" style="35" customWidth="1"/>
    <col min="10498" max="10498" width="18.375" style="35" customWidth="1"/>
    <col min="10499" max="10499" width="10.875" style="35"/>
    <col min="10500" max="10500" width="12.125" style="35" customWidth="1"/>
    <col min="10501" max="10501" width="9.625" style="35" customWidth="1"/>
    <col min="10502" max="10502" width="10.875" style="35"/>
    <col min="10503" max="10507" width="12.125" style="35" customWidth="1"/>
    <col min="10508" max="10752" width="10.875" style="35"/>
    <col min="10753" max="10753" width="13.375" style="35" customWidth="1"/>
    <col min="10754" max="10754" width="18.375" style="35" customWidth="1"/>
    <col min="10755" max="10755" width="10.875" style="35"/>
    <col min="10756" max="10756" width="12.125" style="35" customWidth="1"/>
    <col min="10757" max="10757" width="9.625" style="35" customWidth="1"/>
    <col min="10758" max="10758" width="10.875" style="35"/>
    <col min="10759" max="10763" width="12.125" style="35" customWidth="1"/>
    <col min="10764" max="11008" width="10.875" style="35"/>
    <col min="11009" max="11009" width="13.375" style="35" customWidth="1"/>
    <col min="11010" max="11010" width="18.375" style="35" customWidth="1"/>
    <col min="11011" max="11011" width="10.875" style="35"/>
    <col min="11012" max="11012" width="12.125" style="35" customWidth="1"/>
    <col min="11013" max="11013" width="9.625" style="35" customWidth="1"/>
    <col min="11014" max="11014" width="10.875" style="35"/>
    <col min="11015" max="11019" width="12.125" style="35" customWidth="1"/>
    <col min="11020" max="11264" width="10.875" style="35"/>
    <col min="11265" max="11265" width="13.375" style="35" customWidth="1"/>
    <col min="11266" max="11266" width="18.375" style="35" customWidth="1"/>
    <col min="11267" max="11267" width="10.875" style="35"/>
    <col min="11268" max="11268" width="12.125" style="35" customWidth="1"/>
    <col min="11269" max="11269" width="9.625" style="35" customWidth="1"/>
    <col min="11270" max="11270" width="10.875" style="35"/>
    <col min="11271" max="11275" width="12.125" style="35" customWidth="1"/>
    <col min="11276" max="11520" width="10.875" style="35"/>
    <col min="11521" max="11521" width="13.375" style="35" customWidth="1"/>
    <col min="11522" max="11522" width="18.375" style="35" customWidth="1"/>
    <col min="11523" max="11523" width="10.875" style="35"/>
    <col min="11524" max="11524" width="12.125" style="35" customWidth="1"/>
    <col min="11525" max="11525" width="9.625" style="35" customWidth="1"/>
    <col min="11526" max="11526" width="10.875" style="35"/>
    <col min="11527" max="11531" width="12.125" style="35" customWidth="1"/>
    <col min="11532" max="11776" width="10.875" style="35"/>
    <col min="11777" max="11777" width="13.375" style="35" customWidth="1"/>
    <col min="11778" max="11778" width="18.375" style="35" customWidth="1"/>
    <col min="11779" max="11779" width="10.875" style="35"/>
    <col min="11780" max="11780" width="12.125" style="35" customWidth="1"/>
    <col min="11781" max="11781" width="9.625" style="35" customWidth="1"/>
    <col min="11782" max="11782" width="10.875" style="35"/>
    <col min="11783" max="11787" width="12.125" style="35" customWidth="1"/>
    <col min="11788" max="12032" width="10.875" style="35"/>
    <col min="12033" max="12033" width="13.375" style="35" customWidth="1"/>
    <col min="12034" max="12034" width="18.375" style="35" customWidth="1"/>
    <col min="12035" max="12035" width="10.875" style="35"/>
    <col min="12036" max="12036" width="12.125" style="35" customWidth="1"/>
    <col min="12037" max="12037" width="9.625" style="35" customWidth="1"/>
    <col min="12038" max="12038" width="10.875" style="35"/>
    <col min="12039" max="12043" width="12.125" style="35" customWidth="1"/>
    <col min="12044" max="12288" width="10.875" style="35"/>
    <col min="12289" max="12289" width="13.375" style="35" customWidth="1"/>
    <col min="12290" max="12290" width="18.375" style="35" customWidth="1"/>
    <col min="12291" max="12291" width="10.875" style="35"/>
    <col min="12292" max="12292" width="12.125" style="35" customWidth="1"/>
    <col min="12293" max="12293" width="9.625" style="35" customWidth="1"/>
    <col min="12294" max="12294" width="10.875" style="35"/>
    <col min="12295" max="12299" width="12.125" style="35" customWidth="1"/>
    <col min="12300" max="12544" width="10.875" style="35"/>
    <col min="12545" max="12545" width="13.375" style="35" customWidth="1"/>
    <col min="12546" max="12546" width="18.375" style="35" customWidth="1"/>
    <col min="12547" max="12547" width="10.875" style="35"/>
    <col min="12548" max="12548" width="12.125" style="35" customWidth="1"/>
    <col min="12549" max="12549" width="9.625" style="35" customWidth="1"/>
    <col min="12550" max="12550" width="10.875" style="35"/>
    <col min="12551" max="12555" width="12.125" style="35" customWidth="1"/>
    <col min="12556" max="12800" width="10.875" style="35"/>
    <col min="12801" max="12801" width="13.375" style="35" customWidth="1"/>
    <col min="12802" max="12802" width="18.375" style="35" customWidth="1"/>
    <col min="12803" max="12803" width="10.875" style="35"/>
    <col min="12804" max="12804" width="12.125" style="35" customWidth="1"/>
    <col min="12805" max="12805" width="9.625" style="35" customWidth="1"/>
    <col min="12806" max="12806" width="10.875" style="35"/>
    <col min="12807" max="12811" width="12.125" style="35" customWidth="1"/>
    <col min="12812" max="13056" width="10.875" style="35"/>
    <col min="13057" max="13057" width="13.375" style="35" customWidth="1"/>
    <col min="13058" max="13058" width="18.375" style="35" customWidth="1"/>
    <col min="13059" max="13059" width="10.875" style="35"/>
    <col min="13060" max="13060" width="12.125" style="35" customWidth="1"/>
    <col min="13061" max="13061" width="9.625" style="35" customWidth="1"/>
    <col min="13062" max="13062" width="10.875" style="35"/>
    <col min="13063" max="13067" width="12.125" style="35" customWidth="1"/>
    <col min="13068" max="13312" width="10.875" style="35"/>
    <col min="13313" max="13313" width="13.375" style="35" customWidth="1"/>
    <col min="13314" max="13314" width="18.375" style="35" customWidth="1"/>
    <col min="13315" max="13315" width="10.875" style="35"/>
    <col min="13316" max="13316" width="12.125" style="35" customWidth="1"/>
    <col min="13317" max="13317" width="9.625" style="35" customWidth="1"/>
    <col min="13318" max="13318" width="10.875" style="35"/>
    <col min="13319" max="13323" width="12.125" style="35" customWidth="1"/>
    <col min="13324" max="13568" width="10.875" style="35"/>
    <col min="13569" max="13569" width="13.375" style="35" customWidth="1"/>
    <col min="13570" max="13570" width="18.375" style="35" customWidth="1"/>
    <col min="13571" max="13571" width="10.875" style="35"/>
    <col min="13572" max="13572" width="12.125" style="35" customWidth="1"/>
    <col min="13573" max="13573" width="9.625" style="35" customWidth="1"/>
    <col min="13574" max="13574" width="10.875" style="35"/>
    <col min="13575" max="13579" width="12.125" style="35" customWidth="1"/>
    <col min="13580" max="13824" width="10.875" style="35"/>
    <col min="13825" max="13825" width="13.375" style="35" customWidth="1"/>
    <col min="13826" max="13826" width="18.375" style="35" customWidth="1"/>
    <col min="13827" max="13827" width="10.875" style="35"/>
    <col min="13828" max="13828" width="12.125" style="35" customWidth="1"/>
    <col min="13829" max="13829" width="9.625" style="35" customWidth="1"/>
    <col min="13830" max="13830" width="10.875" style="35"/>
    <col min="13831" max="13835" width="12.125" style="35" customWidth="1"/>
    <col min="13836" max="14080" width="10.875" style="35"/>
    <col min="14081" max="14081" width="13.375" style="35" customWidth="1"/>
    <col min="14082" max="14082" width="18.375" style="35" customWidth="1"/>
    <col min="14083" max="14083" width="10.875" style="35"/>
    <col min="14084" max="14084" width="12.125" style="35" customWidth="1"/>
    <col min="14085" max="14085" width="9.625" style="35" customWidth="1"/>
    <col min="14086" max="14086" width="10.875" style="35"/>
    <col min="14087" max="14091" width="12.125" style="35" customWidth="1"/>
    <col min="14092" max="14336" width="10.875" style="35"/>
    <col min="14337" max="14337" width="13.375" style="35" customWidth="1"/>
    <col min="14338" max="14338" width="18.375" style="35" customWidth="1"/>
    <col min="14339" max="14339" width="10.875" style="35"/>
    <col min="14340" max="14340" width="12.125" style="35" customWidth="1"/>
    <col min="14341" max="14341" width="9.625" style="35" customWidth="1"/>
    <col min="14342" max="14342" width="10.875" style="35"/>
    <col min="14343" max="14347" width="12.125" style="35" customWidth="1"/>
    <col min="14348" max="14592" width="10.875" style="35"/>
    <col min="14593" max="14593" width="13.375" style="35" customWidth="1"/>
    <col min="14594" max="14594" width="18.375" style="35" customWidth="1"/>
    <col min="14595" max="14595" width="10.875" style="35"/>
    <col min="14596" max="14596" width="12.125" style="35" customWidth="1"/>
    <col min="14597" max="14597" width="9.625" style="35" customWidth="1"/>
    <col min="14598" max="14598" width="10.875" style="35"/>
    <col min="14599" max="14603" width="12.125" style="35" customWidth="1"/>
    <col min="14604" max="14848" width="10.875" style="35"/>
    <col min="14849" max="14849" width="13.375" style="35" customWidth="1"/>
    <col min="14850" max="14850" width="18.375" style="35" customWidth="1"/>
    <col min="14851" max="14851" width="10.875" style="35"/>
    <col min="14852" max="14852" width="12.125" style="35" customWidth="1"/>
    <col min="14853" max="14853" width="9.625" style="35" customWidth="1"/>
    <col min="14854" max="14854" width="10.875" style="35"/>
    <col min="14855" max="14859" width="12.125" style="35" customWidth="1"/>
    <col min="14860" max="15104" width="10.875" style="35"/>
    <col min="15105" max="15105" width="13.375" style="35" customWidth="1"/>
    <col min="15106" max="15106" width="18.375" style="35" customWidth="1"/>
    <col min="15107" max="15107" width="10.875" style="35"/>
    <col min="15108" max="15108" width="12.125" style="35" customWidth="1"/>
    <col min="15109" max="15109" width="9.625" style="35" customWidth="1"/>
    <col min="15110" max="15110" width="10.875" style="35"/>
    <col min="15111" max="15115" width="12.125" style="35" customWidth="1"/>
    <col min="15116" max="15360" width="10.875" style="35"/>
    <col min="15361" max="15361" width="13.375" style="35" customWidth="1"/>
    <col min="15362" max="15362" width="18.375" style="35" customWidth="1"/>
    <col min="15363" max="15363" width="10.875" style="35"/>
    <col min="15364" max="15364" width="12.125" style="35" customWidth="1"/>
    <col min="15365" max="15365" width="9.625" style="35" customWidth="1"/>
    <col min="15366" max="15366" width="10.875" style="35"/>
    <col min="15367" max="15371" width="12.125" style="35" customWidth="1"/>
    <col min="15372" max="15616" width="10.875" style="35"/>
    <col min="15617" max="15617" width="13.375" style="35" customWidth="1"/>
    <col min="15618" max="15618" width="18.375" style="35" customWidth="1"/>
    <col min="15619" max="15619" width="10.875" style="35"/>
    <col min="15620" max="15620" width="12.125" style="35" customWidth="1"/>
    <col min="15621" max="15621" width="9.625" style="35" customWidth="1"/>
    <col min="15622" max="15622" width="10.875" style="35"/>
    <col min="15623" max="15627" width="12.125" style="35" customWidth="1"/>
    <col min="15628" max="15872" width="10.875" style="35"/>
    <col min="15873" max="15873" width="13.375" style="35" customWidth="1"/>
    <col min="15874" max="15874" width="18.375" style="35" customWidth="1"/>
    <col min="15875" max="15875" width="10.875" style="35"/>
    <col min="15876" max="15876" width="12.125" style="35" customWidth="1"/>
    <col min="15877" max="15877" width="9.625" style="35" customWidth="1"/>
    <col min="15878" max="15878" width="10.875" style="35"/>
    <col min="15879" max="15883" width="12.125" style="35" customWidth="1"/>
    <col min="15884" max="16128" width="10.875" style="35"/>
    <col min="16129" max="16129" width="13.375" style="35" customWidth="1"/>
    <col min="16130" max="16130" width="18.375" style="35" customWidth="1"/>
    <col min="16131" max="16131" width="10.875" style="35"/>
    <col min="16132" max="16132" width="12.125" style="35" customWidth="1"/>
    <col min="16133" max="16133" width="9.625" style="35" customWidth="1"/>
    <col min="16134" max="16134" width="10.875" style="35"/>
    <col min="16135" max="16139" width="12.125" style="35" customWidth="1"/>
    <col min="16140" max="16384" width="10.875" style="35"/>
  </cols>
  <sheetData>
    <row r="1" spans="1:12" x14ac:dyDescent="0.2">
      <c r="A1" s="34"/>
    </row>
    <row r="6" spans="1:12" x14ac:dyDescent="0.2">
      <c r="E6" s="36" t="s">
        <v>264</v>
      </c>
    </row>
    <row r="7" spans="1:12" x14ac:dyDescent="0.2">
      <c r="C7" s="36" t="s">
        <v>265</v>
      </c>
      <c r="D7" s="66"/>
      <c r="G7" s="59" t="s">
        <v>266</v>
      </c>
    </row>
    <row r="8" spans="1:12" ht="18" thickBot="1" x14ac:dyDescent="0.25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x14ac:dyDescent="0.2">
      <c r="C9" s="39"/>
      <c r="D9" s="67"/>
      <c r="E9" s="42"/>
      <c r="F9" s="42"/>
      <c r="G9" s="57" t="s">
        <v>267</v>
      </c>
      <c r="H9" s="42"/>
      <c r="I9" s="42"/>
      <c r="J9" s="42"/>
      <c r="K9" s="41" t="s">
        <v>268</v>
      </c>
      <c r="L9" s="41" t="s">
        <v>269</v>
      </c>
    </row>
    <row r="10" spans="1:12" x14ac:dyDescent="0.2">
      <c r="C10" s="41" t="s">
        <v>270</v>
      </c>
      <c r="D10" s="40" t="s">
        <v>271</v>
      </c>
      <c r="E10" s="44" t="s">
        <v>272</v>
      </c>
      <c r="F10" s="42"/>
      <c r="G10" s="44" t="s">
        <v>273</v>
      </c>
      <c r="H10" s="42"/>
      <c r="I10" s="44" t="s">
        <v>274</v>
      </c>
      <c r="J10" s="42"/>
      <c r="K10" s="41" t="s">
        <v>275</v>
      </c>
      <c r="L10" s="41" t="s">
        <v>276</v>
      </c>
    </row>
    <row r="11" spans="1:12" x14ac:dyDescent="0.2">
      <c r="B11" s="42"/>
      <c r="C11" s="43"/>
      <c r="D11" s="68" t="s">
        <v>277</v>
      </c>
      <c r="E11" s="45" t="s">
        <v>236</v>
      </c>
      <c r="F11" s="45" t="s">
        <v>234</v>
      </c>
      <c r="G11" s="45" t="s">
        <v>236</v>
      </c>
      <c r="H11" s="45" t="s">
        <v>237</v>
      </c>
      <c r="I11" s="45" t="s">
        <v>236</v>
      </c>
      <c r="J11" s="45" t="s">
        <v>237</v>
      </c>
      <c r="K11" s="45" t="s">
        <v>231</v>
      </c>
      <c r="L11" s="45" t="s">
        <v>231</v>
      </c>
    </row>
    <row r="12" spans="1:12" x14ac:dyDescent="0.2">
      <c r="C12" s="58" t="s">
        <v>270</v>
      </c>
      <c r="D12" s="59" t="s">
        <v>173</v>
      </c>
      <c r="E12" s="59" t="s">
        <v>173</v>
      </c>
      <c r="F12" s="59" t="s">
        <v>173</v>
      </c>
      <c r="G12" s="59" t="s">
        <v>173</v>
      </c>
      <c r="H12" s="59" t="s">
        <v>173</v>
      </c>
      <c r="I12" s="59" t="s">
        <v>173</v>
      </c>
      <c r="J12" s="59" t="s">
        <v>173</v>
      </c>
      <c r="K12" s="59" t="s">
        <v>173</v>
      </c>
      <c r="L12" s="59" t="s">
        <v>173</v>
      </c>
    </row>
    <row r="13" spans="1:12" x14ac:dyDescent="0.2">
      <c r="B13" s="34" t="s">
        <v>278</v>
      </c>
      <c r="C13" s="46">
        <f t="shared" ref="C13:L17" si="0">C85+C157</f>
        <v>134</v>
      </c>
      <c r="D13" s="65">
        <f t="shared" si="0"/>
        <v>17514</v>
      </c>
      <c r="E13" s="65">
        <f t="shared" si="0"/>
        <v>349</v>
      </c>
      <c r="F13" s="65">
        <f t="shared" si="0"/>
        <v>321</v>
      </c>
      <c r="G13" s="65">
        <f t="shared" si="0"/>
        <v>3309</v>
      </c>
      <c r="H13" s="65">
        <f t="shared" si="0"/>
        <v>3095</v>
      </c>
      <c r="I13" s="65">
        <f t="shared" si="0"/>
        <v>5268</v>
      </c>
      <c r="J13" s="65">
        <f t="shared" si="0"/>
        <v>5172</v>
      </c>
      <c r="K13" s="65">
        <f t="shared" si="0"/>
        <v>10547</v>
      </c>
      <c r="L13" s="65">
        <f t="shared" si="0"/>
        <v>9683</v>
      </c>
    </row>
    <row r="14" spans="1:12" x14ac:dyDescent="0.2">
      <c r="B14" s="34" t="s">
        <v>279</v>
      </c>
      <c r="C14" s="46">
        <f t="shared" si="0"/>
        <v>134</v>
      </c>
      <c r="D14" s="65">
        <f t="shared" si="0"/>
        <v>19584</v>
      </c>
      <c r="E14" s="65">
        <f t="shared" si="0"/>
        <v>658</v>
      </c>
      <c r="F14" s="65">
        <f t="shared" si="0"/>
        <v>586</v>
      </c>
      <c r="G14" s="65">
        <f t="shared" si="0"/>
        <v>3929</v>
      </c>
      <c r="H14" s="65">
        <f t="shared" si="0"/>
        <v>3663</v>
      </c>
      <c r="I14" s="65">
        <f t="shared" si="0"/>
        <v>5458</v>
      </c>
      <c r="J14" s="65">
        <f t="shared" si="0"/>
        <v>5290</v>
      </c>
      <c r="K14" s="65">
        <f t="shared" si="0"/>
        <v>11214</v>
      </c>
      <c r="L14" s="65">
        <f t="shared" si="0"/>
        <v>11026</v>
      </c>
    </row>
    <row r="15" spans="1:12" x14ac:dyDescent="0.2">
      <c r="B15" s="34" t="s">
        <v>94</v>
      </c>
      <c r="C15" s="46">
        <f t="shared" si="0"/>
        <v>136</v>
      </c>
      <c r="D15" s="65">
        <f t="shared" si="0"/>
        <v>17400</v>
      </c>
      <c r="E15" s="65">
        <f t="shared" si="0"/>
        <v>791</v>
      </c>
      <c r="F15" s="65">
        <f t="shared" si="0"/>
        <v>669</v>
      </c>
      <c r="G15" s="65">
        <f t="shared" si="0"/>
        <v>3277</v>
      </c>
      <c r="H15" s="65">
        <f t="shared" si="0"/>
        <v>3137</v>
      </c>
      <c r="I15" s="65">
        <f t="shared" si="0"/>
        <v>4945</v>
      </c>
      <c r="J15" s="65">
        <f t="shared" si="0"/>
        <v>4581</v>
      </c>
      <c r="K15" s="65">
        <f t="shared" si="0"/>
        <v>9156</v>
      </c>
      <c r="L15" s="65">
        <f t="shared" si="0"/>
        <v>9981</v>
      </c>
    </row>
    <row r="16" spans="1:12" x14ac:dyDescent="0.2">
      <c r="B16" s="34" t="s">
        <v>95</v>
      </c>
      <c r="C16" s="46">
        <f t="shared" si="0"/>
        <v>131</v>
      </c>
      <c r="D16" s="65">
        <f t="shared" si="0"/>
        <v>13490</v>
      </c>
      <c r="E16" s="65">
        <f t="shared" si="0"/>
        <v>767</v>
      </c>
      <c r="F16" s="65">
        <f t="shared" si="0"/>
        <v>684</v>
      </c>
      <c r="G16" s="65">
        <f t="shared" si="0"/>
        <v>2561</v>
      </c>
      <c r="H16" s="65">
        <f t="shared" si="0"/>
        <v>2543</v>
      </c>
      <c r="I16" s="65">
        <f t="shared" si="0"/>
        <v>3527</v>
      </c>
      <c r="J16" s="65">
        <f t="shared" si="0"/>
        <v>3408</v>
      </c>
      <c r="K16" s="65">
        <f t="shared" si="0"/>
        <v>7043</v>
      </c>
      <c r="L16" s="65">
        <f t="shared" si="0"/>
        <v>7380</v>
      </c>
    </row>
    <row r="17" spans="2:12" x14ac:dyDescent="0.2">
      <c r="B17" s="34" t="s">
        <v>96</v>
      </c>
      <c r="C17" s="46">
        <f t="shared" si="0"/>
        <v>128</v>
      </c>
      <c r="D17" s="65">
        <f t="shared" si="0"/>
        <v>12799</v>
      </c>
      <c r="E17" s="65">
        <f t="shared" si="0"/>
        <v>947</v>
      </c>
      <c r="F17" s="65">
        <f t="shared" si="0"/>
        <v>905</v>
      </c>
      <c r="G17" s="65">
        <f t="shared" si="0"/>
        <v>2421</v>
      </c>
      <c r="H17" s="65">
        <f t="shared" si="0"/>
        <v>2334</v>
      </c>
      <c r="I17" s="65">
        <f t="shared" si="0"/>
        <v>3094</v>
      </c>
      <c r="J17" s="65">
        <f t="shared" si="0"/>
        <v>3098</v>
      </c>
      <c r="K17" s="65">
        <f t="shared" si="0"/>
        <v>6367</v>
      </c>
      <c r="L17" s="65">
        <f t="shared" si="0"/>
        <v>6262</v>
      </c>
    </row>
    <row r="18" spans="2:12" x14ac:dyDescent="0.2">
      <c r="C18" s="39"/>
    </row>
    <row r="19" spans="2:12" x14ac:dyDescent="0.2">
      <c r="B19" s="34" t="s">
        <v>280</v>
      </c>
      <c r="C19" s="46">
        <f t="shared" ref="C19:L22" si="1">C91+C163</f>
        <v>126</v>
      </c>
      <c r="D19" s="65">
        <f t="shared" si="1"/>
        <v>12976</v>
      </c>
      <c r="E19" s="65">
        <f t="shared" si="1"/>
        <v>1012</v>
      </c>
      <c r="F19" s="65">
        <f t="shared" si="1"/>
        <v>946</v>
      </c>
      <c r="G19" s="65">
        <f t="shared" si="1"/>
        <v>2441</v>
      </c>
      <c r="H19" s="65">
        <f t="shared" si="1"/>
        <v>2456</v>
      </c>
      <c r="I19" s="65">
        <f t="shared" si="1"/>
        <v>3123</v>
      </c>
      <c r="J19" s="65">
        <f t="shared" si="1"/>
        <v>2998</v>
      </c>
      <c r="K19" s="65">
        <f t="shared" si="1"/>
        <v>6531</v>
      </c>
      <c r="L19" s="65">
        <f t="shared" si="1"/>
        <v>6230</v>
      </c>
    </row>
    <row r="20" spans="2:12" x14ac:dyDescent="0.2">
      <c r="B20" s="34" t="s">
        <v>281</v>
      </c>
      <c r="C20" s="46">
        <f t="shared" si="1"/>
        <v>126</v>
      </c>
      <c r="D20" s="65">
        <f t="shared" si="1"/>
        <v>12740</v>
      </c>
      <c r="E20" s="65">
        <f t="shared" si="1"/>
        <v>1015</v>
      </c>
      <c r="F20" s="65">
        <f t="shared" si="1"/>
        <v>1005</v>
      </c>
      <c r="G20" s="65">
        <f t="shared" si="1"/>
        <v>2326</v>
      </c>
      <c r="H20" s="65">
        <f t="shared" si="1"/>
        <v>2343</v>
      </c>
      <c r="I20" s="65">
        <f t="shared" si="1"/>
        <v>3066</v>
      </c>
      <c r="J20" s="65">
        <f t="shared" si="1"/>
        <v>2985</v>
      </c>
      <c r="K20" s="65">
        <f t="shared" si="1"/>
        <v>6046</v>
      </c>
      <c r="L20" s="65">
        <f t="shared" si="1"/>
        <v>6156</v>
      </c>
    </row>
    <row r="21" spans="2:12" x14ac:dyDescent="0.2">
      <c r="B21" s="34" t="s">
        <v>282</v>
      </c>
      <c r="C21" s="46">
        <f t="shared" si="1"/>
        <v>126</v>
      </c>
      <c r="D21" s="65">
        <f t="shared" si="1"/>
        <v>12286</v>
      </c>
      <c r="E21" s="65">
        <f t="shared" si="1"/>
        <v>1012</v>
      </c>
      <c r="F21" s="65">
        <f t="shared" si="1"/>
        <v>977</v>
      </c>
      <c r="G21" s="65">
        <f t="shared" si="1"/>
        <v>2240</v>
      </c>
      <c r="H21" s="65">
        <f t="shared" si="1"/>
        <v>2312</v>
      </c>
      <c r="I21" s="65">
        <f t="shared" si="1"/>
        <v>2936</v>
      </c>
      <c r="J21" s="65">
        <f t="shared" si="1"/>
        <v>2809</v>
      </c>
      <c r="K21" s="65">
        <f t="shared" si="1"/>
        <v>5711</v>
      </c>
      <c r="L21" s="65">
        <f t="shared" si="1"/>
        <v>6094</v>
      </c>
    </row>
    <row r="22" spans="2:12" x14ac:dyDescent="0.2">
      <c r="B22" s="34" t="s">
        <v>97</v>
      </c>
      <c r="C22" s="46">
        <f t="shared" si="1"/>
        <v>127</v>
      </c>
      <c r="D22" s="65">
        <f t="shared" si="1"/>
        <v>12249</v>
      </c>
      <c r="E22" s="65">
        <f t="shared" si="1"/>
        <v>1127</v>
      </c>
      <c r="F22" s="65">
        <f t="shared" si="1"/>
        <v>1072</v>
      </c>
      <c r="G22" s="65">
        <f t="shared" si="1"/>
        <v>2228</v>
      </c>
      <c r="H22" s="65">
        <f t="shared" si="1"/>
        <v>2181</v>
      </c>
      <c r="I22" s="65">
        <f t="shared" si="1"/>
        <v>2799</v>
      </c>
      <c r="J22" s="65">
        <f t="shared" si="1"/>
        <v>2842</v>
      </c>
      <c r="K22" s="65">
        <f t="shared" si="1"/>
        <v>5828</v>
      </c>
      <c r="L22" s="65">
        <f t="shared" si="1"/>
        <v>5794</v>
      </c>
    </row>
    <row r="23" spans="2:12" x14ac:dyDescent="0.2">
      <c r="C23" s="39"/>
    </row>
    <row r="24" spans="2:12" x14ac:dyDescent="0.2">
      <c r="B24" s="34" t="s">
        <v>98</v>
      </c>
      <c r="C24" s="46">
        <f t="shared" ref="C24:L26" si="2">C96+C168</f>
        <v>127</v>
      </c>
      <c r="D24" s="65">
        <f t="shared" si="2"/>
        <v>12139</v>
      </c>
      <c r="E24" s="65">
        <f t="shared" si="2"/>
        <v>1181</v>
      </c>
      <c r="F24" s="65">
        <f t="shared" si="2"/>
        <v>1054</v>
      </c>
      <c r="G24" s="65">
        <f t="shared" si="2"/>
        <v>2254</v>
      </c>
      <c r="H24" s="65">
        <f t="shared" si="2"/>
        <v>2272</v>
      </c>
      <c r="I24" s="65">
        <f t="shared" si="2"/>
        <v>2746</v>
      </c>
      <c r="J24" s="65">
        <f t="shared" si="2"/>
        <v>2632</v>
      </c>
      <c r="K24" s="65">
        <f t="shared" si="2"/>
        <v>5642</v>
      </c>
      <c r="L24" s="65">
        <f t="shared" si="2"/>
        <v>5668</v>
      </c>
    </row>
    <row r="25" spans="2:12" x14ac:dyDescent="0.2">
      <c r="B25" s="34" t="s">
        <v>99</v>
      </c>
      <c r="C25" s="46">
        <f t="shared" si="2"/>
        <v>127</v>
      </c>
      <c r="D25" s="65">
        <f t="shared" si="2"/>
        <v>12308</v>
      </c>
      <c r="E25" s="65">
        <f t="shared" si="2"/>
        <v>1213</v>
      </c>
      <c r="F25" s="65">
        <f t="shared" si="2"/>
        <v>1196</v>
      </c>
      <c r="G25" s="65">
        <f t="shared" si="2"/>
        <v>2298</v>
      </c>
      <c r="H25" s="65">
        <f t="shared" si="2"/>
        <v>2162</v>
      </c>
      <c r="I25" s="65">
        <f t="shared" si="2"/>
        <v>2736</v>
      </c>
      <c r="J25" s="65">
        <f t="shared" si="2"/>
        <v>2703</v>
      </c>
      <c r="K25" s="65">
        <f t="shared" si="2"/>
        <v>5726</v>
      </c>
      <c r="L25" s="65">
        <f t="shared" si="2"/>
        <v>5355</v>
      </c>
    </row>
    <row r="26" spans="2:12" x14ac:dyDescent="0.2">
      <c r="B26" s="34" t="s">
        <v>100</v>
      </c>
      <c r="C26" s="46">
        <f t="shared" si="2"/>
        <v>127</v>
      </c>
      <c r="D26" s="65">
        <f t="shared" si="2"/>
        <v>12087</v>
      </c>
      <c r="E26" s="65">
        <f t="shared" si="2"/>
        <v>1122</v>
      </c>
      <c r="F26" s="65">
        <f t="shared" si="2"/>
        <v>1141</v>
      </c>
      <c r="G26" s="65">
        <f t="shared" si="2"/>
        <v>2273</v>
      </c>
      <c r="H26" s="65">
        <f t="shared" si="2"/>
        <v>2280</v>
      </c>
      <c r="I26" s="65">
        <f t="shared" si="2"/>
        <v>2704</v>
      </c>
      <c r="J26" s="65">
        <f t="shared" si="2"/>
        <v>2567</v>
      </c>
      <c r="K26" s="65">
        <f t="shared" si="2"/>
        <v>5435</v>
      </c>
      <c r="L26" s="65">
        <f t="shared" si="2"/>
        <v>5445</v>
      </c>
    </row>
    <row r="27" spans="2:12" x14ac:dyDescent="0.2">
      <c r="C27" s="39"/>
    </row>
    <row r="28" spans="2:12" x14ac:dyDescent="0.2">
      <c r="B28" s="34" t="s">
        <v>101</v>
      </c>
      <c r="C28" s="46">
        <f t="shared" ref="C28:L30" si="3">C100+C172</f>
        <v>127</v>
      </c>
      <c r="D28" s="65">
        <f t="shared" si="3"/>
        <v>11815</v>
      </c>
      <c r="E28" s="65">
        <f t="shared" si="3"/>
        <v>1170</v>
      </c>
      <c r="F28" s="65">
        <f t="shared" si="3"/>
        <v>1136</v>
      </c>
      <c r="G28" s="65">
        <f t="shared" si="3"/>
        <v>2102</v>
      </c>
      <c r="H28" s="65">
        <f t="shared" si="3"/>
        <v>2144</v>
      </c>
      <c r="I28" s="65">
        <f t="shared" si="3"/>
        <v>2655</v>
      </c>
      <c r="J28" s="65">
        <f t="shared" si="3"/>
        <v>2608</v>
      </c>
      <c r="K28" s="65">
        <f t="shared" si="3"/>
        <v>5234</v>
      </c>
      <c r="L28" s="65">
        <f t="shared" si="3"/>
        <v>5268</v>
      </c>
    </row>
    <row r="29" spans="2:12" x14ac:dyDescent="0.2">
      <c r="B29" s="34" t="s">
        <v>102</v>
      </c>
      <c r="C29" s="46">
        <f t="shared" si="3"/>
        <v>127</v>
      </c>
      <c r="D29" s="65">
        <f t="shared" si="3"/>
        <v>11686</v>
      </c>
      <c r="E29" s="65">
        <f t="shared" si="3"/>
        <v>1195</v>
      </c>
      <c r="F29" s="65">
        <f t="shared" si="3"/>
        <v>1159</v>
      </c>
      <c r="G29" s="65">
        <f t="shared" si="3"/>
        <v>2168</v>
      </c>
      <c r="H29" s="65">
        <f t="shared" si="3"/>
        <v>2157</v>
      </c>
      <c r="I29" s="65">
        <f t="shared" si="3"/>
        <v>2512</v>
      </c>
      <c r="J29" s="65">
        <f t="shared" si="3"/>
        <v>2495</v>
      </c>
      <c r="K29" s="65">
        <f t="shared" si="3"/>
        <v>5289</v>
      </c>
      <c r="L29" s="65">
        <f t="shared" si="3"/>
        <v>5276</v>
      </c>
    </row>
    <row r="30" spans="2:12" x14ac:dyDescent="0.2">
      <c r="B30" s="36" t="s">
        <v>283</v>
      </c>
      <c r="C30" s="49">
        <f t="shared" si="3"/>
        <v>127</v>
      </c>
      <c r="D30" s="50">
        <f t="shared" si="3"/>
        <v>11451</v>
      </c>
      <c r="E30" s="50">
        <f t="shared" si="3"/>
        <v>1194</v>
      </c>
      <c r="F30" s="50">
        <f t="shared" si="3"/>
        <v>1177</v>
      </c>
      <c r="G30" s="50">
        <f t="shared" si="3"/>
        <v>2039</v>
      </c>
      <c r="H30" s="50">
        <f t="shared" si="3"/>
        <v>2054</v>
      </c>
      <c r="I30" s="50">
        <f t="shared" si="3"/>
        <v>2513</v>
      </c>
      <c r="J30" s="50">
        <f t="shared" si="3"/>
        <v>2474</v>
      </c>
      <c r="K30" s="50">
        <f t="shared" si="3"/>
        <v>4938</v>
      </c>
      <c r="L30" s="50">
        <f t="shared" si="3"/>
        <v>5026</v>
      </c>
    </row>
    <row r="31" spans="2:12" x14ac:dyDescent="0.2">
      <c r="C31" s="39"/>
    </row>
    <row r="32" spans="2:12" x14ac:dyDescent="0.2">
      <c r="B32" s="34" t="s">
        <v>284</v>
      </c>
      <c r="C32" s="46">
        <f t="shared" ref="C32:L34" si="4">C104+C176</f>
        <v>38</v>
      </c>
      <c r="D32" s="65">
        <f t="shared" si="4"/>
        <v>5318</v>
      </c>
      <c r="E32" s="65">
        <f t="shared" si="4"/>
        <v>679</v>
      </c>
      <c r="F32" s="65">
        <f t="shared" si="4"/>
        <v>634</v>
      </c>
      <c r="G32" s="65">
        <f t="shared" si="4"/>
        <v>968</v>
      </c>
      <c r="H32" s="65">
        <f t="shared" si="4"/>
        <v>964</v>
      </c>
      <c r="I32" s="65">
        <f t="shared" si="4"/>
        <v>1054</v>
      </c>
      <c r="J32" s="65">
        <f t="shared" si="4"/>
        <v>1019</v>
      </c>
      <c r="K32" s="65">
        <f t="shared" si="4"/>
        <v>2019</v>
      </c>
      <c r="L32" s="65">
        <f t="shared" si="4"/>
        <v>1993</v>
      </c>
    </row>
    <row r="33" spans="2:12" x14ac:dyDescent="0.2">
      <c r="B33" s="34" t="s">
        <v>285</v>
      </c>
      <c r="C33" s="46">
        <f t="shared" si="4"/>
        <v>8</v>
      </c>
      <c r="D33" s="65">
        <f t="shared" si="4"/>
        <v>441</v>
      </c>
      <c r="E33" s="65">
        <f t="shared" si="4"/>
        <v>13</v>
      </c>
      <c r="F33" s="65">
        <f t="shared" si="4"/>
        <v>8</v>
      </c>
      <c r="G33" s="65">
        <f t="shared" si="4"/>
        <v>80</v>
      </c>
      <c r="H33" s="65">
        <f t="shared" si="4"/>
        <v>92</v>
      </c>
      <c r="I33" s="65">
        <f t="shared" si="4"/>
        <v>120</v>
      </c>
      <c r="J33" s="65">
        <f t="shared" si="4"/>
        <v>128</v>
      </c>
      <c r="K33" s="65">
        <f t="shared" si="4"/>
        <v>222</v>
      </c>
      <c r="L33" s="65">
        <f t="shared" si="4"/>
        <v>223</v>
      </c>
    </row>
    <row r="34" spans="2:12" x14ac:dyDescent="0.2">
      <c r="B34" s="34" t="s">
        <v>286</v>
      </c>
      <c r="C34" s="46">
        <f t="shared" si="4"/>
        <v>12</v>
      </c>
      <c r="D34" s="65">
        <f t="shared" si="4"/>
        <v>797</v>
      </c>
      <c r="E34" s="65">
        <f t="shared" si="4"/>
        <v>65</v>
      </c>
      <c r="F34" s="65">
        <f t="shared" si="4"/>
        <v>43</v>
      </c>
      <c r="G34" s="65">
        <f t="shared" si="4"/>
        <v>160</v>
      </c>
      <c r="H34" s="65">
        <f t="shared" si="4"/>
        <v>160</v>
      </c>
      <c r="I34" s="65">
        <f t="shared" si="4"/>
        <v>190</v>
      </c>
      <c r="J34" s="65">
        <f t="shared" si="4"/>
        <v>179</v>
      </c>
      <c r="K34" s="65">
        <f t="shared" si="4"/>
        <v>384</v>
      </c>
      <c r="L34" s="65">
        <f t="shared" si="4"/>
        <v>432</v>
      </c>
    </row>
    <row r="35" spans="2:12" x14ac:dyDescent="0.2">
      <c r="C35" s="39"/>
    </row>
    <row r="36" spans="2:12" x14ac:dyDescent="0.2">
      <c r="B36" s="34" t="s">
        <v>287</v>
      </c>
      <c r="C36" s="46">
        <f t="shared" ref="C36:L39" si="5">C108+C180</f>
        <v>2</v>
      </c>
      <c r="D36" s="65">
        <f t="shared" si="5"/>
        <v>287</v>
      </c>
      <c r="E36" s="65">
        <f t="shared" si="5"/>
        <v>54</v>
      </c>
      <c r="F36" s="65">
        <f t="shared" si="5"/>
        <v>44</v>
      </c>
      <c r="G36" s="65">
        <f t="shared" si="5"/>
        <v>59</v>
      </c>
      <c r="H36" s="65">
        <f t="shared" si="5"/>
        <v>43</v>
      </c>
      <c r="I36" s="65">
        <f t="shared" si="5"/>
        <v>44</v>
      </c>
      <c r="J36" s="65">
        <f t="shared" si="5"/>
        <v>43</v>
      </c>
      <c r="K36" s="65">
        <f t="shared" si="5"/>
        <v>104</v>
      </c>
      <c r="L36" s="65">
        <f t="shared" si="5"/>
        <v>102</v>
      </c>
    </row>
    <row r="37" spans="2:12" x14ac:dyDescent="0.2">
      <c r="B37" s="34" t="s">
        <v>288</v>
      </c>
      <c r="C37" s="46">
        <f t="shared" si="5"/>
        <v>6</v>
      </c>
      <c r="D37" s="65">
        <f t="shared" si="5"/>
        <v>402</v>
      </c>
      <c r="E37" s="65">
        <f t="shared" si="5"/>
        <v>62</v>
      </c>
      <c r="F37" s="65">
        <f t="shared" si="5"/>
        <v>53</v>
      </c>
      <c r="G37" s="65">
        <f t="shared" si="5"/>
        <v>73</v>
      </c>
      <c r="H37" s="65">
        <f t="shared" si="5"/>
        <v>64</v>
      </c>
      <c r="I37" s="65">
        <f t="shared" si="5"/>
        <v>69</v>
      </c>
      <c r="J37" s="65">
        <f t="shared" si="5"/>
        <v>81</v>
      </c>
      <c r="K37" s="65">
        <f t="shared" si="5"/>
        <v>142</v>
      </c>
      <c r="L37" s="65">
        <f t="shared" si="5"/>
        <v>154</v>
      </c>
    </row>
    <row r="38" spans="2:12" x14ac:dyDescent="0.2">
      <c r="B38" s="34" t="s">
        <v>289</v>
      </c>
      <c r="C38" s="46">
        <f t="shared" si="5"/>
        <v>11</v>
      </c>
      <c r="D38" s="65">
        <f t="shared" si="5"/>
        <v>1104</v>
      </c>
      <c r="E38" s="65">
        <f t="shared" si="5"/>
        <v>95</v>
      </c>
      <c r="F38" s="65">
        <f t="shared" si="5"/>
        <v>121</v>
      </c>
      <c r="G38" s="65">
        <f t="shared" si="5"/>
        <v>241</v>
      </c>
      <c r="H38" s="65">
        <f t="shared" si="5"/>
        <v>215</v>
      </c>
      <c r="I38" s="65">
        <f t="shared" si="5"/>
        <v>220</v>
      </c>
      <c r="J38" s="65">
        <f t="shared" si="5"/>
        <v>212</v>
      </c>
      <c r="K38" s="65">
        <f t="shared" si="5"/>
        <v>468</v>
      </c>
      <c r="L38" s="65">
        <f t="shared" si="5"/>
        <v>465</v>
      </c>
    </row>
    <row r="39" spans="2:12" x14ac:dyDescent="0.2">
      <c r="B39" s="34" t="s">
        <v>290</v>
      </c>
      <c r="C39" s="46">
        <f>C111+C183</f>
        <v>6</v>
      </c>
      <c r="D39" s="65">
        <f>D111+D183</f>
        <v>308</v>
      </c>
      <c r="E39" s="65">
        <f>E111+E183</f>
        <v>3</v>
      </c>
      <c r="F39" s="59" t="s">
        <v>291</v>
      </c>
      <c r="G39" s="65">
        <f t="shared" si="5"/>
        <v>10</v>
      </c>
      <c r="H39" s="65">
        <f t="shared" si="5"/>
        <v>7</v>
      </c>
      <c r="I39" s="65">
        <f t="shared" si="5"/>
        <v>145</v>
      </c>
      <c r="J39" s="65">
        <f t="shared" si="5"/>
        <v>143</v>
      </c>
      <c r="K39" s="65">
        <f t="shared" si="5"/>
        <v>285</v>
      </c>
      <c r="L39" s="65">
        <f t="shared" si="5"/>
        <v>294</v>
      </c>
    </row>
    <row r="40" spans="2:12" x14ac:dyDescent="0.2">
      <c r="C40" s="39"/>
    </row>
    <row r="41" spans="2:12" x14ac:dyDescent="0.2">
      <c r="B41" s="34" t="s">
        <v>292</v>
      </c>
      <c r="C41" s="46">
        <f t="shared" ref="C41:D44" si="6">C113+C185</f>
        <v>7</v>
      </c>
      <c r="D41" s="65">
        <f t="shared" si="6"/>
        <v>161</v>
      </c>
      <c r="E41" s="59" t="s">
        <v>291</v>
      </c>
      <c r="F41" s="59" t="s">
        <v>291</v>
      </c>
      <c r="G41" s="65">
        <f t="shared" ref="G41:L43" si="7">G113+G185</f>
        <v>25</v>
      </c>
      <c r="H41" s="65">
        <f t="shared" si="7"/>
        <v>41</v>
      </c>
      <c r="I41" s="65">
        <f t="shared" si="7"/>
        <v>50</v>
      </c>
      <c r="J41" s="65">
        <f t="shared" si="7"/>
        <v>45</v>
      </c>
      <c r="K41" s="65">
        <f t="shared" si="7"/>
        <v>91</v>
      </c>
      <c r="L41" s="65">
        <f t="shared" si="7"/>
        <v>105</v>
      </c>
    </row>
    <row r="42" spans="2:12" x14ac:dyDescent="0.2">
      <c r="B42" s="34" t="s">
        <v>293</v>
      </c>
      <c r="C42" s="46">
        <f t="shared" si="6"/>
        <v>1</v>
      </c>
      <c r="D42" s="65">
        <f t="shared" si="6"/>
        <v>57</v>
      </c>
      <c r="E42" s="65">
        <f>E114+E186</f>
        <v>8</v>
      </c>
      <c r="F42" s="65">
        <f>F114+F186</f>
        <v>9</v>
      </c>
      <c r="G42" s="65">
        <f t="shared" si="7"/>
        <v>7</v>
      </c>
      <c r="H42" s="65">
        <f t="shared" si="7"/>
        <v>13</v>
      </c>
      <c r="I42" s="65">
        <f t="shared" si="7"/>
        <v>8</v>
      </c>
      <c r="J42" s="65">
        <f t="shared" si="7"/>
        <v>12</v>
      </c>
      <c r="K42" s="65">
        <f t="shared" si="7"/>
        <v>20</v>
      </c>
      <c r="L42" s="65">
        <f t="shared" si="7"/>
        <v>22</v>
      </c>
    </row>
    <row r="43" spans="2:12" x14ac:dyDescent="0.2">
      <c r="B43" s="34" t="s">
        <v>294</v>
      </c>
      <c r="C43" s="46">
        <f t="shared" si="6"/>
        <v>1</v>
      </c>
      <c r="D43" s="65">
        <f t="shared" si="6"/>
        <v>90</v>
      </c>
      <c r="E43" s="65">
        <f>E115+E187</f>
        <v>14</v>
      </c>
      <c r="F43" s="65">
        <f>F115+F187</f>
        <v>15</v>
      </c>
      <c r="G43" s="65">
        <f t="shared" si="7"/>
        <v>16</v>
      </c>
      <c r="H43" s="65">
        <f t="shared" si="7"/>
        <v>19</v>
      </c>
      <c r="I43" s="65">
        <f t="shared" si="7"/>
        <v>12</v>
      </c>
      <c r="J43" s="65">
        <f t="shared" si="7"/>
        <v>14</v>
      </c>
      <c r="K43" s="65">
        <f t="shared" si="7"/>
        <v>35</v>
      </c>
      <c r="L43" s="65">
        <f t="shared" si="7"/>
        <v>41</v>
      </c>
    </row>
    <row r="44" spans="2:12" x14ac:dyDescent="0.2">
      <c r="B44" s="34" t="s">
        <v>295</v>
      </c>
      <c r="C44" s="46">
        <f t="shared" si="6"/>
        <v>1</v>
      </c>
      <c r="D44" s="65">
        <f t="shared" si="6"/>
        <v>44</v>
      </c>
      <c r="E44" s="59" t="s">
        <v>291</v>
      </c>
      <c r="F44" s="59" t="s">
        <v>291</v>
      </c>
      <c r="G44" s="59" t="s">
        <v>291</v>
      </c>
      <c r="H44" s="59" t="s">
        <v>291</v>
      </c>
      <c r="I44" s="65">
        <f>I116+I188</f>
        <v>25</v>
      </c>
      <c r="J44" s="65">
        <f>J116+J188</f>
        <v>19</v>
      </c>
      <c r="K44" s="65">
        <f>K116+K188</f>
        <v>44</v>
      </c>
      <c r="L44" s="65">
        <f>L116+L188</f>
        <v>37</v>
      </c>
    </row>
    <row r="45" spans="2:12" x14ac:dyDescent="0.2">
      <c r="C45" s="39"/>
    </row>
    <row r="46" spans="2:12" x14ac:dyDescent="0.2">
      <c r="B46" s="34" t="s">
        <v>296</v>
      </c>
      <c r="C46" s="46">
        <f t="shared" ref="C46:L48" si="8">C118+C190</f>
        <v>1</v>
      </c>
      <c r="D46" s="65">
        <f t="shared" si="8"/>
        <v>230</v>
      </c>
      <c r="E46" s="65">
        <f t="shared" si="8"/>
        <v>38</v>
      </c>
      <c r="F46" s="65">
        <f t="shared" si="8"/>
        <v>40</v>
      </c>
      <c r="G46" s="65">
        <f t="shared" si="8"/>
        <v>38</v>
      </c>
      <c r="H46" s="65">
        <f t="shared" si="8"/>
        <v>39</v>
      </c>
      <c r="I46" s="65">
        <f t="shared" si="8"/>
        <v>41</v>
      </c>
      <c r="J46" s="65">
        <f t="shared" si="8"/>
        <v>34</v>
      </c>
      <c r="K46" s="65">
        <f t="shared" si="8"/>
        <v>79</v>
      </c>
      <c r="L46" s="65">
        <f t="shared" si="8"/>
        <v>83</v>
      </c>
    </row>
    <row r="47" spans="2:12" x14ac:dyDescent="0.2">
      <c r="B47" s="34" t="s">
        <v>297</v>
      </c>
      <c r="C47" s="46">
        <f t="shared" si="8"/>
        <v>2</v>
      </c>
      <c r="D47" s="65">
        <f t="shared" si="8"/>
        <v>649</v>
      </c>
      <c r="E47" s="65">
        <f t="shared" si="8"/>
        <v>87</v>
      </c>
      <c r="F47" s="65">
        <f t="shared" si="8"/>
        <v>86</v>
      </c>
      <c r="G47" s="65">
        <f t="shared" si="8"/>
        <v>106</v>
      </c>
      <c r="H47" s="65">
        <f t="shared" si="8"/>
        <v>120</v>
      </c>
      <c r="I47" s="65">
        <f t="shared" si="8"/>
        <v>130</v>
      </c>
      <c r="J47" s="65">
        <f t="shared" si="8"/>
        <v>120</v>
      </c>
      <c r="K47" s="65">
        <f t="shared" si="8"/>
        <v>241</v>
      </c>
      <c r="L47" s="65">
        <f t="shared" si="8"/>
        <v>235</v>
      </c>
    </row>
    <row r="48" spans="2:12" x14ac:dyDescent="0.2">
      <c r="B48" s="34" t="s">
        <v>298</v>
      </c>
      <c r="C48" s="46">
        <f t="shared" si="8"/>
        <v>6</v>
      </c>
      <c r="D48" s="65">
        <f t="shared" si="8"/>
        <v>204</v>
      </c>
      <c r="E48" s="65">
        <f t="shared" si="8"/>
        <v>1</v>
      </c>
      <c r="F48" s="65">
        <f t="shared" si="8"/>
        <v>6</v>
      </c>
      <c r="G48" s="65">
        <f t="shared" si="8"/>
        <v>36</v>
      </c>
      <c r="H48" s="65">
        <f t="shared" si="8"/>
        <v>39</v>
      </c>
      <c r="I48" s="65">
        <f t="shared" si="8"/>
        <v>69</v>
      </c>
      <c r="J48" s="65">
        <f t="shared" si="8"/>
        <v>53</v>
      </c>
      <c r="K48" s="65">
        <f t="shared" si="8"/>
        <v>82</v>
      </c>
      <c r="L48" s="65">
        <f t="shared" si="8"/>
        <v>132</v>
      </c>
    </row>
    <row r="49" spans="2:12" x14ac:dyDescent="0.2">
      <c r="B49" s="34" t="s">
        <v>299</v>
      </c>
      <c r="C49" s="46">
        <f>C121+C193</f>
        <v>2</v>
      </c>
      <c r="D49" s="65">
        <f>D121+D193</f>
        <v>110</v>
      </c>
      <c r="E49" s="59" t="s">
        <v>291</v>
      </c>
      <c r="F49" s="59" t="s">
        <v>291</v>
      </c>
      <c r="G49" s="59" t="s">
        <v>291</v>
      </c>
      <c r="H49" s="59" t="s">
        <v>291</v>
      </c>
      <c r="I49" s="65">
        <f>I121+I193</f>
        <v>47</v>
      </c>
      <c r="J49" s="65">
        <f>J121+J193</f>
        <v>63</v>
      </c>
      <c r="K49" s="65">
        <f>K121+K193</f>
        <v>110</v>
      </c>
      <c r="L49" s="65">
        <f>L121+L193</f>
        <v>121</v>
      </c>
    </row>
    <row r="50" spans="2:12" x14ac:dyDescent="0.2">
      <c r="C50" s="39"/>
    </row>
    <row r="51" spans="2:12" x14ac:dyDescent="0.2">
      <c r="B51" s="34" t="s">
        <v>300</v>
      </c>
      <c r="C51" s="46">
        <f t="shared" ref="C51:L53" si="9">C123+C195</f>
        <v>3</v>
      </c>
      <c r="D51" s="65">
        <f t="shared" si="9"/>
        <v>111</v>
      </c>
      <c r="E51" s="65">
        <f t="shared" si="9"/>
        <v>13</v>
      </c>
      <c r="F51" s="65">
        <f t="shared" si="9"/>
        <v>21</v>
      </c>
      <c r="G51" s="65">
        <f t="shared" si="9"/>
        <v>13</v>
      </c>
      <c r="H51" s="65">
        <f t="shared" si="9"/>
        <v>15</v>
      </c>
      <c r="I51" s="65">
        <f t="shared" si="9"/>
        <v>29</v>
      </c>
      <c r="J51" s="65">
        <f t="shared" si="9"/>
        <v>20</v>
      </c>
      <c r="K51" s="65">
        <f t="shared" si="9"/>
        <v>40</v>
      </c>
      <c r="L51" s="65">
        <f t="shared" si="9"/>
        <v>42</v>
      </c>
    </row>
    <row r="52" spans="2:12" x14ac:dyDescent="0.2">
      <c r="B52" s="34" t="s">
        <v>301</v>
      </c>
      <c r="C52" s="46">
        <f>C124+C196</f>
        <v>1</v>
      </c>
      <c r="D52" s="65">
        <f>D124+D196</f>
        <v>26</v>
      </c>
      <c r="E52" s="59" t="s">
        <v>291</v>
      </c>
      <c r="F52" s="59" t="s">
        <v>291</v>
      </c>
      <c r="G52" s="65">
        <f t="shared" si="9"/>
        <v>2</v>
      </c>
      <c r="H52" s="65">
        <f t="shared" si="9"/>
        <v>2</v>
      </c>
      <c r="I52" s="65">
        <f t="shared" si="9"/>
        <v>11</v>
      </c>
      <c r="J52" s="65">
        <f t="shared" si="9"/>
        <v>11</v>
      </c>
      <c r="K52" s="65">
        <f t="shared" si="9"/>
        <v>24</v>
      </c>
      <c r="L52" s="65">
        <f t="shared" si="9"/>
        <v>22</v>
      </c>
    </row>
    <row r="53" spans="2:12" x14ac:dyDescent="0.2">
      <c r="B53" s="34" t="s">
        <v>302</v>
      </c>
      <c r="C53" s="46">
        <f>C125+C197</f>
        <v>1</v>
      </c>
      <c r="D53" s="65">
        <f>D125+D197</f>
        <v>6</v>
      </c>
      <c r="E53" s="59" t="s">
        <v>291</v>
      </c>
      <c r="F53" s="59" t="s">
        <v>291</v>
      </c>
      <c r="G53" s="65">
        <f t="shared" si="9"/>
        <v>1</v>
      </c>
      <c r="H53" s="65">
        <f t="shared" si="9"/>
        <v>1</v>
      </c>
      <c r="I53" s="65">
        <f t="shared" si="9"/>
        <v>1</v>
      </c>
      <c r="J53" s="65">
        <f t="shared" si="9"/>
        <v>3</v>
      </c>
      <c r="K53" s="65">
        <f t="shared" si="9"/>
        <v>2</v>
      </c>
      <c r="L53" s="65">
        <f t="shared" si="9"/>
        <v>2</v>
      </c>
    </row>
    <row r="54" spans="2:12" x14ac:dyDescent="0.2">
      <c r="C54" s="39"/>
    </row>
    <row r="55" spans="2:12" x14ac:dyDescent="0.2">
      <c r="B55" s="34" t="s">
        <v>303</v>
      </c>
      <c r="C55" s="46">
        <f t="shared" ref="C55:L57" si="10">C127+C199</f>
        <v>1</v>
      </c>
      <c r="D55" s="65">
        <f t="shared" si="10"/>
        <v>157</v>
      </c>
      <c r="E55" s="65">
        <f t="shared" si="10"/>
        <v>13</v>
      </c>
      <c r="F55" s="65">
        <f t="shared" si="10"/>
        <v>22</v>
      </c>
      <c r="G55" s="65">
        <f t="shared" si="10"/>
        <v>30</v>
      </c>
      <c r="H55" s="65">
        <f t="shared" si="10"/>
        <v>27</v>
      </c>
      <c r="I55" s="65">
        <f t="shared" si="10"/>
        <v>33</v>
      </c>
      <c r="J55" s="65">
        <f t="shared" si="10"/>
        <v>32</v>
      </c>
      <c r="K55" s="65">
        <f t="shared" si="10"/>
        <v>49</v>
      </c>
      <c r="L55" s="65">
        <f t="shared" si="10"/>
        <v>59</v>
      </c>
    </row>
    <row r="56" spans="2:12" x14ac:dyDescent="0.2">
      <c r="B56" s="34" t="s">
        <v>304</v>
      </c>
      <c r="C56" s="46">
        <f>C128+C200</f>
        <v>1</v>
      </c>
      <c r="D56" s="65">
        <f>D128+D200</f>
        <v>78</v>
      </c>
      <c r="E56" s="59" t="s">
        <v>291</v>
      </c>
      <c r="F56" s="59" t="s">
        <v>291</v>
      </c>
      <c r="G56" s="59" t="s">
        <v>291</v>
      </c>
      <c r="H56" s="59" t="s">
        <v>291</v>
      </c>
      <c r="I56" s="65">
        <f t="shared" si="10"/>
        <v>35</v>
      </c>
      <c r="J56" s="65">
        <f t="shared" si="10"/>
        <v>43</v>
      </c>
      <c r="K56" s="65">
        <f t="shared" si="10"/>
        <v>78</v>
      </c>
      <c r="L56" s="65">
        <f t="shared" si="10"/>
        <v>73</v>
      </c>
    </row>
    <row r="57" spans="2:12" x14ac:dyDescent="0.2">
      <c r="B57" s="34" t="s">
        <v>305</v>
      </c>
      <c r="C57" s="46">
        <f>C129+C201</f>
        <v>2</v>
      </c>
      <c r="D57" s="65">
        <f>D129+D201</f>
        <v>97</v>
      </c>
      <c r="E57" s="59" t="s">
        <v>291</v>
      </c>
      <c r="F57" s="59" t="s">
        <v>291</v>
      </c>
      <c r="G57" s="65">
        <f>G129+G201</f>
        <v>32</v>
      </c>
      <c r="H57" s="65">
        <f>H129+H201</f>
        <v>24</v>
      </c>
      <c r="I57" s="65">
        <f t="shared" si="10"/>
        <v>21</v>
      </c>
      <c r="J57" s="65">
        <f t="shared" si="10"/>
        <v>20</v>
      </c>
      <c r="K57" s="65">
        <f t="shared" si="10"/>
        <v>60</v>
      </c>
      <c r="L57" s="65">
        <f t="shared" si="10"/>
        <v>66</v>
      </c>
    </row>
    <row r="58" spans="2:12" x14ac:dyDescent="0.2">
      <c r="C58" s="39"/>
    </row>
    <row r="59" spans="2:12" x14ac:dyDescent="0.2">
      <c r="B59" s="34" t="s">
        <v>306</v>
      </c>
      <c r="C59" s="46">
        <f t="shared" ref="C59:L61" si="11">C131+C203</f>
        <v>1</v>
      </c>
      <c r="D59" s="65">
        <f t="shared" si="11"/>
        <v>74</v>
      </c>
      <c r="E59" s="65">
        <f t="shared" si="11"/>
        <v>16</v>
      </c>
      <c r="F59" s="65">
        <f t="shared" si="11"/>
        <v>20</v>
      </c>
      <c r="G59" s="65">
        <f t="shared" si="11"/>
        <v>7</v>
      </c>
      <c r="H59" s="65">
        <f t="shared" si="11"/>
        <v>14</v>
      </c>
      <c r="I59" s="65">
        <f t="shared" si="11"/>
        <v>13</v>
      </c>
      <c r="J59" s="65">
        <f t="shared" si="11"/>
        <v>4</v>
      </c>
      <c r="K59" s="65">
        <f t="shared" si="11"/>
        <v>36</v>
      </c>
      <c r="L59" s="65">
        <f t="shared" si="11"/>
        <v>13</v>
      </c>
    </row>
    <row r="60" spans="2:12" x14ac:dyDescent="0.2">
      <c r="B60" s="34" t="s">
        <v>307</v>
      </c>
      <c r="C60" s="46">
        <f>C132+C204</f>
        <v>1</v>
      </c>
      <c r="D60" s="65">
        <f>D132+D204</f>
        <v>69</v>
      </c>
      <c r="E60" s="59" t="s">
        <v>291</v>
      </c>
      <c r="F60" s="59" t="s">
        <v>291</v>
      </c>
      <c r="G60" s="65">
        <f t="shared" si="11"/>
        <v>12</v>
      </c>
      <c r="H60" s="65">
        <f t="shared" si="11"/>
        <v>18</v>
      </c>
      <c r="I60" s="65">
        <f t="shared" si="11"/>
        <v>19</v>
      </c>
      <c r="J60" s="65">
        <f t="shared" si="11"/>
        <v>20</v>
      </c>
      <c r="K60" s="65">
        <f t="shared" si="11"/>
        <v>35</v>
      </c>
      <c r="L60" s="65">
        <f t="shared" si="11"/>
        <v>39</v>
      </c>
    </row>
    <row r="61" spans="2:12" x14ac:dyDescent="0.2">
      <c r="B61" s="34" t="s">
        <v>308</v>
      </c>
      <c r="C61" s="46">
        <f>C133+C205</f>
        <v>2</v>
      </c>
      <c r="D61" s="65">
        <f>D133+D205</f>
        <v>87</v>
      </c>
      <c r="E61" s="59" t="s">
        <v>291</v>
      </c>
      <c r="F61" s="59" t="s">
        <v>291</v>
      </c>
      <c r="G61" s="65">
        <f t="shared" si="11"/>
        <v>16</v>
      </c>
      <c r="H61" s="65">
        <f t="shared" si="11"/>
        <v>20</v>
      </c>
      <c r="I61" s="65">
        <f t="shared" si="11"/>
        <v>24</v>
      </c>
      <c r="J61" s="65">
        <f t="shared" si="11"/>
        <v>27</v>
      </c>
      <c r="K61" s="65">
        <f t="shared" si="11"/>
        <v>37</v>
      </c>
      <c r="L61" s="65">
        <f t="shared" si="11"/>
        <v>28</v>
      </c>
    </row>
    <row r="62" spans="2:12" x14ac:dyDescent="0.2">
      <c r="C62" s="39"/>
    </row>
    <row r="63" spans="2:12" x14ac:dyDescent="0.2">
      <c r="B63" s="34" t="s">
        <v>309</v>
      </c>
      <c r="C63" s="46">
        <f t="shared" ref="C63:D65" si="12">C135+C207</f>
        <v>2</v>
      </c>
      <c r="D63" s="65">
        <f t="shared" si="12"/>
        <v>94</v>
      </c>
      <c r="E63" s="59" t="s">
        <v>291</v>
      </c>
      <c r="F63" s="59" t="s">
        <v>291</v>
      </c>
      <c r="G63" s="65">
        <f t="shared" ref="G63:L65" si="13">G135+G207</f>
        <v>20</v>
      </c>
      <c r="H63" s="65">
        <f t="shared" si="13"/>
        <v>22</v>
      </c>
      <c r="I63" s="65">
        <f t="shared" si="13"/>
        <v>27</v>
      </c>
      <c r="J63" s="65">
        <f t="shared" si="13"/>
        <v>25</v>
      </c>
      <c r="K63" s="65">
        <f t="shared" si="13"/>
        <v>46</v>
      </c>
      <c r="L63" s="65">
        <f t="shared" si="13"/>
        <v>48</v>
      </c>
    </row>
    <row r="64" spans="2:12" x14ac:dyDescent="0.2">
      <c r="B64" s="34" t="s">
        <v>310</v>
      </c>
      <c r="C64" s="46">
        <f t="shared" si="12"/>
        <v>1</v>
      </c>
      <c r="D64" s="65">
        <f t="shared" si="12"/>
        <v>158</v>
      </c>
      <c r="E64" s="65">
        <f>E136+E208</f>
        <v>15</v>
      </c>
      <c r="F64" s="65">
        <f>F136+F208</f>
        <v>31</v>
      </c>
      <c r="G64" s="65">
        <f t="shared" si="13"/>
        <v>24</v>
      </c>
      <c r="H64" s="65">
        <f t="shared" si="13"/>
        <v>27</v>
      </c>
      <c r="I64" s="65">
        <f t="shared" si="13"/>
        <v>22</v>
      </c>
      <c r="J64" s="65">
        <f t="shared" si="13"/>
        <v>39</v>
      </c>
      <c r="K64" s="65">
        <f t="shared" si="13"/>
        <v>63</v>
      </c>
      <c r="L64" s="65">
        <f t="shared" si="13"/>
        <v>53</v>
      </c>
    </row>
    <row r="65" spans="1:12" x14ac:dyDescent="0.2">
      <c r="B65" s="34" t="s">
        <v>311</v>
      </c>
      <c r="C65" s="46">
        <f t="shared" si="12"/>
        <v>3</v>
      </c>
      <c r="D65" s="65">
        <f t="shared" si="12"/>
        <v>139</v>
      </c>
      <c r="E65" s="59" t="s">
        <v>291</v>
      </c>
      <c r="F65" s="59" t="s">
        <v>291</v>
      </c>
      <c r="G65" s="65">
        <f t="shared" si="13"/>
        <v>33</v>
      </c>
      <c r="H65" s="65">
        <f t="shared" si="13"/>
        <v>44</v>
      </c>
      <c r="I65" s="65">
        <f t="shared" si="13"/>
        <v>23</v>
      </c>
      <c r="J65" s="65">
        <f t="shared" si="13"/>
        <v>39</v>
      </c>
      <c r="K65" s="65">
        <f t="shared" si="13"/>
        <v>81</v>
      </c>
      <c r="L65" s="65">
        <f t="shared" si="13"/>
        <v>66</v>
      </c>
    </row>
    <row r="66" spans="1:12" x14ac:dyDescent="0.2">
      <c r="C66" s="39"/>
    </row>
    <row r="67" spans="1:12" x14ac:dyDescent="0.2">
      <c r="B67" s="34" t="s">
        <v>312</v>
      </c>
      <c r="C67" s="46">
        <f t="shared" ref="C67:L69" si="14">C139+C211</f>
        <v>1</v>
      </c>
      <c r="D67" s="65">
        <f t="shared" si="14"/>
        <v>70</v>
      </c>
      <c r="E67" s="65">
        <f t="shared" si="14"/>
        <v>8</v>
      </c>
      <c r="F67" s="65">
        <f t="shared" si="14"/>
        <v>8</v>
      </c>
      <c r="G67" s="65">
        <f t="shared" si="14"/>
        <v>12</v>
      </c>
      <c r="H67" s="65">
        <f t="shared" si="14"/>
        <v>14</v>
      </c>
      <c r="I67" s="65">
        <f t="shared" si="14"/>
        <v>18</v>
      </c>
      <c r="J67" s="65">
        <f t="shared" si="14"/>
        <v>10</v>
      </c>
      <c r="K67" s="65">
        <f t="shared" si="14"/>
        <v>17</v>
      </c>
      <c r="L67" s="65">
        <f t="shared" si="14"/>
        <v>25</v>
      </c>
    </row>
    <row r="68" spans="1:12" x14ac:dyDescent="0.2">
      <c r="B68" s="34" t="s">
        <v>313</v>
      </c>
      <c r="C68" s="46">
        <f t="shared" si="14"/>
        <v>1</v>
      </c>
      <c r="D68" s="65">
        <f t="shared" si="14"/>
        <v>58</v>
      </c>
      <c r="E68" s="65">
        <f t="shared" si="14"/>
        <v>7</v>
      </c>
      <c r="F68" s="65">
        <f t="shared" si="14"/>
        <v>11</v>
      </c>
      <c r="G68" s="65">
        <f t="shared" si="14"/>
        <v>11</v>
      </c>
      <c r="H68" s="65">
        <f t="shared" si="14"/>
        <v>6</v>
      </c>
      <c r="I68" s="65">
        <f t="shared" si="14"/>
        <v>12</v>
      </c>
      <c r="J68" s="65">
        <f t="shared" si="14"/>
        <v>11</v>
      </c>
      <c r="K68" s="65">
        <f t="shared" si="14"/>
        <v>35</v>
      </c>
      <c r="L68" s="65">
        <f t="shared" si="14"/>
        <v>39</v>
      </c>
    </row>
    <row r="69" spans="1:12" x14ac:dyDescent="0.2">
      <c r="B69" s="34" t="s">
        <v>314</v>
      </c>
      <c r="C69" s="46">
        <f t="shared" si="14"/>
        <v>2</v>
      </c>
      <c r="D69" s="65">
        <f t="shared" si="14"/>
        <v>25</v>
      </c>
      <c r="E69" s="65">
        <f t="shared" si="14"/>
        <v>3</v>
      </c>
      <c r="F69" s="65">
        <f t="shared" si="14"/>
        <v>5</v>
      </c>
      <c r="G69" s="65">
        <f t="shared" si="14"/>
        <v>7</v>
      </c>
      <c r="H69" s="65">
        <f t="shared" si="14"/>
        <v>4</v>
      </c>
      <c r="I69" s="65">
        <f t="shared" si="14"/>
        <v>1</v>
      </c>
      <c r="J69" s="65">
        <f t="shared" si="14"/>
        <v>5</v>
      </c>
      <c r="K69" s="65">
        <f t="shared" si="14"/>
        <v>9</v>
      </c>
      <c r="L69" s="65">
        <f t="shared" si="14"/>
        <v>12</v>
      </c>
    </row>
    <row r="70" spans="1:12" ht="18" thickBot="1" x14ac:dyDescent="0.25">
      <c r="B70" s="37"/>
      <c r="C70" s="53"/>
      <c r="D70" s="37"/>
      <c r="E70" s="37"/>
      <c r="F70" s="37"/>
      <c r="G70" s="37"/>
      <c r="H70" s="37"/>
      <c r="I70" s="37"/>
      <c r="J70" s="37"/>
      <c r="K70" s="37"/>
      <c r="L70" s="37"/>
    </row>
    <row r="71" spans="1:12" x14ac:dyDescent="0.2">
      <c r="C71" s="34" t="s">
        <v>263</v>
      </c>
    </row>
    <row r="72" spans="1:12" x14ac:dyDescent="0.2">
      <c r="A72" s="34"/>
    </row>
    <row r="73" spans="1:12" x14ac:dyDescent="0.2">
      <c r="A73" s="34"/>
    </row>
    <row r="78" spans="1:12" x14ac:dyDescent="0.2">
      <c r="E78" s="36" t="s">
        <v>264</v>
      </c>
    </row>
    <row r="79" spans="1:12" x14ac:dyDescent="0.2">
      <c r="C79" s="36" t="s">
        <v>315</v>
      </c>
      <c r="E79" s="34" t="s">
        <v>266</v>
      </c>
    </row>
    <row r="80" spans="1:12" ht="18" thickBot="1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spans="2:12" x14ac:dyDescent="0.2">
      <c r="C81" s="39"/>
      <c r="D81" s="40"/>
      <c r="E81" s="42"/>
      <c r="F81" s="42"/>
      <c r="G81" s="57" t="s">
        <v>316</v>
      </c>
      <c r="H81" s="42"/>
      <c r="I81" s="42"/>
      <c r="J81" s="42"/>
      <c r="K81" s="41" t="s">
        <v>268</v>
      </c>
      <c r="L81" s="41" t="s">
        <v>269</v>
      </c>
    </row>
    <row r="82" spans="2:12" x14ac:dyDescent="0.2">
      <c r="C82" s="41" t="s">
        <v>270</v>
      </c>
      <c r="D82" s="40" t="s">
        <v>271</v>
      </c>
      <c r="E82" s="44" t="s">
        <v>272</v>
      </c>
      <c r="F82" s="42"/>
      <c r="G82" s="44" t="s">
        <v>273</v>
      </c>
      <c r="H82" s="42"/>
      <c r="I82" s="44" t="s">
        <v>274</v>
      </c>
      <c r="J82" s="42"/>
      <c r="K82" s="41" t="s">
        <v>275</v>
      </c>
      <c r="L82" s="41" t="s">
        <v>276</v>
      </c>
    </row>
    <row r="83" spans="2:12" x14ac:dyDescent="0.2">
      <c r="B83" s="42"/>
      <c r="C83" s="43"/>
      <c r="D83" s="68" t="s">
        <v>277</v>
      </c>
      <c r="E83" s="45" t="s">
        <v>236</v>
      </c>
      <c r="F83" s="45" t="s">
        <v>234</v>
      </c>
      <c r="G83" s="45" t="s">
        <v>236</v>
      </c>
      <c r="H83" s="45" t="s">
        <v>237</v>
      </c>
      <c r="I83" s="45" t="s">
        <v>236</v>
      </c>
      <c r="J83" s="45" t="s">
        <v>237</v>
      </c>
      <c r="K83" s="45" t="s">
        <v>231</v>
      </c>
      <c r="L83" s="45" t="s">
        <v>231</v>
      </c>
    </row>
    <row r="84" spans="2:12" x14ac:dyDescent="0.2">
      <c r="C84" s="58" t="s">
        <v>270</v>
      </c>
      <c r="D84" s="59" t="s">
        <v>173</v>
      </c>
      <c r="E84" s="59" t="s">
        <v>173</v>
      </c>
      <c r="F84" s="59" t="s">
        <v>173</v>
      </c>
      <c r="G84" s="59" t="s">
        <v>173</v>
      </c>
      <c r="H84" s="59" t="s">
        <v>173</v>
      </c>
      <c r="I84" s="59" t="s">
        <v>173</v>
      </c>
      <c r="J84" s="59" t="s">
        <v>173</v>
      </c>
      <c r="K84" s="59" t="s">
        <v>173</v>
      </c>
      <c r="L84" s="59" t="s">
        <v>173</v>
      </c>
    </row>
    <row r="85" spans="2:12" x14ac:dyDescent="0.2">
      <c r="B85" s="34" t="s">
        <v>317</v>
      </c>
      <c r="C85" s="48">
        <v>74</v>
      </c>
      <c r="D85" s="65">
        <f>SUM(E85:J85)</f>
        <v>7530</v>
      </c>
      <c r="E85" s="47">
        <v>1</v>
      </c>
      <c r="F85" s="61" t="s">
        <v>291</v>
      </c>
      <c r="G85" s="47">
        <v>1156</v>
      </c>
      <c r="H85" s="47">
        <v>1159</v>
      </c>
      <c r="I85" s="47">
        <v>2613</v>
      </c>
      <c r="J85" s="47">
        <v>2601</v>
      </c>
      <c r="K85" s="47">
        <v>5256</v>
      </c>
      <c r="L85" s="47">
        <v>4860</v>
      </c>
    </row>
    <row r="86" spans="2:12" x14ac:dyDescent="0.2">
      <c r="B86" s="34" t="s">
        <v>279</v>
      </c>
      <c r="C86" s="48">
        <v>76</v>
      </c>
      <c r="D86" s="65">
        <f>SUM(E86:J86)</f>
        <v>8260</v>
      </c>
      <c r="E86" s="61" t="s">
        <v>291</v>
      </c>
      <c r="F86" s="61" t="s">
        <v>291</v>
      </c>
      <c r="G86" s="47">
        <v>1565</v>
      </c>
      <c r="H86" s="47">
        <v>1423</v>
      </c>
      <c r="I86" s="47">
        <v>2698</v>
      </c>
      <c r="J86" s="47">
        <v>2574</v>
      </c>
      <c r="K86" s="47">
        <v>5710</v>
      </c>
      <c r="L86" s="47">
        <v>5383</v>
      </c>
    </row>
    <row r="87" spans="2:12" x14ac:dyDescent="0.2">
      <c r="B87" s="34" t="s">
        <v>94</v>
      </c>
      <c r="C87" s="48">
        <v>80</v>
      </c>
      <c r="D87" s="65">
        <f>SUM(E87:J87)</f>
        <v>7860</v>
      </c>
      <c r="E87" s="47">
        <v>18</v>
      </c>
      <c r="F87" s="47">
        <v>10</v>
      </c>
      <c r="G87" s="47">
        <v>1342</v>
      </c>
      <c r="H87" s="47">
        <v>1293</v>
      </c>
      <c r="I87" s="47">
        <v>2712</v>
      </c>
      <c r="J87" s="47">
        <v>2485</v>
      </c>
      <c r="K87" s="47">
        <f>2585+2381</f>
        <v>4966</v>
      </c>
      <c r="L87" s="47">
        <v>5565</v>
      </c>
    </row>
    <row r="88" spans="2:12" x14ac:dyDescent="0.2">
      <c r="B88" s="34" t="s">
        <v>95</v>
      </c>
      <c r="C88" s="48">
        <v>83</v>
      </c>
      <c r="D88" s="65">
        <f>SUM(E88:J88)</f>
        <v>5835</v>
      </c>
      <c r="E88" s="47">
        <v>17</v>
      </c>
      <c r="F88" s="47">
        <v>19</v>
      </c>
      <c r="G88" s="47">
        <v>1029</v>
      </c>
      <c r="H88" s="47">
        <v>1035</v>
      </c>
      <c r="I88" s="47">
        <v>1877</v>
      </c>
      <c r="J88" s="47">
        <v>1858</v>
      </c>
      <c r="K88" s="47">
        <f>1899+1880</f>
        <v>3779</v>
      </c>
      <c r="L88" s="47">
        <v>3948</v>
      </c>
    </row>
    <row r="89" spans="2:12" x14ac:dyDescent="0.2">
      <c r="B89" s="34" t="s">
        <v>96</v>
      </c>
      <c r="C89" s="48">
        <v>80</v>
      </c>
      <c r="D89" s="65">
        <f>SUM(E89:J89)</f>
        <v>4784</v>
      </c>
      <c r="E89" s="47">
        <v>14</v>
      </c>
      <c r="F89" s="47">
        <v>17</v>
      </c>
      <c r="G89" s="47">
        <v>913</v>
      </c>
      <c r="H89" s="47">
        <v>845</v>
      </c>
      <c r="I89" s="47">
        <v>1477</v>
      </c>
      <c r="J89" s="47">
        <v>1518</v>
      </c>
      <c r="K89" s="47">
        <f>1533+1458</f>
        <v>2991</v>
      </c>
      <c r="L89" s="47">
        <v>3358</v>
      </c>
    </row>
    <row r="90" spans="2:12" x14ac:dyDescent="0.2">
      <c r="C90" s="39"/>
    </row>
    <row r="91" spans="2:12" x14ac:dyDescent="0.2">
      <c r="B91" s="34" t="s">
        <v>280</v>
      </c>
      <c r="C91" s="48">
        <v>80</v>
      </c>
      <c r="D91" s="65">
        <f>SUM(E91:J91)</f>
        <v>4813</v>
      </c>
      <c r="E91" s="47">
        <v>12</v>
      </c>
      <c r="F91" s="47">
        <v>6</v>
      </c>
      <c r="G91" s="47">
        <v>851</v>
      </c>
      <c r="H91" s="47">
        <v>892</v>
      </c>
      <c r="I91" s="47">
        <v>1578</v>
      </c>
      <c r="J91" s="47">
        <v>1474</v>
      </c>
      <c r="K91" s="47">
        <f>1514+1517</f>
        <v>3031</v>
      </c>
      <c r="L91" s="47">
        <v>3021</v>
      </c>
    </row>
    <row r="92" spans="2:12" x14ac:dyDescent="0.2">
      <c r="B92" s="34" t="s">
        <v>281</v>
      </c>
      <c r="C92" s="48">
        <v>80</v>
      </c>
      <c r="D92" s="65">
        <f>SUM(E92:J92)</f>
        <v>4454</v>
      </c>
      <c r="E92" s="47">
        <v>7</v>
      </c>
      <c r="F92" s="47">
        <v>12</v>
      </c>
      <c r="G92" s="47">
        <v>795</v>
      </c>
      <c r="H92" s="47">
        <v>798</v>
      </c>
      <c r="I92" s="47">
        <v>1449</v>
      </c>
      <c r="J92" s="47">
        <v>1393</v>
      </c>
      <c r="K92" s="47">
        <f>1376+1326</f>
        <v>2702</v>
      </c>
      <c r="L92" s="47">
        <v>3072</v>
      </c>
    </row>
    <row r="93" spans="2:12" x14ac:dyDescent="0.2">
      <c r="B93" s="34" t="s">
        <v>282</v>
      </c>
      <c r="C93" s="48">
        <v>80</v>
      </c>
      <c r="D93" s="65">
        <f>SUM(E93:J93)</f>
        <v>4197</v>
      </c>
      <c r="E93" s="47">
        <v>8</v>
      </c>
      <c r="F93" s="47">
        <v>5</v>
      </c>
      <c r="G93" s="47">
        <v>779</v>
      </c>
      <c r="H93" s="47">
        <v>777</v>
      </c>
      <c r="I93" s="47">
        <v>1363</v>
      </c>
      <c r="J93" s="47">
        <v>1265</v>
      </c>
      <c r="K93" s="47">
        <f>1338+1231</f>
        <v>2569</v>
      </c>
      <c r="L93" s="47">
        <v>2882</v>
      </c>
    </row>
    <row r="94" spans="2:12" x14ac:dyDescent="0.2">
      <c r="B94" s="34" t="s">
        <v>97</v>
      </c>
      <c r="C94" s="48">
        <v>80</v>
      </c>
      <c r="D94" s="65">
        <f>SUM(E94:J94)</f>
        <v>4125</v>
      </c>
      <c r="E94" s="47">
        <v>6</v>
      </c>
      <c r="F94" s="47">
        <v>7</v>
      </c>
      <c r="G94" s="47">
        <v>778</v>
      </c>
      <c r="H94" s="47">
        <v>742</v>
      </c>
      <c r="I94" s="47">
        <v>1310</v>
      </c>
      <c r="J94" s="47">
        <v>1282</v>
      </c>
      <c r="K94" s="47">
        <v>2551</v>
      </c>
      <c r="L94" s="47">
        <v>2653</v>
      </c>
    </row>
    <row r="95" spans="2:12" x14ac:dyDescent="0.2">
      <c r="C95" s="39"/>
    </row>
    <row r="96" spans="2:12" x14ac:dyDescent="0.2">
      <c r="B96" s="34" t="s">
        <v>98</v>
      </c>
      <c r="C96" s="48">
        <v>79</v>
      </c>
      <c r="D96" s="65">
        <f>SUM(E96:J96)</f>
        <v>3983</v>
      </c>
      <c r="E96" s="47">
        <v>1</v>
      </c>
      <c r="F96" s="47">
        <v>5</v>
      </c>
      <c r="G96" s="47">
        <v>772</v>
      </c>
      <c r="H96" s="47">
        <v>783</v>
      </c>
      <c r="I96" s="47">
        <v>1256</v>
      </c>
      <c r="J96" s="47">
        <v>1166</v>
      </c>
      <c r="K96" s="47">
        <v>2431</v>
      </c>
      <c r="L96" s="47">
        <v>2625</v>
      </c>
    </row>
    <row r="97" spans="2:12" x14ac:dyDescent="0.2">
      <c r="B97" s="34" t="s">
        <v>99</v>
      </c>
      <c r="C97" s="48">
        <v>79</v>
      </c>
      <c r="D97" s="65">
        <f>SUM(E97:J97)</f>
        <v>3920</v>
      </c>
      <c r="E97" s="47">
        <v>6</v>
      </c>
      <c r="F97" s="47">
        <v>9</v>
      </c>
      <c r="G97" s="47">
        <v>743</v>
      </c>
      <c r="H97" s="47">
        <v>728</v>
      </c>
      <c r="I97" s="47">
        <v>1223</v>
      </c>
      <c r="J97" s="47">
        <v>1211</v>
      </c>
      <c r="K97" s="47">
        <v>2351</v>
      </c>
      <c r="L97" s="47">
        <v>2421</v>
      </c>
    </row>
    <row r="98" spans="2:12" x14ac:dyDescent="0.2">
      <c r="B98" s="34" t="s">
        <v>100</v>
      </c>
      <c r="C98" s="48">
        <v>79</v>
      </c>
      <c r="D98" s="65">
        <f>SUM(E98:J98)</f>
        <v>3806</v>
      </c>
      <c r="E98" s="47">
        <v>3</v>
      </c>
      <c r="F98" s="47">
        <v>7</v>
      </c>
      <c r="G98" s="47">
        <v>775</v>
      </c>
      <c r="H98" s="47">
        <v>773</v>
      </c>
      <c r="I98" s="47">
        <v>1126</v>
      </c>
      <c r="J98" s="47">
        <v>1122</v>
      </c>
      <c r="K98" s="47">
        <v>2331</v>
      </c>
      <c r="L98" s="47">
        <v>2444</v>
      </c>
    </row>
    <row r="99" spans="2:12" x14ac:dyDescent="0.2">
      <c r="C99" s="39"/>
    </row>
    <row r="100" spans="2:12" x14ac:dyDescent="0.2">
      <c r="B100" s="34" t="s">
        <v>101</v>
      </c>
      <c r="C100" s="48">
        <v>79</v>
      </c>
      <c r="D100" s="65">
        <f>SUM(E100:J100)</f>
        <v>3714</v>
      </c>
      <c r="E100" s="47">
        <v>1</v>
      </c>
      <c r="F100" s="47">
        <v>4</v>
      </c>
      <c r="G100" s="47">
        <v>732</v>
      </c>
      <c r="H100" s="47">
        <v>725</v>
      </c>
      <c r="I100" s="47">
        <v>1153</v>
      </c>
      <c r="J100" s="47">
        <v>1099</v>
      </c>
      <c r="K100" s="47">
        <v>2173</v>
      </c>
      <c r="L100" s="47">
        <v>2282</v>
      </c>
    </row>
    <row r="101" spans="2:12" x14ac:dyDescent="0.2">
      <c r="B101" s="34" t="s">
        <v>102</v>
      </c>
      <c r="C101" s="48">
        <v>79</v>
      </c>
      <c r="D101" s="65">
        <f>SUM(E101:J101)</f>
        <v>3784</v>
      </c>
      <c r="E101" s="47">
        <v>54</v>
      </c>
      <c r="F101" s="47">
        <v>54</v>
      </c>
      <c r="G101" s="47">
        <v>733</v>
      </c>
      <c r="H101" s="47">
        <v>740</v>
      </c>
      <c r="I101" s="47">
        <v>1142</v>
      </c>
      <c r="J101" s="47">
        <v>1061</v>
      </c>
      <c r="K101" s="47">
        <v>2334</v>
      </c>
      <c r="L101" s="47">
        <v>2277</v>
      </c>
    </row>
    <row r="102" spans="2:12" x14ac:dyDescent="0.2">
      <c r="B102" s="36" t="s">
        <v>283</v>
      </c>
      <c r="C102" s="49">
        <f t="shared" ref="C102:L102" si="15">SUM(C104:C141)</f>
        <v>79</v>
      </c>
      <c r="D102" s="50">
        <f t="shared" si="15"/>
        <v>3727</v>
      </c>
      <c r="E102" s="50">
        <f t="shared" si="15"/>
        <v>95</v>
      </c>
      <c r="F102" s="50">
        <f t="shared" si="15"/>
        <v>96</v>
      </c>
      <c r="G102" s="50">
        <f t="shared" si="15"/>
        <v>692</v>
      </c>
      <c r="H102" s="50">
        <f t="shared" si="15"/>
        <v>710</v>
      </c>
      <c r="I102" s="50">
        <f t="shared" si="15"/>
        <v>1070</v>
      </c>
      <c r="J102" s="50">
        <f t="shared" si="15"/>
        <v>1064</v>
      </c>
      <c r="K102" s="50">
        <f t="shared" si="15"/>
        <v>2149</v>
      </c>
      <c r="L102" s="50">
        <f t="shared" si="15"/>
        <v>2225</v>
      </c>
    </row>
    <row r="103" spans="2:12" x14ac:dyDescent="0.2">
      <c r="C103" s="39"/>
    </row>
    <row r="104" spans="2:12" x14ac:dyDescent="0.2">
      <c r="B104" s="34" t="s">
        <v>284</v>
      </c>
      <c r="C104" s="48">
        <v>16</v>
      </c>
      <c r="D104" s="65">
        <f>SUM(E104:J104)</f>
        <v>790</v>
      </c>
      <c r="E104" s="47">
        <v>25</v>
      </c>
      <c r="F104" s="47">
        <v>19</v>
      </c>
      <c r="G104" s="47">
        <v>186</v>
      </c>
      <c r="H104" s="47">
        <v>166</v>
      </c>
      <c r="I104" s="47">
        <f>207+7</f>
        <v>214</v>
      </c>
      <c r="J104" s="47">
        <f>178+2</f>
        <v>180</v>
      </c>
      <c r="K104" s="47">
        <f>25+19+186+166+7+2</f>
        <v>405</v>
      </c>
      <c r="L104" s="47">
        <v>403</v>
      </c>
    </row>
    <row r="105" spans="2:12" x14ac:dyDescent="0.2">
      <c r="B105" s="34" t="s">
        <v>285</v>
      </c>
      <c r="C105" s="48">
        <v>7</v>
      </c>
      <c r="D105" s="65">
        <f>SUM(E105:J105)</f>
        <v>379</v>
      </c>
      <c r="E105" s="61" t="s">
        <v>26</v>
      </c>
      <c r="F105" s="61" t="s">
        <v>26</v>
      </c>
      <c r="G105" s="47">
        <v>75</v>
      </c>
      <c r="H105" s="47">
        <v>85</v>
      </c>
      <c r="I105" s="47">
        <v>106</v>
      </c>
      <c r="J105" s="47">
        <f>98+15</f>
        <v>113</v>
      </c>
      <c r="K105" s="47">
        <f>75+85+24+15</f>
        <v>199</v>
      </c>
      <c r="L105" s="47">
        <v>191</v>
      </c>
    </row>
    <row r="106" spans="2:12" x14ac:dyDescent="0.2">
      <c r="B106" s="34" t="s">
        <v>286</v>
      </c>
      <c r="C106" s="48">
        <v>10</v>
      </c>
      <c r="D106" s="65">
        <f>SUM(E106:J106)</f>
        <v>408</v>
      </c>
      <c r="E106" s="61" t="s">
        <v>26</v>
      </c>
      <c r="F106" s="61" t="s">
        <v>26</v>
      </c>
      <c r="G106" s="47">
        <v>94</v>
      </c>
      <c r="H106" s="47">
        <v>97</v>
      </c>
      <c r="I106" s="47">
        <f>94+15</f>
        <v>109</v>
      </c>
      <c r="J106" s="47">
        <f>81+27</f>
        <v>108</v>
      </c>
      <c r="K106" s="47">
        <f>94+97+15+27</f>
        <v>233</v>
      </c>
      <c r="L106" s="47">
        <v>269</v>
      </c>
    </row>
    <row r="107" spans="2:12" x14ac:dyDescent="0.2">
      <c r="C107" s="39"/>
      <c r="E107" s="47"/>
      <c r="F107" s="47"/>
      <c r="G107" s="47"/>
      <c r="H107" s="47"/>
    </row>
    <row r="108" spans="2:12" x14ac:dyDescent="0.2">
      <c r="B108" s="34" t="s">
        <v>287</v>
      </c>
      <c r="C108" s="62" t="s">
        <v>26</v>
      </c>
      <c r="D108" s="59" t="s">
        <v>26</v>
      </c>
      <c r="E108" s="61" t="s">
        <v>26</v>
      </c>
      <c r="F108" s="61" t="s">
        <v>26</v>
      </c>
      <c r="G108" s="61" t="s">
        <v>26</v>
      </c>
      <c r="H108" s="61" t="s">
        <v>26</v>
      </c>
      <c r="I108" s="61" t="s">
        <v>26</v>
      </c>
      <c r="J108" s="61" t="s">
        <v>26</v>
      </c>
      <c r="K108" s="61" t="s">
        <v>26</v>
      </c>
      <c r="L108" s="61" t="s">
        <v>26</v>
      </c>
    </row>
    <row r="109" spans="2:12" x14ac:dyDescent="0.2">
      <c r="B109" s="34" t="s">
        <v>288</v>
      </c>
      <c r="C109" s="48">
        <v>4</v>
      </c>
      <c r="D109" s="65">
        <f>SUM(E109:J109)</f>
        <v>298</v>
      </c>
      <c r="E109" s="47">
        <v>47</v>
      </c>
      <c r="F109" s="47">
        <v>40</v>
      </c>
      <c r="G109" s="47">
        <v>50</v>
      </c>
      <c r="H109" s="47">
        <v>53</v>
      </c>
      <c r="I109" s="47">
        <f>46+2</f>
        <v>48</v>
      </c>
      <c r="J109" s="47">
        <f>59+1</f>
        <v>60</v>
      </c>
      <c r="K109" s="47">
        <f>47+40+8+9+2+1</f>
        <v>107</v>
      </c>
      <c r="L109" s="47">
        <v>113</v>
      </c>
    </row>
    <row r="110" spans="2:12" x14ac:dyDescent="0.2">
      <c r="B110" s="34" t="s">
        <v>289</v>
      </c>
      <c r="C110" s="48">
        <v>4</v>
      </c>
      <c r="D110" s="65">
        <f>SUM(E110:J110)</f>
        <v>328</v>
      </c>
      <c r="E110" s="61" t="s">
        <v>26</v>
      </c>
      <c r="F110" s="61" t="s">
        <v>26</v>
      </c>
      <c r="G110" s="47">
        <v>88</v>
      </c>
      <c r="H110" s="47">
        <v>84</v>
      </c>
      <c r="I110" s="47">
        <f>76+5</f>
        <v>81</v>
      </c>
      <c r="J110" s="47">
        <f>68+7</f>
        <v>75</v>
      </c>
      <c r="K110" s="47">
        <f>88+84+5+7</f>
        <v>184</v>
      </c>
      <c r="L110" s="47">
        <v>169</v>
      </c>
    </row>
    <row r="111" spans="2:12" x14ac:dyDescent="0.2">
      <c r="B111" s="34" t="s">
        <v>290</v>
      </c>
      <c r="C111" s="48">
        <v>5</v>
      </c>
      <c r="D111" s="65">
        <f>SUM(E111:J111)</f>
        <v>278</v>
      </c>
      <c r="E111" s="61" t="s">
        <v>26</v>
      </c>
      <c r="F111" s="61" t="s">
        <v>26</v>
      </c>
      <c r="G111" s="61" t="s">
        <v>26</v>
      </c>
      <c r="H111" s="61" t="s">
        <v>26</v>
      </c>
      <c r="I111" s="47">
        <v>139</v>
      </c>
      <c r="J111" s="47">
        <v>139</v>
      </c>
      <c r="K111" s="47">
        <f>139+139</f>
        <v>278</v>
      </c>
      <c r="L111" s="47">
        <v>283</v>
      </c>
    </row>
    <row r="112" spans="2:12" x14ac:dyDescent="0.2">
      <c r="C112" s="39"/>
      <c r="E112" s="47"/>
      <c r="F112" s="47"/>
      <c r="G112" s="47"/>
      <c r="H112" s="47"/>
      <c r="I112" s="47"/>
      <c r="J112" s="47"/>
      <c r="K112" s="47"/>
      <c r="L112" s="47"/>
    </row>
    <row r="113" spans="2:12" x14ac:dyDescent="0.2">
      <c r="B113" s="34" t="s">
        <v>292</v>
      </c>
      <c r="C113" s="48">
        <v>7</v>
      </c>
      <c r="D113" s="65">
        <f>SUM(E113:J113)</f>
        <v>161</v>
      </c>
      <c r="E113" s="61" t="s">
        <v>26</v>
      </c>
      <c r="F113" s="61" t="s">
        <v>26</v>
      </c>
      <c r="G113" s="47">
        <v>25</v>
      </c>
      <c r="H113" s="47">
        <v>41</v>
      </c>
      <c r="I113" s="47">
        <f>34+16</f>
        <v>50</v>
      </c>
      <c r="J113" s="47">
        <f>36+9</f>
        <v>45</v>
      </c>
      <c r="K113" s="47">
        <f>25+41+16+9</f>
        <v>91</v>
      </c>
      <c r="L113" s="47">
        <v>105</v>
      </c>
    </row>
    <row r="114" spans="2:12" x14ac:dyDescent="0.2">
      <c r="B114" s="34" t="s">
        <v>293</v>
      </c>
      <c r="C114" s="62" t="s">
        <v>26</v>
      </c>
      <c r="D114" s="61" t="s">
        <v>26</v>
      </c>
      <c r="E114" s="61" t="s">
        <v>26</v>
      </c>
      <c r="F114" s="61" t="s">
        <v>26</v>
      </c>
      <c r="G114" s="61" t="s">
        <v>26</v>
      </c>
      <c r="H114" s="61" t="s">
        <v>26</v>
      </c>
      <c r="I114" s="61" t="s">
        <v>26</v>
      </c>
      <c r="J114" s="61" t="s">
        <v>26</v>
      </c>
      <c r="K114" s="61" t="s">
        <v>26</v>
      </c>
      <c r="L114" s="61" t="s">
        <v>26</v>
      </c>
    </row>
    <row r="115" spans="2:12" x14ac:dyDescent="0.2">
      <c r="B115" s="34" t="s">
        <v>294</v>
      </c>
      <c r="C115" s="62" t="s">
        <v>26</v>
      </c>
      <c r="D115" s="61" t="s">
        <v>26</v>
      </c>
      <c r="E115" s="61" t="s">
        <v>26</v>
      </c>
      <c r="F115" s="61" t="s">
        <v>26</v>
      </c>
      <c r="G115" s="61" t="s">
        <v>26</v>
      </c>
      <c r="H115" s="61" t="s">
        <v>26</v>
      </c>
      <c r="I115" s="61" t="s">
        <v>26</v>
      </c>
      <c r="J115" s="61" t="s">
        <v>26</v>
      </c>
      <c r="K115" s="61" t="s">
        <v>26</v>
      </c>
      <c r="L115" s="61" t="s">
        <v>26</v>
      </c>
    </row>
    <row r="116" spans="2:12" x14ac:dyDescent="0.2">
      <c r="B116" s="34" t="s">
        <v>295</v>
      </c>
      <c r="C116" s="48">
        <v>1</v>
      </c>
      <c r="D116" s="65">
        <f>SUM(E116:J116)</f>
        <v>44</v>
      </c>
      <c r="E116" s="61" t="s">
        <v>26</v>
      </c>
      <c r="F116" s="61" t="s">
        <v>26</v>
      </c>
      <c r="G116" s="61" t="s">
        <v>26</v>
      </c>
      <c r="H116" s="61" t="s">
        <v>26</v>
      </c>
      <c r="I116" s="47">
        <v>25</v>
      </c>
      <c r="J116" s="47">
        <v>19</v>
      </c>
      <c r="K116" s="47">
        <f>25+19</f>
        <v>44</v>
      </c>
      <c r="L116" s="47">
        <v>37</v>
      </c>
    </row>
    <row r="117" spans="2:12" x14ac:dyDescent="0.2">
      <c r="C117" s="39"/>
      <c r="E117" s="47"/>
      <c r="F117" s="47"/>
      <c r="G117" s="47"/>
      <c r="H117" s="47"/>
      <c r="I117" s="47"/>
      <c r="J117" s="47"/>
      <c r="K117" s="47"/>
      <c r="L117" s="47"/>
    </row>
    <row r="118" spans="2:12" x14ac:dyDescent="0.2">
      <c r="B118" s="34" t="s">
        <v>296</v>
      </c>
      <c r="C118" s="62" t="s">
        <v>26</v>
      </c>
      <c r="D118" s="61" t="s">
        <v>26</v>
      </c>
      <c r="E118" s="61" t="s">
        <v>26</v>
      </c>
      <c r="F118" s="61" t="s">
        <v>26</v>
      </c>
      <c r="G118" s="61" t="s">
        <v>26</v>
      </c>
      <c r="H118" s="61" t="s">
        <v>26</v>
      </c>
      <c r="I118" s="61" t="s">
        <v>26</v>
      </c>
      <c r="J118" s="61" t="s">
        <v>26</v>
      </c>
      <c r="K118" s="61" t="s">
        <v>26</v>
      </c>
      <c r="L118" s="61" t="s">
        <v>26</v>
      </c>
    </row>
    <row r="119" spans="2:12" x14ac:dyDescent="0.2">
      <c r="B119" s="34" t="s">
        <v>297</v>
      </c>
      <c r="C119" s="62" t="s">
        <v>26</v>
      </c>
      <c r="D119" s="61" t="s">
        <v>26</v>
      </c>
      <c r="E119" s="61" t="s">
        <v>26</v>
      </c>
      <c r="F119" s="61" t="s">
        <v>26</v>
      </c>
      <c r="G119" s="61" t="s">
        <v>26</v>
      </c>
      <c r="H119" s="61" t="s">
        <v>26</v>
      </c>
      <c r="I119" s="61" t="s">
        <v>26</v>
      </c>
      <c r="J119" s="61" t="s">
        <v>26</v>
      </c>
      <c r="K119" s="61" t="s">
        <v>26</v>
      </c>
      <c r="L119" s="61" t="s">
        <v>26</v>
      </c>
    </row>
    <row r="120" spans="2:12" x14ac:dyDescent="0.2">
      <c r="B120" s="34" t="s">
        <v>298</v>
      </c>
      <c r="C120" s="48">
        <v>5</v>
      </c>
      <c r="D120" s="65">
        <f>SUM(E120:J120)</f>
        <v>167</v>
      </c>
      <c r="E120" s="61" t="s">
        <v>26</v>
      </c>
      <c r="F120" s="61" t="s">
        <v>26</v>
      </c>
      <c r="G120" s="47">
        <v>29</v>
      </c>
      <c r="H120" s="47">
        <v>30</v>
      </c>
      <c r="I120" s="47">
        <f>49+10</f>
        <v>59</v>
      </c>
      <c r="J120" s="47">
        <f>43+6</f>
        <v>49</v>
      </c>
      <c r="K120" s="47">
        <f>29+30+10+6</f>
        <v>75</v>
      </c>
      <c r="L120" s="47">
        <v>119</v>
      </c>
    </row>
    <row r="121" spans="2:12" x14ac:dyDescent="0.2">
      <c r="B121" s="34" t="s">
        <v>299</v>
      </c>
      <c r="C121" s="48">
        <v>2</v>
      </c>
      <c r="D121" s="65">
        <f>SUM(E121:J121)</f>
        <v>110</v>
      </c>
      <c r="E121" s="61" t="s">
        <v>26</v>
      </c>
      <c r="F121" s="61" t="s">
        <v>26</v>
      </c>
      <c r="G121" s="61" t="s">
        <v>26</v>
      </c>
      <c r="H121" s="61" t="s">
        <v>26</v>
      </c>
      <c r="I121" s="47">
        <v>47</v>
      </c>
      <c r="J121" s="47">
        <v>63</v>
      </c>
      <c r="K121" s="47">
        <f>47+63</f>
        <v>110</v>
      </c>
      <c r="L121" s="47">
        <v>121</v>
      </c>
    </row>
    <row r="122" spans="2:12" x14ac:dyDescent="0.2">
      <c r="C122" s="39"/>
      <c r="E122" s="47"/>
      <c r="F122" s="47"/>
      <c r="G122" s="47"/>
      <c r="H122" s="47"/>
      <c r="I122" s="47"/>
      <c r="J122" s="47"/>
      <c r="K122" s="47"/>
      <c r="L122" s="47"/>
    </row>
    <row r="123" spans="2:12" x14ac:dyDescent="0.2">
      <c r="B123" s="34" t="s">
        <v>300</v>
      </c>
      <c r="C123" s="48">
        <v>3</v>
      </c>
      <c r="D123" s="65">
        <f>SUM(E123:J123)</f>
        <v>111</v>
      </c>
      <c r="E123" s="47">
        <v>13</v>
      </c>
      <c r="F123" s="47">
        <v>21</v>
      </c>
      <c r="G123" s="47">
        <v>13</v>
      </c>
      <c r="H123" s="47">
        <v>15</v>
      </c>
      <c r="I123" s="47">
        <f>26+3</f>
        <v>29</v>
      </c>
      <c r="J123" s="47">
        <f>19+1</f>
        <v>20</v>
      </c>
      <c r="K123" s="47">
        <f>13+21+2+3+1</f>
        <v>40</v>
      </c>
      <c r="L123" s="47">
        <v>42</v>
      </c>
    </row>
    <row r="124" spans="2:12" x14ac:dyDescent="0.2">
      <c r="B124" s="34" t="s">
        <v>301</v>
      </c>
      <c r="C124" s="62" t="s">
        <v>26</v>
      </c>
      <c r="D124" s="61" t="s">
        <v>26</v>
      </c>
      <c r="E124" s="61" t="s">
        <v>26</v>
      </c>
      <c r="F124" s="61" t="s">
        <v>26</v>
      </c>
      <c r="G124" s="61" t="s">
        <v>26</v>
      </c>
      <c r="H124" s="61" t="s">
        <v>26</v>
      </c>
      <c r="I124" s="61" t="s">
        <v>26</v>
      </c>
      <c r="J124" s="61" t="s">
        <v>26</v>
      </c>
      <c r="K124" s="61" t="s">
        <v>26</v>
      </c>
      <c r="L124" s="61" t="s">
        <v>26</v>
      </c>
    </row>
    <row r="125" spans="2:12" x14ac:dyDescent="0.2">
      <c r="B125" s="34" t="s">
        <v>302</v>
      </c>
      <c r="C125" s="48">
        <v>1</v>
      </c>
      <c r="D125" s="65">
        <f>SUM(E125:J125)</f>
        <v>6</v>
      </c>
      <c r="E125" s="61" t="s">
        <v>26</v>
      </c>
      <c r="F125" s="61" t="s">
        <v>26</v>
      </c>
      <c r="G125" s="47">
        <v>1</v>
      </c>
      <c r="H125" s="47">
        <v>1</v>
      </c>
      <c r="I125" s="47">
        <v>1</v>
      </c>
      <c r="J125" s="47">
        <v>3</v>
      </c>
      <c r="K125" s="47">
        <v>2</v>
      </c>
      <c r="L125" s="47">
        <v>2</v>
      </c>
    </row>
    <row r="126" spans="2:12" x14ac:dyDescent="0.2">
      <c r="C126" s="39"/>
      <c r="D126" s="65"/>
      <c r="E126" s="47"/>
      <c r="F126" s="47"/>
      <c r="G126" s="47"/>
      <c r="H126" s="47"/>
      <c r="I126" s="47"/>
      <c r="J126" s="47"/>
      <c r="K126" s="47"/>
      <c r="L126" s="47"/>
    </row>
    <row r="127" spans="2:12" x14ac:dyDescent="0.2">
      <c r="B127" s="34" t="s">
        <v>303</v>
      </c>
      <c r="C127" s="62" t="s">
        <v>26</v>
      </c>
      <c r="D127" s="61" t="s">
        <v>26</v>
      </c>
      <c r="E127" s="61" t="s">
        <v>26</v>
      </c>
      <c r="F127" s="61" t="s">
        <v>26</v>
      </c>
      <c r="G127" s="61" t="s">
        <v>26</v>
      </c>
      <c r="H127" s="61" t="s">
        <v>26</v>
      </c>
      <c r="I127" s="61" t="s">
        <v>26</v>
      </c>
      <c r="J127" s="61" t="s">
        <v>26</v>
      </c>
      <c r="K127" s="61" t="s">
        <v>26</v>
      </c>
      <c r="L127" s="61" t="s">
        <v>26</v>
      </c>
    </row>
    <row r="128" spans="2:12" x14ac:dyDescent="0.2">
      <c r="B128" s="34" t="s">
        <v>304</v>
      </c>
      <c r="C128" s="48">
        <v>1</v>
      </c>
      <c r="D128" s="65">
        <f>SUM(E128:J128)</f>
        <v>78</v>
      </c>
      <c r="E128" s="61" t="s">
        <v>26</v>
      </c>
      <c r="F128" s="61" t="s">
        <v>26</v>
      </c>
      <c r="G128" s="61" t="s">
        <v>26</v>
      </c>
      <c r="H128" s="61" t="s">
        <v>26</v>
      </c>
      <c r="I128" s="47">
        <v>35</v>
      </c>
      <c r="J128" s="47">
        <v>43</v>
      </c>
      <c r="K128" s="47">
        <f>35+43</f>
        <v>78</v>
      </c>
      <c r="L128" s="47">
        <v>73</v>
      </c>
    </row>
    <row r="129" spans="1:12" x14ac:dyDescent="0.2">
      <c r="B129" s="34" t="s">
        <v>305</v>
      </c>
      <c r="C129" s="48">
        <v>2</v>
      </c>
      <c r="D129" s="65">
        <f>SUM(E129:J129)</f>
        <v>97</v>
      </c>
      <c r="E129" s="61" t="s">
        <v>26</v>
      </c>
      <c r="F129" s="61" t="s">
        <v>26</v>
      </c>
      <c r="G129" s="47">
        <v>32</v>
      </c>
      <c r="H129" s="47">
        <v>24</v>
      </c>
      <c r="I129" s="47">
        <f>20+1</f>
        <v>21</v>
      </c>
      <c r="J129" s="47">
        <f>17+3</f>
        <v>20</v>
      </c>
      <c r="K129" s="47">
        <f>32+24+1+3</f>
        <v>60</v>
      </c>
      <c r="L129" s="47">
        <v>66</v>
      </c>
    </row>
    <row r="130" spans="1:12" x14ac:dyDescent="0.2">
      <c r="C130" s="39"/>
      <c r="E130" s="47"/>
      <c r="F130" s="47"/>
      <c r="G130" s="47"/>
      <c r="H130" s="47"/>
      <c r="I130" s="47"/>
      <c r="J130" s="47"/>
      <c r="K130" s="47"/>
      <c r="L130" s="47"/>
    </row>
    <row r="131" spans="1:12" x14ac:dyDescent="0.2">
      <c r="B131" s="34" t="s">
        <v>306</v>
      </c>
      <c r="C131" s="62" t="s">
        <v>26</v>
      </c>
      <c r="D131" s="61" t="s">
        <v>26</v>
      </c>
      <c r="E131" s="61" t="s">
        <v>26</v>
      </c>
      <c r="F131" s="61" t="s">
        <v>26</v>
      </c>
      <c r="G131" s="61" t="s">
        <v>26</v>
      </c>
      <c r="H131" s="61" t="s">
        <v>26</v>
      </c>
      <c r="I131" s="61" t="s">
        <v>26</v>
      </c>
      <c r="J131" s="61" t="s">
        <v>26</v>
      </c>
      <c r="K131" s="61" t="s">
        <v>26</v>
      </c>
      <c r="L131" s="61" t="s">
        <v>26</v>
      </c>
    </row>
    <row r="132" spans="1:12" x14ac:dyDescent="0.2">
      <c r="B132" s="34" t="s">
        <v>307</v>
      </c>
      <c r="C132" s="48">
        <v>1</v>
      </c>
      <c r="D132" s="65">
        <f>SUM(E132:J132)</f>
        <v>69</v>
      </c>
      <c r="E132" s="61" t="s">
        <v>26</v>
      </c>
      <c r="F132" s="61" t="s">
        <v>26</v>
      </c>
      <c r="G132" s="47">
        <v>12</v>
      </c>
      <c r="H132" s="47">
        <v>18</v>
      </c>
      <c r="I132" s="47">
        <f>16+3</f>
        <v>19</v>
      </c>
      <c r="J132" s="47">
        <f>18+2</f>
        <v>20</v>
      </c>
      <c r="K132" s="47">
        <f>12+18+3+2</f>
        <v>35</v>
      </c>
      <c r="L132" s="47">
        <v>39</v>
      </c>
    </row>
    <row r="133" spans="1:12" x14ac:dyDescent="0.2">
      <c r="B133" s="34" t="s">
        <v>308</v>
      </c>
      <c r="C133" s="48">
        <v>2</v>
      </c>
      <c r="D133" s="65">
        <f>SUM(E133:J133)</f>
        <v>87</v>
      </c>
      <c r="E133" s="61" t="s">
        <v>26</v>
      </c>
      <c r="F133" s="61" t="s">
        <v>26</v>
      </c>
      <c r="G133" s="47">
        <v>16</v>
      </c>
      <c r="H133" s="47">
        <v>20</v>
      </c>
      <c r="I133" s="47">
        <v>24</v>
      </c>
      <c r="J133" s="47">
        <f>26+1</f>
        <v>27</v>
      </c>
      <c r="K133" s="47">
        <f>16+20+1</f>
        <v>37</v>
      </c>
      <c r="L133" s="47">
        <v>28</v>
      </c>
    </row>
    <row r="134" spans="1:12" x14ac:dyDescent="0.2">
      <c r="C134" s="39"/>
      <c r="E134" s="47"/>
      <c r="F134" s="47"/>
      <c r="G134" s="47"/>
      <c r="H134" s="47"/>
      <c r="I134" s="47"/>
      <c r="J134" s="47"/>
      <c r="K134" s="47"/>
      <c r="L134" s="47"/>
    </row>
    <row r="135" spans="1:12" x14ac:dyDescent="0.2">
      <c r="B135" s="34" t="s">
        <v>309</v>
      </c>
      <c r="C135" s="48">
        <v>2</v>
      </c>
      <c r="D135" s="65">
        <f>SUM(E135:J135)</f>
        <v>94</v>
      </c>
      <c r="E135" s="61" t="s">
        <v>26</v>
      </c>
      <c r="F135" s="61" t="s">
        <v>26</v>
      </c>
      <c r="G135" s="47">
        <v>20</v>
      </c>
      <c r="H135" s="47">
        <v>22</v>
      </c>
      <c r="I135" s="47">
        <f>24+3</f>
        <v>27</v>
      </c>
      <c r="J135" s="47">
        <f>24+1</f>
        <v>25</v>
      </c>
      <c r="K135" s="47">
        <f>20+22+3+1</f>
        <v>46</v>
      </c>
      <c r="L135" s="47">
        <v>48</v>
      </c>
    </row>
    <row r="136" spans="1:12" x14ac:dyDescent="0.2">
      <c r="B136" s="34" t="s">
        <v>310</v>
      </c>
      <c r="C136" s="62" t="s">
        <v>26</v>
      </c>
      <c r="D136" s="61" t="s">
        <v>26</v>
      </c>
      <c r="E136" s="61" t="s">
        <v>26</v>
      </c>
      <c r="F136" s="61" t="s">
        <v>26</v>
      </c>
      <c r="G136" s="61" t="s">
        <v>26</v>
      </c>
      <c r="H136" s="61" t="s">
        <v>26</v>
      </c>
      <c r="I136" s="61" t="s">
        <v>26</v>
      </c>
      <c r="J136" s="61" t="s">
        <v>26</v>
      </c>
      <c r="K136" s="61" t="s">
        <v>26</v>
      </c>
      <c r="L136" s="61" t="s">
        <v>26</v>
      </c>
    </row>
    <row r="137" spans="1:12" x14ac:dyDescent="0.2">
      <c r="B137" s="34" t="s">
        <v>311</v>
      </c>
      <c r="C137" s="48">
        <v>3</v>
      </c>
      <c r="D137" s="65">
        <f>SUM(E137:J137)</f>
        <v>139</v>
      </c>
      <c r="E137" s="61" t="s">
        <v>26</v>
      </c>
      <c r="F137" s="61" t="s">
        <v>26</v>
      </c>
      <c r="G137" s="47">
        <v>33</v>
      </c>
      <c r="H137" s="47">
        <v>44</v>
      </c>
      <c r="I137" s="47">
        <f>21+2</f>
        <v>23</v>
      </c>
      <c r="J137" s="47">
        <f>37+2</f>
        <v>39</v>
      </c>
      <c r="K137" s="47">
        <f>33+44+2+2</f>
        <v>81</v>
      </c>
      <c r="L137" s="47">
        <v>66</v>
      </c>
    </row>
    <row r="138" spans="1:12" x14ac:dyDescent="0.2">
      <c r="C138" s="39"/>
      <c r="E138" s="47"/>
      <c r="F138" s="47"/>
      <c r="G138" s="47"/>
      <c r="H138" s="47"/>
      <c r="I138" s="47"/>
      <c r="J138" s="47"/>
      <c r="K138" s="47"/>
      <c r="L138" s="47"/>
    </row>
    <row r="139" spans="1:12" x14ac:dyDescent="0.2">
      <c r="B139" s="34" t="s">
        <v>312</v>
      </c>
      <c r="C139" s="62" t="s">
        <v>26</v>
      </c>
      <c r="D139" s="61" t="s">
        <v>26</v>
      </c>
      <c r="E139" s="61" t="s">
        <v>26</v>
      </c>
      <c r="F139" s="61" t="s">
        <v>26</v>
      </c>
      <c r="G139" s="61" t="s">
        <v>26</v>
      </c>
      <c r="H139" s="61" t="s">
        <v>26</v>
      </c>
      <c r="I139" s="61" t="s">
        <v>26</v>
      </c>
      <c r="J139" s="61" t="s">
        <v>26</v>
      </c>
      <c r="K139" s="61" t="s">
        <v>26</v>
      </c>
      <c r="L139" s="61" t="s">
        <v>26</v>
      </c>
    </row>
    <row r="140" spans="1:12" x14ac:dyDescent="0.2">
      <c r="B140" s="34" t="s">
        <v>313</v>
      </c>
      <c r="C140" s="48">
        <v>1</v>
      </c>
      <c r="D140" s="65">
        <f>SUM(E140:J140)</f>
        <v>58</v>
      </c>
      <c r="E140" s="47">
        <v>7</v>
      </c>
      <c r="F140" s="47">
        <v>11</v>
      </c>
      <c r="G140" s="47">
        <v>11</v>
      </c>
      <c r="H140" s="47">
        <v>6</v>
      </c>
      <c r="I140" s="47">
        <v>12</v>
      </c>
      <c r="J140" s="47">
        <v>11</v>
      </c>
      <c r="K140" s="47">
        <f>7+11+11+6</f>
        <v>35</v>
      </c>
      <c r="L140" s="47">
        <v>39</v>
      </c>
    </row>
    <row r="141" spans="1:12" x14ac:dyDescent="0.2">
      <c r="B141" s="34" t="s">
        <v>314</v>
      </c>
      <c r="C141" s="48">
        <v>2</v>
      </c>
      <c r="D141" s="65">
        <f>SUM(E141:J141)</f>
        <v>25</v>
      </c>
      <c r="E141" s="47">
        <v>3</v>
      </c>
      <c r="F141" s="47">
        <v>5</v>
      </c>
      <c r="G141" s="47">
        <v>7</v>
      </c>
      <c r="H141" s="47">
        <v>4</v>
      </c>
      <c r="I141" s="47">
        <v>1</v>
      </c>
      <c r="J141" s="47">
        <v>5</v>
      </c>
      <c r="K141" s="47">
        <f>3+5+1</f>
        <v>9</v>
      </c>
      <c r="L141" s="47">
        <v>12</v>
      </c>
    </row>
    <row r="142" spans="1:12" ht="18" thickBot="1" x14ac:dyDescent="0.25">
      <c r="B142" s="37"/>
      <c r="C142" s="53"/>
      <c r="D142" s="37"/>
      <c r="E142" s="37"/>
      <c r="F142" s="37"/>
      <c r="G142" s="37"/>
      <c r="H142" s="37"/>
      <c r="I142" s="37"/>
      <c r="J142" s="37"/>
      <c r="K142" s="37"/>
      <c r="L142" s="37"/>
    </row>
    <row r="143" spans="1:12" x14ac:dyDescent="0.2">
      <c r="C143" s="34" t="s">
        <v>263</v>
      </c>
    </row>
    <row r="144" spans="1:12" x14ac:dyDescent="0.2">
      <c r="A144" s="34"/>
    </row>
    <row r="145" spans="1:12" x14ac:dyDescent="0.2">
      <c r="A145" s="34"/>
    </row>
    <row r="150" spans="1:12" x14ac:dyDescent="0.2">
      <c r="E150" s="36" t="s">
        <v>264</v>
      </c>
    </row>
    <row r="151" spans="1:12" x14ac:dyDescent="0.2">
      <c r="C151" s="36" t="s">
        <v>318</v>
      </c>
      <c r="E151" s="34" t="s">
        <v>266</v>
      </c>
    </row>
    <row r="152" spans="1:12" ht="18" thickBot="1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</row>
    <row r="153" spans="1:12" x14ac:dyDescent="0.2">
      <c r="C153" s="39"/>
      <c r="D153" s="40"/>
      <c r="E153" s="42"/>
      <c r="F153" s="42"/>
      <c r="G153" s="57" t="s">
        <v>316</v>
      </c>
      <c r="H153" s="42"/>
      <c r="I153" s="42"/>
      <c r="J153" s="42"/>
      <c r="K153" s="41" t="s">
        <v>268</v>
      </c>
      <c r="L153" s="41" t="s">
        <v>269</v>
      </c>
    </row>
    <row r="154" spans="1:12" x14ac:dyDescent="0.2">
      <c r="C154" s="41" t="s">
        <v>270</v>
      </c>
      <c r="D154" s="40" t="s">
        <v>271</v>
      </c>
      <c r="E154" s="44" t="s">
        <v>272</v>
      </c>
      <c r="F154" s="42"/>
      <c r="G154" s="44" t="s">
        <v>273</v>
      </c>
      <c r="H154" s="42"/>
      <c r="I154" s="44" t="s">
        <v>274</v>
      </c>
      <c r="J154" s="42"/>
      <c r="K154" s="41" t="s">
        <v>275</v>
      </c>
      <c r="L154" s="41" t="s">
        <v>276</v>
      </c>
    </row>
    <row r="155" spans="1:12" x14ac:dyDescent="0.2">
      <c r="B155" s="42"/>
      <c r="C155" s="43"/>
      <c r="D155" s="68" t="s">
        <v>277</v>
      </c>
      <c r="E155" s="45" t="s">
        <v>236</v>
      </c>
      <c r="F155" s="45" t="s">
        <v>234</v>
      </c>
      <c r="G155" s="45" t="s">
        <v>236</v>
      </c>
      <c r="H155" s="45" t="s">
        <v>237</v>
      </c>
      <c r="I155" s="45" t="s">
        <v>236</v>
      </c>
      <c r="J155" s="45" t="s">
        <v>237</v>
      </c>
      <c r="K155" s="45" t="s">
        <v>231</v>
      </c>
      <c r="L155" s="45" t="s">
        <v>231</v>
      </c>
    </row>
    <row r="156" spans="1:12" x14ac:dyDescent="0.2">
      <c r="C156" s="58" t="s">
        <v>270</v>
      </c>
      <c r="D156" s="59" t="s">
        <v>173</v>
      </c>
      <c r="E156" s="59" t="s">
        <v>173</v>
      </c>
      <c r="F156" s="59" t="s">
        <v>173</v>
      </c>
      <c r="G156" s="59" t="s">
        <v>173</v>
      </c>
      <c r="H156" s="59" t="s">
        <v>173</v>
      </c>
      <c r="I156" s="59" t="s">
        <v>173</v>
      </c>
      <c r="J156" s="59" t="s">
        <v>173</v>
      </c>
      <c r="K156" s="59" t="s">
        <v>173</v>
      </c>
      <c r="L156" s="59" t="s">
        <v>173</v>
      </c>
    </row>
    <row r="157" spans="1:12" x14ac:dyDescent="0.2">
      <c r="B157" s="34" t="s">
        <v>278</v>
      </c>
      <c r="C157" s="48">
        <v>60</v>
      </c>
      <c r="D157" s="65">
        <f>SUM(E157:J157)</f>
        <v>9984</v>
      </c>
      <c r="E157" s="47">
        <v>348</v>
      </c>
      <c r="F157" s="47">
        <v>321</v>
      </c>
      <c r="G157" s="47">
        <v>2153</v>
      </c>
      <c r="H157" s="47">
        <v>1936</v>
      </c>
      <c r="I157" s="47">
        <v>2655</v>
      </c>
      <c r="J157" s="47">
        <v>2571</v>
      </c>
      <c r="K157" s="47">
        <v>5291</v>
      </c>
      <c r="L157" s="47">
        <v>4823</v>
      </c>
    </row>
    <row r="158" spans="1:12" x14ac:dyDescent="0.2">
      <c r="B158" s="34" t="s">
        <v>279</v>
      </c>
      <c r="C158" s="48">
        <v>58</v>
      </c>
      <c r="D158" s="65">
        <f>SUM(E158:J158)</f>
        <v>11324</v>
      </c>
      <c r="E158" s="47">
        <v>658</v>
      </c>
      <c r="F158" s="47">
        <v>586</v>
      </c>
      <c r="G158" s="47">
        <v>2364</v>
      </c>
      <c r="H158" s="47">
        <v>2240</v>
      </c>
      <c r="I158" s="47">
        <v>2760</v>
      </c>
      <c r="J158" s="47">
        <v>2716</v>
      </c>
      <c r="K158" s="47">
        <v>5504</v>
      </c>
      <c r="L158" s="47">
        <v>5643</v>
      </c>
    </row>
    <row r="159" spans="1:12" x14ac:dyDescent="0.2">
      <c r="B159" s="34" t="s">
        <v>94</v>
      </c>
      <c r="C159" s="48">
        <v>56</v>
      </c>
      <c r="D159" s="65">
        <f>SUM(E159:J159)</f>
        <v>9540</v>
      </c>
      <c r="E159" s="47">
        <v>773</v>
      </c>
      <c r="F159" s="47">
        <v>659</v>
      </c>
      <c r="G159" s="47">
        <v>1935</v>
      </c>
      <c r="H159" s="47">
        <v>1844</v>
      </c>
      <c r="I159" s="47">
        <v>2233</v>
      </c>
      <c r="J159" s="47">
        <v>2096</v>
      </c>
      <c r="K159" s="47">
        <f>2166+2024</f>
        <v>4190</v>
      </c>
      <c r="L159" s="47">
        <v>4416</v>
      </c>
    </row>
    <row r="160" spans="1:12" x14ac:dyDescent="0.2">
      <c r="B160" s="34" t="s">
        <v>95</v>
      </c>
      <c r="C160" s="48">
        <v>48</v>
      </c>
      <c r="D160" s="65">
        <f>SUM(E160:J160)</f>
        <v>7655</v>
      </c>
      <c r="E160" s="47">
        <v>750</v>
      </c>
      <c r="F160" s="47">
        <v>665</v>
      </c>
      <c r="G160" s="47">
        <v>1532</v>
      </c>
      <c r="H160" s="47">
        <v>1508</v>
      </c>
      <c r="I160" s="47">
        <v>1650</v>
      </c>
      <c r="J160" s="47">
        <v>1550</v>
      </c>
      <c r="K160" s="47">
        <f>1685+1579</f>
        <v>3264</v>
      </c>
      <c r="L160" s="47">
        <v>3432</v>
      </c>
    </row>
    <row r="161" spans="2:12" x14ac:dyDescent="0.2">
      <c r="B161" s="34" t="s">
        <v>96</v>
      </c>
      <c r="C161" s="48">
        <v>48</v>
      </c>
      <c r="D161" s="65">
        <f>SUM(E161:J161)</f>
        <v>8015</v>
      </c>
      <c r="E161" s="47">
        <v>933</v>
      </c>
      <c r="F161" s="47">
        <v>888</v>
      </c>
      <c r="G161" s="47">
        <v>1508</v>
      </c>
      <c r="H161" s="47">
        <v>1489</v>
      </c>
      <c r="I161" s="47">
        <v>1617</v>
      </c>
      <c r="J161" s="47">
        <v>1580</v>
      </c>
      <c r="K161" s="47">
        <f>1676+1700</f>
        <v>3376</v>
      </c>
      <c r="L161" s="47">
        <v>2904</v>
      </c>
    </row>
    <row r="162" spans="2:12" x14ac:dyDescent="0.2">
      <c r="C162" s="39"/>
    </row>
    <row r="163" spans="2:12" x14ac:dyDescent="0.2">
      <c r="B163" s="34" t="s">
        <v>280</v>
      </c>
      <c r="C163" s="48">
        <v>46</v>
      </c>
      <c r="D163" s="65">
        <f>SUM(E163:J163)</f>
        <v>8163</v>
      </c>
      <c r="E163" s="47">
        <v>1000</v>
      </c>
      <c r="F163" s="47">
        <v>940</v>
      </c>
      <c r="G163" s="47">
        <v>1590</v>
      </c>
      <c r="H163" s="47">
        <v>1564</v>
      </c>
      <c r="I163" s="47">
        <v>1545</v>
      </c>
      <c r="J163" s="47">
        <v>1524</v>
      </c>
      <c r="K163" s="47">
        <f>1769+1731</f>
        <v>3500</v>
      </c>
      <c r="L163" s="47">
        <v>3209</v>
      </c>
    </row>
    <row r="164" spans="2:12" x14ac:dyDescent="0.2">
      <c r="B164" s="34" t="s">
        <v>281</v>
      </c>
      <c r="C164" s="48">
        <v>46</v>
      </c>
      <c r="D164" s="65">
        <f>SUM(E164:J164)</f>
        <v>8286</v>
      </c>
      <c r="E164" s="47">
        <v>1008</v>
      </c>
      <c r="F164" s="47">
        <v>993</v>
      </c>
      <c r="G164" s="47">
        <v>1531</v>
      </c>
      <c r="H164" s="47">
        <v>1545</v>
      </c>
      <c r="I164" s="47">
        <v>1617</v>
      </c>
      <c r="J164" s="47">
        <v>1592</v>
      </c>
      <c r="K164" s="47">
        <f>1657+1687</f>
        <v>3344</v>
      </c>
      <c r="L164" s="47">
        <v>3084</v>
      </c>
    </row>
    <row r="165" spans="2:12" x14ac:dyDescent="0.2">
      <c r="B165" s="34" t="s">
        <v>282</v>
      </c>
      <c r="C165" s="48">
        <v>46</v>
      </c>
      <c r="D165" s="65">
        <f>SUM(E165:J165)</f>
        <v>8089</v>
      </c>
      <c r="E165" s="47">
        <v>1004</v>
      </c>
      <c r="F165" s="47">
        <v>972</v>
      </c>
      <c r="G165" s="47">
        <v>1461</v>
      </c>
      <c r="H165" s="47">
        <v>1535</v>
      </c>
      <c r="I165" s="47">
        <v>1573</v>
      </c>
      <c r="J165" s="47">
        <v>1544</v>
      </c>
      <c r="K165" s="47">
        <f>1557+1585</f>
        <v>3142</v>
      </c>
      <c r="L165" s="47">
        <v>3212</v>
      </c>
    </row>
    <row r="166" spans="2:12" x14ac:dyDescent="0.2">
      <c r="B166" s="34" t="s">
        <v>97</v>
      </c>
      <c r="C166" s="48">
        <v>47</v>
      </c>
      <c r="D166" s="65">
        <f>SUM(E166:J166)</f>
        <v>8124</v>
      </c>
      <c r="E166" s="47">
        <v>1121</v>
      </c>
      <c r="F166" s="47">
        <v>1065</v>
      </c>
      <c r="G166" s="47">
        <v>1450</v>
      </c>
      <c r="H166" s="47">
        <v>1439</v>
      </c>
      <c r="I166" s="47">
        <v>1489</v>
      </c>
      <c r="J166" s="47">
        <v>1560</v>
      </c>
      <c r="K166" s="47">
        <v>3277</v>
      </c>
      <c r="L166" s="47">
        <v>3141</v>
      </c>
    </row>
    <row r="167" spans="2:12" x14ac:dyDescent="0.2">
      <c r="C167" s="39"/>
    </row>
    <row r="168" spans="2:12" x14ac:dyDescent="0.2">
      <c r="B168" s="34" t="s">
        <v>98</v>
      </c>
      <c r="C168" s="48">
        <v>48</v>
      </c>
      <c r="D168" s="65">
        <f>SUM(E168:J168)</f>
        <v>8156</v>
      </c>
      <c r="E168" s="47">
        <v>1180</v>
      </c>
      <c r="F168" s="47">
        <v>1049</v>
      </c>
      <c r="G168" s="47">
        <v>1482</v>
      </c>
      <c r="H168" s="47">
        <v>1489</v>
      </c>
      <c r="I168" s="47">
        <v>1490</v>
      </c>
      <c r="J168" s="47">
        <v>1466</v>
      </c>
      <c r="K168" s="47">
        <v>3211</v>
      </c>
      <c r="L168" s="47">
        <v>3043</v>
      </c>
    </row>
    <row r="169" spans="2:12" x14ac:dyDescent="0.2">
      <c r="B169" s="34" t="s">
        <v>99</v>
      </c>
      <c r="C169" s="48">
        <v>48</v>
      </c>
      <c r="D169" s="65">
        <f>SUM(E169:J169)</f>
        <v>8388</v>
      </c>
      <c r="E169" s="47">
        <v>1207</v>
      </c>
      <c r="F169" s="47">
        <v>1187</v>
      </c>
      <c r="G169" s="47">
        <v>1555</v>
      </c>
      <c r="H169" s="47">
        <v>1434</v>
      </c>
      <c r="I169" s="47">
        <v>1513</v>
      </c>
      <c r="J169" s="47">
        <v>1492</v>
      </c>
      <c r="K169" s="47">
        <v>3375</v>
      </c>
      <c r="L169" s="47">
        <v>2934</v>
      </c>
    </row>
    <row r="170" spans="2:12" x14ac:dyDescent="0.2">
      <c r="B170" s="34" t="s">
        <v>100</v>
      </c>
      <c r="C170" s="48">
        <v>48</v>
      </c>
      <c r="D170" s="65">
        <f>SUM(E170:J170)</f>
        <v>8281</v>
      </c>
      <c r="E170" s="47">
        <v>1119</v>
      </c>
      <c r="F170" s="47">
        <v>1134</v>
      </c>
      <c r="G170" s="47">
        <v>1498</v>
      </c>
      <c r="H170" s="47">
        <v>1507</v>
      </c>
      <c r="I170" s="47">
        <v>1578</v>
      </c>
      <c r="J170" s="47">
        <v>1445</v>
      </c>
      <c r="K170" s="47">
        <v>3104</v>
      </c>
      <c r="L170" s="47">
        <v>3001</v>
      </c>
    </row>
    <row r="171" spans="2:12" x14ac:dyDescent="0.2">
      <c r="C171" s="39"/>
    </row>
    <row r="172" spans="2:12" x14ac:dyDescent="0.2">
      <c r="B172" s="34" t="s">
        <v>101</v>
      </c>
      <c r="C172" s="48">
        <v>48</v>
      </c>
      <c r="D172" s="65">
        <f>SUM(E172:J172)</f>
        <v>8101</v>
      </c>
      <c r="E172" s="47">
        <v>1169</v>
      </c>
      <c r="F172" s="47">
        <v>1132</v>
      </c>
      <c r="G172" s="47">
        <v>1370</v>
      </c>
      <c r="H172" s="47">
        <v>1419</v>
      </c>
      <c r="I172" s="47">
        <v>1502</v>
      </c>
      <c r="J172" s="47">
        <v>1509</v>
      </c>
      <c r="K172" s="47">
        <v>3061</v>
      </c>
      <c r="L172" s="47">
        <v>2986</v>
      </c>
    </row>
    <row r="173" spans="2:12" x14ac:dyDescent="0.2">
      <c r="B173" s="34" t="s">
        <v>102</v>
      </c>
      <c r="C173" s="48">
        <v>48</v>
      </c>
      <c r="D173" s="65">
        <f>SUM(E173:J173)</f>
        <v>7902</v>
      </c>
      <c r="E173" s="47">
        <v>1141</v>
      </c>
      <c r="F173" s="47">
        <v>1105</v>
      </c>
      <c r="G173" s="47">
        <v>1435</v>
      </c>
      <c r="H173" s="47">
        <v>1417</v>
      </c>
      <c r="I173" s="47">
        <v>1370</v>
      </c>
      <c r="J173" s="47">
        <v>1434</v>
      </c>
      <c r="K173" s="47">
        <v>2955</v>
      </c>
      <c r="L173" s="47">
        <v>2999</v>
      </c>
    </row>
    <row r="174" spans="2:12" x14ac:dyDescent="0.2">
      <c r="B174" s="36" t="s">
        <v>283</v>
      </c>
      <c r="C174" s="49">
        <f t="shared" ref="C174:L174" si="16">SUM(C176:C213)</f>
        <v>48</v>
      </c>
      <c r="D174" s="50">
        <f t="shared" si="16"/>
        <v>7724</v>
      </c>
      <c r="E174" s="50">
        <f t="shared" si="16"/>
        <v>1099</v>
      </c>
      <c r="F174" s="50">
        <f t="shared" si="16"/>
        <v>1081</v>
      </c>
      <c r="G174" s="50">
        <f t="shared" si="16"/>
        <v>1347</v>
      </c>
      <c r="H174" s="50">
        <f t="shared" si="16"/>
        <v>1344</v>
      </c>
      <c r="I174" s="50">
        <f t="shared" si="16"/>
        <v>1443</v>
      </c>
      <c r="J174" s="50">
        <f t="shared" si="16"/>
        <v>1410</v>
      </c>
      <c r="K174" s="50">
        <f t="shared" si="16"/>
        <v>2789</v>
      </c>
      <c r="L174" s="50">
        <f t="shared" si="16"/>
        <v>2801</v>
      </c>
    </row>
    <row r="175" spans="2:12" x14ac:dyDescent="0.2">
      <c r="C175" s="39"/>
    </row>
    <row r="176" spans="2:12" x14ac:dyDescent="0.2">
      <c r="B176" s="34" t="s">
        <v>284</v>
      </c>
      <c r="C176" s="48">
        <v>22</v>
      </c>
      <c r="D176" s="65">
        <f>SUM(E176:J176)</f>
        <v>4528</v>
      </c>
      <c r="E176" s="47">
        <v>654</v>
      </c>
      <c r="F176" s="47">
        <v>615</v>
      </c>
      <c r="G176" s="47">
        <f>640+142</f>
        <v>782</v>
      </c>
      <c r="H176" s="47">
        <f>636+162</f>
        <v>798</v>
      </c>
      <c r="I176" s="47">
        <f>644+173+23</f>
        <v>840</v>
      </c>
      <c r="J176" s="47">
        <f>628+193+18</f>
        <v>839</v>
      </c>
      <c r="K176" s="47">
        <f>654+615+142+162+23+18</f>
        <v>1614</v>
      </c>
      <c r="L176" s="47">
        <v>1590</v>
      </c>
    </row>
    <row r="177" spans="2:12" x14ac:dyDescent="0.2">
      <c r="B177" s="34" t="s">
        <v>285</v>
      </c>
      <c r="C177" s="48">
        <v>1</v>
      </c>
      <c r="D177" s="65">
        <f>SUM(E177:J177)</f>
        <v>62</v>
      </c>
      <c r="E177" s="47">
        <v>13</v>
      </c>
      <c r="F177" s="47">
        <v>8</v>
      </c>
      <c r="G177" s="47">
        <f>4+1</f>
        <v>5</v>
      </c>
      <c r="H177" s="47">
        <v>7</v>
      </c>
      <c r="I177" s="47">
        <f>12+1+1</f>
        <v>14</v>
      </c>
      <c r="J177" s="47">
        <f>12+3</f>
        <v>15</v>
      </c>
      <c r="K177" s="47">
        <f>13+8+1+1</f>
        <v>23</v>
      </c>
      <c r="L177" s="47">
        <v>32</v>
      </c>
    </row>
    <row r="178" spans="2:12" x14ac:dyDescent="0.2">
      <c r="B178" s="34" t="s">
        <v>286</v>
      </c>
      <c r="C178" s="48">
        <v>2</v>
      </c>
      <c r="D178" s="65">
        <f>SUM(E178:J178)</f>
        <v>389</v>
      </c>
      <c r="E178" s="47">
        <v>65</v>
      </c>
      <c r="F178" s="47">
        <v>43</v>
      </c>
      <c r="G178" s="47">
        <f>39+27</f>
        <v>66</v>
      </c>
      <c r="H178" s="47">
        <f>51+12</f>
        <v>63</v>
      </c>
      <c r="I178" s="47">
        <f>55+23+3</f>
        <v>81</v>
      </c>
      <c r="J178" s="47">
        <f>57+13+1</f>
        <v>71</v>
      </c>
      <c r="K178" s="47">
        <f>65+43+27+12+3+1</f>
        <v>151</v>
      </c>
      <c r="L178" s="47">
        <v>163</v>
      </c>
    </row>
    <row r="179" spans="2:12" x14ac:dyDescent="0.2">
      <c r="C179" s="39"/>
      <c r="E179" s="47"/>
      <c r="F179" s="47"/>
      <c r="G179" s="47"/>
      <c r="H179" s="47"/>
      <c r="I179" s="47"/>
      <c r="J179" s="47"/>
    </row>
    <row r="180" spans="2:12" x14ac:dyDescent="0.2">
      <c r="B180" s="34" t="s">
        <v>287</v>
      </c>
      <c r="C180" s="48">
        <v>2</v>
      </c>
      <c r="D180" s="65">
        <f>SUM(E180:J180)</f>
        <v>287</v>
      </c>
      <c r="E180" s="47">
        <v>54</v>
      </c>
      <c r="F180" s="47">
        <v>44</v>
      </c>
      <c r="G180" s="47">
        <f>57+2</f>
        <v>59</v>
      </c>
      <c r="H180" s="47">
        <f>39+4</f>
        <v>43</v>
      </c>
      <c r="I180" s="47">
        <f>38+6</f>
        <v>44</v>
      </c>
      <c r="J180" s="47">
        <f>37+6</f>
        <v>43</v>
      </c>
      <c r="K180" s="47">
        <f>54+44+2+4</f>
        <v>104</v>
      </c>
      <c r="L180" s="47">
        <v>102</v>
      </c>
    </row>
    <row r="181" spans="2:12" x14ac:dyDescent="0.2">
      <c r="B181" s="34" t="s">
        <v>288</v>
      </c>
      <c r="C181" s="48">
        <v>2</v>
      </c>
      <c r="D181" s="65">
        <f>SUM(E181:J181)</f>
        <v>104</v>
      </c>
      <c r="E181" s="47">
        <v>15</v>
      </c>
      <c r="F181" s="47">
        <v>13</v>
      </c>
      <c r="G181" s="47">
        <f>18+5</f>
        <v>23</v>
      </c>
      <c r="H181" s="47">
        <f>10+1</f>
        <v>11</v>
      </c>
      <c r="I181" s="47">
        <f>14+7</f>
        <v>21</v>
      </c>
      <c r="J181" s="47">
        <f>16+4+1</f>
        <v>21</v>
      </c>
      <c r="K181" s="47">
        <f>15+13+5+1+1</f>
        <v>35</v>
      </c>
      <c r="L181" s="47">
        <v>41</v>
      </c>
    </row>
    <row r="182" spans="2:12" x14ac:dyDescent="0.2">
      <c r="B182" s="34" t="s">
        <v>289</v>
      </c>
      <c r="C182" s="48">
        <v>7</v>
      </c>
      <c r="D182" s="65">
        <f>SUM(E182:J182)</f>
        <v>776</v>
      </c>
      <c r="E182" s="47">
        <v>95</v>
      </c>
      <c r="F182" s="47">
        <v>121</v>
      </c>
      <c r="G182" s="47">
        <f>119+34</f>
        <v>153</v>
      </c>
      <c r="H182" s="47">
        <f>104+27</f>
        <v>131</v>
      </c>
      <c r="I182" s="47">
        <f>95+40+4</f>
        <v>139</v>
      </c>
      <c r="J182" s="47">
        <f>90+44+3</f>
        <v>137</v>
      </c>
      <c r="K182" s="47">
        <f>95+121+34+27+4+3</f>
        <v>284</v>
      </c>
      <c r="L182" s="47">
        <v>296</v>
      </c>
    </row>
    <row r="183" spans="2:12" x14ac:dyDescent="0.2">
      <c r="B183" s="34" t="s">
        <v>290</v>
      </c>
      <c r="C183" s="48">
        <v>1</v>
      </c>
      <c r="D183" s="65">
        <f>SUM(E183:J183)</f>
        <v>30</v>
      </c>
      <c r="E183" s="47">
        <v>3</v>
      </c>
      <c r="F183" s="61" t="s">
        <v>26</v>
      </c>
      <c r="G183" s="47">
        <f>9+1</f>
        <v>10</v>
      </c>
      <c r="H183" s="47">
        <f>5+2</f>
        <v>7</v>
      </c>
      <c r="I183" s="47">
        <f>4+1+1</f>
        <v>6</v>
      </c>
      <c r="J183" s="47">
        <v>4</v>
      </c>
      <c r="K183" s="47">
        <f>3+1+2+1</f>
        <v>7</v>
      </c>
      <c r="L183" s="47">
        <v>11</v>
      </c>
    </row>
    <row r="184" spans="2:12" x14ac:dyDescent="0.2">
      <c r="C184" s="39"/>
      <c r="E184" s="47"/>
      <c r="F184" s="47"/>
      <c r="G184" s="47"/>
      <c r="H184" s="47"/>
      <c r="I184" s="47"/>
      <c r="J184" s="47"/>
    </row>
    <row r="185" spans="2:12" x14ac:dyDescent="0.2">
      <c r="B185" s="34" t="s">
        <v>292</v>
      </c>
      <c r="C185" s="62" t="s">
        <v>26</v>
      </c>
      <c r="D185" s="61" t="s">
        <v>26</v>
      </c>
      <c r="E185" s="61" t="s">
        <v>26</v>
      </c>
      <c r="F185" s="61" t="s">
        <v>26</v>
      </c>
      <c r="G185" s="61" t="s">
        <v>26</v>
      </c>
      <c r="H185" s="61" t="s">
        <v>26</v>
      </c>
      <c r="I185" s="61" t="s">
        <v>26</v>
      </c>
      <c r="J185" s="61" t="s">
        <v>26</v>
      </c>
      <c r="K185" s="61" t="s">
        <v>26</v>
      </c>
      <c r="L185" s="61" t="s">
        <v>26</v>
      </c>
    </row>
    <row r="186" spans="2:12" x14ac:dyDescent="0.2">
      <c r="B186" s="34" t="s">
        <v>293</v>
      </c>
      <c r="C186" s="48">
        <v>1</v>
      </c>
      <c r="D186" s="65">
        <f>SUM(E186:J186)</f>
        <v>57</v>
      </c>
      <c r="E186" s="47">
        <v>8</v>
      </c>
      <c r="F186" s="47">
        <v>9</v>
      </c>
      <c r="G186" s="47">
        <f>6+1</f>
        <v>7</v>
      </c>
      <c r="H186" s="47">
        <f>11+2</f>
        <v>13</v>
      </c>
      <c r="I186" s="47">
        <f>7+1</f>
        <v>8</v>
      </c>
      <c r="J186" s="47">
        <v>12</v>
      </c>
      <c r="K186" s="47">
        <f>8+9+1+2</f>
        <v>20</v>
      </c>
      <c r="L186" s="47">
        <v>22</v>
      </c>
    </row>
    <row r="187" spans="2:12" x14ac:dyDescent="0.2">
      <c r="B187" s="34" t="s">
        <v>294</v>
      </c>
      <c r="C187" s="48">
        <v>1</v>
      </c>
      <c r="D187" s="65">
        <f>SUM(E187:J187)</f>
        <v>90</v>
      </c>
      <c r="E187" s="47">
        <v>14</v>
      </c>
      <c r="F187" s="47">
        <v>15</v>
      </c>
      <c r="G187" s="47">
        <f>13+3</f>
        <v>16</v>
      </c>
      <c r="H187" s="47">
        <f>17+2</f>
        <v>19</v>
      </c>
      <c r="I187" s="47">
        <v>12</v>
      </c>
      <c r="J187" s="47">
        <f>11+2+1</f>
        <v>14</v>
      </c>
      <c r="K187" s="47">
        <f>14+15+3+2+1</f>
        <v>35</v>
      </c>
      <c r="L187" s="47">
        <v>41</v>
      </c>
    </row>
    <row r="188" spans="2:12" x14ac:dyDescent="0.2">
      <c r="B188" s="34" t="s">
        <v>295</v>
      </c>
      <c r="C188" s="62" t="s">
        <v>26</v>
      </c>
      <c r="D188" s="61" t="s">
        <v>26</v>
      </c>
      <c r="E188" s="61" t="s">
        <v>26</v>
      </c>
      <c r="F188" s="61" t="s">
        <v>26</v>
      </c>
      <c r="G188" s="61" t="s">
        <v>26</v>
      </c>
      <c r="H188" s="61" t="s">
        <v>26</v>
      </c>
      <c r="I188" s="61" t="s">
        <v>26</v>
      </c>
      <c r="J188" s="61" t="s">
        <v>26</v>
      </c>
      <c r="K188" s="61" t="s">
        <v>26</v>
      </c>
      <c r="L188" s="61" t="s">
        <v>26</v>
      </c>
    </row>
    <row r="189" spans="2:12" x14ac:dyDescent="0.2">
      <c r="C189" s="48"/>
      <c r="E189" s="47"/>
      <c r="F189" s="47"/>
      <c r="G189" s="47"/>
      <c r="H189" s="47"/>
      <c r="I189" s="47"/>
      <c r="J189" s="47"/>
      <c r="K189" s="47"/>
      <c r="L189" s="47"/>
    </row>
    <row r="190" spans="2:12" x14ac:dyDescent="0.2">
      <c r="B190" s="34" t="s">
        <v>296</v>
      </c>
      <c r="C190" s="48">
        <v>1</v>
      </c>
      <c r="D190" s="65">
        <f>SUM(E190:J190)</f>
        <v>230</v>
      </c>
      <c r="E190" s="47">
        <v>38</v>
      </c>
      <c r="F190" s="47">
        <v>40</v>
      </c>
      <c r="G190" s="47">
        <v>38</v>
      </c>
      <c r="H190" s="47">
        <v>39</v>
      </c>
      <c r="I190" s="47">
        <f>36+5</f>
        <v>41</v>
      </c>
      <c r="J190" s="47">
        <f>22+11+1</f>
        <v>34</v>
      </c>
      <c r="K190" s="47">
        <f>38+40+1</f>
        <v>79</v>
      </c>
      <c r="L190" s="47">
        <v>83</v>
      </c>
    </row>
    <row r="191" spans="2:12" x14ac:dyDescent="0.2">
      <c r="B191" s="34" t="s">
        <v>297</v>
      </c>
      <c r="C191" s="48">
        <v>2</v>
      </c>
      <c r="D191" s="65">
        <f>SUM(E191:J191)</f>
        <v>649</v>
      </c>
      <c r="E191" s="47">
        <v>87</v>
      </c>
      <c r="F191" s="47">
        <v>86</v>
      </c>
      <c r="G191" s="47">
        <f>84+22</f>
        <v>106</v>
      </c>
      <c r="H191" s="47">
        <f>79+41</f>
        <v>120</v>
      </c>
      <c r="I191" s="47">
        <f>91+37+2</f>
        <v>130</v>
      </c>
      <c r="J191" s="47">
        <f>86+31+3</f>
        <v>120</v>
      </c>
      <c r="K191" s="47">
        <f>87+86+22+41+2+3</f>
        <v>241</v>
      </c>
      <c r="L191" s="47">
        <v>235</v>
      </c>
    </row>
    <row r="192" spans="2:12" x14ac:dyDescent="0.2">
      <c r="B192" s="34" t="s">
        <v>298</v>
      </c>
      <c r="C192" s="48">
        <v>1</v>
      </c>
      <c r="D192" s="65">
        <f>SUM(E192:J192)</f>
        <v>37</v>
      </c>
      <c r="E192" s="47">
        <v>1</v>
      </c>
      <c r="F192" s="47">
        <v>6</v>
      </c>
      <c r="G192" s="47">
        <v>7</v>
      </c>
      <c r="H192" s="47">
        <v>9</v>
      </c>
      <c r="I192" s="47">
        <f>9+1</f>
        <v>10</v>
      </c>
      <c r="J192" s="47">
        <v>4</v>
      </c>
      <c r="K192" s="47">
        <f>1+6</f>
        <v>7</v>
      </c>
      <c r="L192" s="47">
        <v>13</v>
      </c>
    </row>
    <row r="193" spans="2:12" x14ac:dyDescent="0.2">
      <c r="B193" s="34" t="s">
        <v>299</v>
      </c>
      <c r="C193" s="62" t="s">
        <v>26</v>
      </c>
      <c r="D193" s="61" t="s">
        <v>26</v>
      </c>
      <c r="E193" s="61" t="s">
        <v>26</v>
      </c>
      <c r="F193" s="61" t="s">
        <v>26</v>
      </c>
      <c r="G193" s="61" t="s">
        <v>26</v>
      </c>
      <c r="H193" s="61" t="s">
        <v>26</v>
      </c>
      <c r="I193" s="61" t="s">
        <v>26</v>
      </c>
      <c r="J193" s="61" t="s">
        <v>26</v>
      </c>
      <c r="K193" s="61" t="s">
        <v>26</v>
      </c>
      <c r="L193" s="61" t="s">
        <v>26</v>
      </c>
    </row>
    <row r="194" spans="2:12" x14ac:dyDescent="0.2">
      <c r="C194" s="48"/>
      <c r="E194" s="47"/>
      <c r="F194" s="47"/>
      <c r="G194" s="47"/>
      <c r="H194" s="47"/>
      <c r="I194" s="47"/>
      <c r="J194" s="47"/>
      <c r="K194" s="47"/>
      <c r="L194" s="47"/>
    </row>
    <row r="195" spans="2:12" x14ac:dyDescent="0.2">
      <c r="B195" s="34" t="s">
        <v>300</v>
      </c>
      <c r="C195" s="62" t="s">
        <v>26</v>
      </c>
      <c r="D195" s="61" t="s">
        <v>26</v>
      </c>
      <c r="E195" s="61" t="s">
        <v>26</v>
      </c>
      <c r="F195" s="61" t="s">
        <v>26</v>
      </c>
      <c r="G195" s="61" t="s">
        <v>26</v>
      </c>
      <c r="H195" s="61" t="s">
        <v>26</v>
      </c>
      <c r="I195" s="61" t="s">
        <v>26</v>
      </c>
      <c r="J195" s="61" t="s">
        <v>26</v>
      </c>
      <c r="K195" s="61" t="s">
        <v>26</v>
      </c>
      <c r="L195" s="61" t="s">
        <v>26</v>
      </c>
    </row>
    <row r="196" spans="2:12" x14ac:dyDescent="0.2">
      <c r="B196" s="34" t="s">
        <v>301</v>
      </c>
      <c r="C196" s="48">
        <v>1</v>
      </c>
      <c r="D196" s="65">
        <f>SUM(E196:J196)</f>
        <v>26</v>
      </c>
      <c r="E196" s="61" t="s">
        <v>26</v>
      </c>
      <c r="F196" s="61" t="s">
        <v>26</v>
      </c>
      <c r="G196" s="47">
        <v>2</v>
      </c>
      <c r="H196" s="47">
        <v>2</v>
      </c>
      <c r="I196" s="47">
        <v>11</v>
      </c>
      <c r="J196" s="47">
        <f>2+9</f>
        <v>11</v>
      </c>
      <c r="K196" s="47">
        <f>2+2+11+9</f>
        <v>24</v>
      </c>
      <c r="L196" s="47">
        <v>22</v>
      </c>
    </row>
    <row r="197" spans="2:12" x14ac:dyDescent="0.2">
      <c r="B197" s="34" t="s">
        <v>302</v>
      </c>
      <c r="C197" s="62" t="s">
        <v>26</v>
      </c>
      <c r="D197" s="59" t="s">
        <v>26</v>
      </c>
      <c r="E197" s="61" t="s">
        <v>26</v>
      </c>
      <c r="F197" s="61" t="s">
        <v>26</v>
      </c>
      <c r="G197" s="61" t="s">
        <v>26</v>
      </c>
      <c r="H197" s="61" t="s">
        <v>26</v>
      </c>
      <c r="I197" s="61" t="s">
        <v>26</v>
      </c>
      <c r="J197" s="61" t="s">
        <v>26</v>
      </c>
      <c r="K197" s="61" t="s">
        <v>26</v>
      </c>
      <c r="L197" s="61" t="s">
        <v>26</v>
      </c>
    </row>
    <row r="198" spans="2:12" x14ac:dyDescent="0.2">
      <c r="C198" s="48"/>
      <c r="E198" s="47"/>
      <c r="F198" s="47"/>
      <c r="G198" s="47"/>
      <c r="H198" s="47"/>
      <c r="I198" s="47"/>
      <c r="J198" s="47"/>
      <c r="K198" s="47"/>
      <c r="L198" s="47"/>
    </row>
    <row r="199" spans="2:12" x14ac:dyDescent="0.2">
      <c r="B199" s="34" t="s">
        <v>303</v>
      </c>
      <c r="C199" s="48">
        <v>1</v>
      </c>
      <c r="D199" s="65">
        <f>SUM(E199:J199)</f>
        <v>157</v>
      </c>
      <c r="E199" s="61">
        <v>13</v>
      </c>
      <c r="F199" s="61">
        <v>22</v>
      </c>
      <c r="G199" s="47">
        <f>26+4</f>
        <v>30</v>
      </c>
      <c r="H199" s="47">
        <f>19+8</f>
        <v>27</v>
      </c>
      <c r="I199" s="47">
        <f>29+3+1</f>
        <v>33</v>
      </c>
      <c r="J199" s="47">
        <f>25+6+1</f>
        <v>32</v>
      </c>
      <c r="K199" s="47">
        <f>13+22+4+8+1+1</f>
        <v>49</v>
      </c>
      <c r="L199" s="47">
        <v>59</v>
      </c>
    </row>
    <row r="200" spans="2:12" x14ac:dyDescent="0.2">
      <c r="B200" s="34" t="s">
        <v>304</v>
      </c>
      <c r="C200" s="62" t="s">
        <v>26</v>
      </c>
      <c r="D200" s="61" t="s">
        <v>26</v>
      </c>
      <c r="E200" s="61" t="s">
        <v>26</v>
      </c>
      <c r="F200" s="61" t="s">
        <v>26</v>
      </c>
      <c r="G200" s="61" t="s">
        <v>26</v>
      </c>
      <c r="H200" s="61" t="s">
        <v>26</v>
      </c>
      <c r="I200" s="61" t="s">
        <v>26</v>
      </c>
      <c r="J200" s="61" t="s">
        <v>26</v>
      </c>
      <c r="K200" s="61" t="s">
        <v>26</v>
      </c>
      <c r="L200" s="61" t="s">
        <v>26</v>
      </c>
    </row>
    <row r="201" spans="2:12" x14ac:dyDescent="0.2">
      <c r="B201" s="34" t="s">
        <v>305</v>
      </c>
      <c r="C201" s="62" t="s">
        <v>26</v>
      </c>
      <c r="D201" s="61" t="s">
        <v>26</v>
      </c>
      <c r="E201" s="61" t="s">
        <v>26</v>
      </c>
      <c r="F201" s="61" t="s">
        <v>26</v>
      </c>
      <c r="G201" s="61" t="s">
        <v>26</v>
      </c>
      <c r="H201" s="61" t="s">
        <v>26</v>
      </c>
      <c r="I201" s="61" t="s">
        <v>26</v>
      </c>
      <c r="J201" s="61" t="s">
        <v>26</v>
      </c>
      <c r="K201" s="61" t="s">
        <v>26</v>
      </c>
      <c r="L201" s="61" t="s">
        <v>26</v>
      </c>
    </row>
    <row r="202" spans="2:12" x14ac:dyDescent="0.2">
      <c r="C202" s="48"/>
      <c r="E202" s="47"/>
      <c r="F202" s="47"/>
      <c r="G202" s="47"/>
      <c r="H202" s="47"/>
      <c r="I202" s="47"/>
      <c r="J202" s="47"/>
      <c r="K202" s="47"/>
      <c r="L202" s="47"/>
    </row>
    <row r="203" spans="2:12" x14ac:dyDescent="0.2">
      <c r="B203" s="34" t="s">
        <v>306</v>
      </c>
      <c r="C203" s="48">
        <v>1</v>
      </c>
      <c r="D203" s="65">
        <f>SUM(E203:J203)</f>
        <v>74</v>
      </c>
      <c r="E203" s="47">
        <v>16</v>
      </c>
      <c r="F203" s="47">
        <v>20</v>
      </c>
      <c r="G203" s="47">
        <v>7</v>
      </c>
      <c r="H203" s="47">
        <v>14</v>
      </c>
      <c r="I203" s="47">
        <v>13</v>
      </c>
      <c r="J203" s="47">
        <v>4</v>
      </c>
      <c r="K203" s="47">
        <f>16+20</f>
        <v>36</v>
      </c>
      <c r="L203" s="47">
        <v>13</v>
      </c>
    </row>
    <row r="204" spans="2:12" x14ac:dyDescent="0.2">
      <c r="B204" s="34" t="s">
        <v>307</v>
      </c>
      <c r="C204" s="62" t="s">
        <v>26</v>
      </c>
      <c r="D204" s="61" t="s">
        <v>26</v>
      </c>
      <c r="E204" s="61" t="s">
        <v>26</v>
      </c>
      <c r="F204" s="61" t="s">
        <v>26</v>
      </c>
      <c r="G204" s="61" t="s">
        <v>26</v>
      </c>
      <c r="H204" s="61" t="s">
        <v>26</v>
      </c>
      <c r="I204" s="61" t="s">
        <v>26</v>
      </c>
      <c r="J204" s="61" t="s">
        <v>26</v>
      </c>
      <c r="K204" s="61" t="s">
        <v>26</v>
      </c>
      <c r="L204" s="61" t="s">
        <v>26</v>
      </c>
    </row>
    <row r="205" spans="2:12" x14ac:dyDescent="0.2">
      <c r="B205" s="34" t="s">
        <v>308</v>
      </c>
      <c r="C205" s="62" t="s">
        <v>26</v>
      </c>
      <c r="D205" s="61" t="s">
        <v>26</v>
      </c>
      <c r="E205" s="61" t="s">
        <v>26</v>
      </c>
      <c r="F205" s="61" t="s">
        <v>26</v>
      </c>
      <c r="G205" s="61" t="s">
        <v>26</v>
      </c>
      <c r="H205" s="61" t="s">
        <v>26</v>
      </c>
      <c r="I205" s="61" t="s">
        <v>26</v>
      </c>
      <c r="J205" s="61" t="s">
        <v>26</v>
      </c>
      <c r="K205" s="61" t="s">
        <v>26</v>
      </c>
      <c r="L205" s="61" t="s">
        <v>26</v>
      </c>
    </row>
    <row r="206" spans="2:12" x14ac:dyDescent="0.2">
      <c r="C206" s="48"/>
      <c r="E206" s="47"/>
      <c r="F206" s="47"/>
      <c r="G206" s="47"/>
      <c r="H206" s="47"/>
      <c r="I206" s="61"/>
      <c r="J206" s="61"/>
      <c r="K206" s="61"/>
      <c r="L206" s="61"/>
    </row>
    <row r="207" spans="2:12" x14ac:dyDescent="0.2">
      <c r="B207" s="34" t="s">
        <v>309</v>
      </c>
      <c r="C207" s="62" t="s">
        <v>26</v>
      </c>
      <c r="D207" s="61" t="s">
        <v>26</v>
      </c>
      <c r="E207" s="61" t="s">
        <v>26</v>
      </c>
      <c r="F207" s="61" t="s">
        <v>26</v>
      </c>
      <c r="G207" s="61" t="s">
        <v>26</v>
      </c>
      <c r="H207" s="61" t="s">
        <v>26</v>
      </c>
      <c r="I207" s="61" t="s">
        <v>26</v>
      </c>
      <c r="J207" s="61" t="s">
        <v>26</v>
      </c>
      <c r="K207" s="61" t="s">
        <v>26</v>
      </c>
      <c r="L207" s="61" t="s">
        <v>26</v>
      </c>
    </row>
    <row r="208" spans="2:12" x14ac:dyDescent="0.2">
      <c r="B208" s="34" t="s">
        <v>310</v>
      </c>
      <c r="C208" s="48">
        <v>1</v>
      </c>
      <c r="D208" s="65">
        <f>SUM(E208:J208)</f>
        <v>158</v>
      </c>
      <c r="E208" s="47">
        <v>15</v>
      </c>
      <c r="F208" s="47">
        <v>31</v>
      </c>
      <c r="G208" s="47">
        <f>18+6</f>
        <v>24</v>
      </c>
      <c r="H208" s="47">
        <f>18+9</f>
        <v>27</v>
      </c>
      <c r="I208" s="47">
        <f>13+8+1</f>
        <v>22</v>
      </c>
      <c r="J208" s="47">
        <f>33+5+1</f>
        <v>39</v>
      </c>
      <c r="K208" s="47">
        <f>15+31+6+9+1+1</f>
        <v>63</v>
      </c>
      <c r="L208" s="47">
        <v>53</v>
      </c>
    </row>
    <row r="209" spans="1:12" x14ac:dyDescent="0.2">
      <c r="B209" s="34" t="s">
        <v>311</v>
      </c>
      <c r="C209" s="62" t="s">
        <v>26</v>
      </c>
      <c r="D209" s="61" t="s">
        <v>26</v>
      </c>
      <c r="E209" s="61" t="s">
        <v>26</v>
      </c>
      <c r="F209" s="61" t="s">
        <v>26</v>
      </c>
      <c r="G209" s="61" t="s">
        <v>26</v>
      </c>
      <c r="H209" s="61" t="s">
        <v>26</v>
      </c>
      <c r="I209" s="61" t="s">
        <v>26</v>
      </c>
      <c r="J209" s="61" t="s">
        <v>26</v>
      </c>
      <c r="K209" s="61" t="s">
        <v>26</v>
      </c>
      <c r="L209" s="61" t="s">
        <v>26</v>
      </c>
    </row>
    <row r="210" spans="1:12" x14ac:dyDescent="0.2">
      <c r="C210" s="48"/>
      <c r="E210" s="47"/>
      <c r="F210" s="47"/>
      <c r="G210" s="47"/>
      <c r="H210" s="47"/>
      <c r="I210" s="47"/>
      <c r="J210" s="47"/>
      <c r="K210" s="47"/>
      <c r="L210" s="47"/>
    </row>
    <row r="211" spans="1:12" x14ac:dyDescent="0.2">
      <c r="B211" s="34" t="s">
        <v>312</v>
      </c>
      <c r="C211" s="48">
        <v>1</v>
      </c>
      <c r="D211" s="65">
        <f>SUM(E211:J211)</f>
        <v>70</v>
      </c>
      <c r="E211" s="47">
        <v>8</v>
      </c>
      <c r="F211" s="47">
        <v>8</v>
      </c>
      <c r="G211" s="47">
        <v>12</v>
      </c>
      <c r="H211" s="47">
        <f>13+1</f>
        <v>14</v>
      </c>
      <c r="I211" s="47">
        <f>17+1</f>
        <v>18</v>
      </c>
      <c r="J211" s="47">
        <v>10</v>
      </c>
      <c r="K211" s="47">
        <f>8+8+1</f>
        <v>17</v>
      </c>
      <c r="L211" s="47">
        <v>25</v>
      </c>
    </row>
    <row r="212" spans="1:12" x14ac:dyDescent="0.2">
      <c r="B212" s="34" t="s">
        <v>313</v>
      </c>
      <c r="C212" s="62" t="s">
        <v>26</v>
      </c>
      <c r="D212" s="61" t="s">
        <v>26</v>
      </c>
      <c r="E212" s="61" t="s">
        <v>26</v>
      </c>
      <c r="F212" s="61" t="s">
        <v>26</v>
      </c>
      <c r="G212" s="61" t="s">
        <v>26</v>
      </c>
      <c r="H212" s="61" t="s">
        <v>26</v>
      </c>
      <c r="I212" s="61" t="s">
        <v>26</v>
      </c>
      <c r="J212" s="61" t="s">
        <v>26</v>
      </c>
      <c r="K212" s="61" t="s">
        <v>26</v>
      </c>
      <c r="L212" s="61" t="s">
        <v>26</v>
      </c>
    </row>
    <row r="213" spans="1:12" x14ac:dyDescent="0.2">
      <c r="B213" s="34" t="s">
        <v>314</v>
      </c>
      <c r="C213" s="62" t="s">
        <v>26</v>
      </c>
      <c r="D213" s="61" t="s">
        <v>26</v>
      </c>
      <c r="E213" s="61" t="s">
        <v>26</v>
      </c>
      <c r="F213" s="61" t="s">
        <v>26</v>
      </c>
      <c r="G213" s="61" t="s">
        <v>26</v>
      </c>
      <c r="H213" s="61" t="s">
        <v>26</v>
      </c>
      <c r="I213" s="61" t="s">
        <v>26</v>
      </c>
      <c r="J213" s="61" t="s">
        <v>26</v>
      </c>
      <c r="K213" s="61" t="s">
        <v>26</v>
      </c>
      <c r="L213" s="61" t="s">
        <v>26</v>
      </c>
    </row>
    <row r="214" spans="1:12" ht="18" thickBot="1" x14ac:dyDescent="0.25">
      <c r="B214" s="37"/>
      <c r="C214" s="53"/>
      <c r="D214" s="37"/>
      <c r="E214" s="37"/>
      <c r="F214" s="37"/>
      <c r="G214" s="37"/>
      <c r="H214" s="37"/>
      <c r="I214" s="37"/>
      <c r="J214" s="37"/>
      <c r="K214" s="37"/>
      <c r="L214" s="37"/>
    </row>
    <row r="215" spans="1:12" x14ac:dyDescent="0.2">
      <c r="C215" s="34" t="s">
        <v>263</v>
      </c>
    </row>
    <row r="216" spans="1:12" x14ac:dyDescent="0.2">
      <c r="A216" s="34"/>
    </row>
  </sheetData>
  <phoneticPr fontId="2"/>
  <pageMargins left="0.34" right="0.34" top="0.56999999999999995" bottom="0.59" header="0.51200000000000001" footer="0.51200000000000001"/>
  <pageSetup paperSize="12" scale="75" orientation="portrait" verticalDpi="0" r:id="rId1"/>
  <headerFooter alignWithMargins="0"/>
  <rowBreaks count="2" manualBreakCount="2">
    <brk id="72" max="11" man="1"/>
    <brk id="144" max="11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3"/>
  <sheetViews>
    <sheetView showGridLines="0" zoomScale="75" workbookViewId="0"/>
  </sheetViews>
  <sheetFormatPr defaultColWidth="10.875" defaultRowHeight="17.25" x14ac:dyDescent="0.2"/>
  <cols>
    <col min="1" max="1" width="13.375" style="35" customWidth="1"/>
    <col min="2" max="2" width="18.375" style="35" customWidth="1"/>
    <col min="3" max="4" width="12.125" style="35" customWidth="1"/>
    <col min="5" max="5" width="10.875" style="35"/>
    <col min="6" max="6" width="12.125" style="35" customWidth="1"/>
    <col min="7" max="7" width="10.875" style="35"/>
    <col min="8" max="8" width="12.125" style="35" customWidth="1"/>
    <col min="9" max="9" width="10.875" style="35"/>
    <col min="10" max="10" width="12.125" style="35" customWidth="1"/>
    <col min="11" max="11" width="9.625" style="35" customWidth="1"/>
    <col min="12" max="12" width="12.125" style="35" customWidth="1"/>
    <col min="13" max="256" width="10.875" style="35"/>
    <col min="257" max="257" width="13.375" style="35" customWidth="1"/>
    <col min="258" max="258" width="18.375" style="35" customWidth="1"/>
    <col min="259" max="260" width="12.125" style="35" customWidth="1"/>
    <col min="261" max="261" width="10.875" style="35"/>
    <col min="262" max="262" width="12.125" style="35" customWidth="1"/>
    <col min="263" max="263" width="10.875" style="35"/>
    <col min="264" max="264" width="12.125" style="35" customWidth="1"/>
    <col min="265" max="265" width="10.875" style="35"/>
    <col min="266" max="266" width="12.125" style="35" customWidth="1"/>
    <col min="267" max="267" width="9.625" style="35" customWidth="1"/>
    <col min="268" max="268" width="12.125" style="35" customWidth="1"/>
    <col min="269" max="512" width="10.875" style="35"/>
    <col min="513" max="513" width="13.375" style="35" customWidth="1"/>
    <col min="514" max="514" width="18.375" style="35" customWidth="1"/>
    <col min="515" max="516" width="12.125" style="35" customWidth="1"/>
    <col min="517" max="517" width="10.875" style="35"/>
    <col min="518" max="518" width="12.125" style="35" customWidth="1"/>
    <col min="519" max="519" width="10.875" style="35"/>
    <col min="520" max="520" width="12.125" style="35" customWidth="1"/>
    <col min="521" max="521" width="10.875" style="35"/>
    <col min="522" max="522" width="12.125" style="35" customWidth="1"/>
    <col min="523" max="523" width="9.625" style="35" customWidth="1"/>
    <col min="524" max="524" width="12.125" style="35" customWidth="1"/>
    <col min="525" max="768" width="10.875" style="35"/>
    <col min="769" max="769" width="13.375" style="35" customWidth="1"/>
    <col min="770" max="770" width="18.375" style="35" customWidth="1"/>
    <col min="771" max="772" width="12.125" style="35" customWidth="1"/>
    <col min="773" max="773" width="10.875" style="35"/>
    <col min="774" max="774" width="12.125" style="35" customWidth="1"/>
    <col min="775" max="775" width="10.875" style="35"/>
    <col min="776" max="776" width="12.125" style="35" customWidth="1"/>
    <col min="777" max="777" width="10.875" style="35"/>
    <col min="778" max="778" width="12.125" style="35" customWidth="1"/>
    <col min="779" max="779" width="9.625" style="35" customWidth="1"/>
    <col min="780" max="780" width="12.125" style="35" customWidth="1"/>
    <col min="781" max="1024" width="10.875" style="35"/>
    <col min="1025" max="1025" width="13.375" style="35" customWidth="1"/>
    <col min="1026" max="1026" width="18.375" style="35" customWidth="1"/>
    <col min="1027" max="1028" width="12.125" style="35" customWidth="1"/>
    <col min="1029" max="1029" width="10.875" style="35"/>
    <col min="1030" max="1030" width="12.125" style="35" customWidth="1"/>
    <col min="1031" max="1031" width="10.875" style="35"/>
    <col min="1032" max="1032" width="12.125" style="35" customWidth="1"/>
    <col min="1033" max="1033" width="10.875" style="35"/>
    <col min="1034" max="1034" width="12.125" style="35" customWidth="1"/>
    <col min="1035" max="1035" width="9.625" style="35" customWidth="1"/>
    <col min="1036" max="1036" width="12.125" style="35" customWidth="1"/>
    <col min="1037" max="1280" width="10.875" style="35"/>
    <col min="1281" max="1281" width="13.375" style="35" customWidth="1"/>
    <col min="1282" max="1282" width="18.375" style="35" customWidth="1"/>
    <col min="1283" max="1284" width="12.125" style="35" customWidth="1"/>
    <col min="1285" max="1285" width="10.875" style="35"/>
    <col min="1286" max="1286" width="12.125" style="35" customWidth="1"/>
    <col min="1287" max="1287" width="10.875" style="35"/>
    <col min="1288" max="1288" width="12.125" style="35" customWidth="1"/>
    <col min="1289" max="1289" width="10.875" style="35"/>
    <col min="1290" max="1290" width="12.125" style="35" customWidth="1"/>
    <col min="1291" max="1291" width="9.625" style="35" customWidth="1"/>
    <col min="1292" max="1292" width="12.125" style="35" customWidth="1"/>
    <col min="1293" max="1536" width="10.875" style="35"/>
    <col min="1537" max="1537" width="13.375" style="35" customWidth="1"/>
    <col min="1538" max="1538" width="18.375" style="35" customWidth="1"/>
    <col min="1539" max="1540" width="12.125" style="35" customWidth="1"/>
    <col min="1541" max="1541" width="10.875" style="35"/>
    <col min="1542" max="1542" width="12.125" style="35" customWidth="1"/>
    <col min="1543" max="1543" width="10.875" style="35"/>
    <col min="1544" max="1544" width="12.125" style="35" customWidth="1"/>
    <col min="1545" max="1545" width="10.875" style="35"/>
    <col min="1546" max="1546" width="12.125" style="35" customWidth="1"/>
    <col min="1547" max="1547" width="9.625" style="35" customWidth="1"/>
    <col min="1548" max="1548" width="12.125" style="35" customWidth="1"/>
    <col min="1549" max="1792" width="10.875" style="35"/>
    <col min="1793" max="1793" width="13.375" style="35" customWidth="1"/>
    <col min="1794" max="1794" width="18.375" style="35" customWidth="1"/>
    <col min="1795" max="1796" width="12.125" style="35" customWidth="1"/>
    <col min="1797" max="1797" width="10.875" style="35"/>
    <col min="1798" max="1798" width="12.125" style="35" customWidth="1"/>
    <col min="1799" max="1799" width="10.875" style="35"/>
    <col min="1800" max="1800" width="12.125" style="35" customWidth="1"/>
    <col min="1801" max="1801" width="10.875" style="35"/>
    <col min="1802" max="1802" width="12.125" style="35" customWidth="1"/>
    <col min="1803" max="1803" width="9.625" style="35" customWidth="1"/>
    <col min="1804" max="1804" width="12.125" style="35" customWidth="1"/>
    <col min="1805" max="2048" width="10.875" style="35"/>
    <col min="2049" max="2049" width="13.375" style="35" customWidth="1"/>
    <col min="2050" max="2050" width="18.375" style="35" customWidth="1"/>
    <col min="2051" max="2052" width="12.125" style="35" customWidth="1"/>
    <col min="2053" max="2053" width="10.875" style="35"/>
    <col min="2054" max="2054" width="12.125" style="35" customWidth="1"/>
    <col min="2055" max="2055" width="10.875" style="35"/>
    <col min="2056" max="2056" width="12.125" style="35" customWidth="1"/>
    <col min="2057" max="2057" width="10.875" style="35"/>
    <col min="2058" max="2058" width="12.125" style="35" customWidth="1"/>
    <col min="2059" max="2059" width="9.625" style="35" customWidth="1"/>
    <col min="2060" max="2060" width="12.125" style="35" customWidth="1"/>
    <col min="2061" max="2304" width="10.875" style="35"/>
    <col min="2305" max="2305" width="13.375" style="35" customWidth="1"/>
    <col min="2306" max="2306" width="18.375" style="35" customWidth="1"/>
    <col min="2307" max="2308" width="12.125" style="35" customWidth="1"/>
    <col min="2309" max="2309" width="10.875" style="35"/>
    <col min="2310" max="2310" width="12.125" style="35" customWidth="1"/>
    <col min="2311" max="2311" width="10.875" style="35"/>
    <col min="2312" max="2312" width="12.125" style="35" customWidth="1"/>
    <col min="2313" max="2313" width="10.875" style="35"/>
    <col min="2314" max="2314" width="12.125" style="35" customWidth="1"/>
    <col min="2315" max="2315" width="9.625" style="35" customWidth="1"/>
    <col min="2316" max="2316" width="12.125" style="35" customWidth="1"/>
    <col min="2317" max="2560" width="10.875" style="35"/>
    <col min="2561" max="2561" width="13.375" style="35" customWidth="1"/>
    <col min="2562" max="2562" width="18.375" style="35" customWidth="1"/>
    <col min="2563" max="2564" width="12.125" style="35" customWidth="1"/>
    <col min="2565" max="2565" width="10.875" style="35"/>
    <col min="2566" max="2566" width="12.125" style="35" customWidth="1"/>
    <col min="2567" max="2567" width="10.875" style="35"/>
    <col min="2568" max="2568" width="12.125" style="35" customWidth="1"/>
    <col min="2569" max="2569" width="10.875" style="35"/>
    <col min="2570" max="2570" width="12.125" style="35" customWidth="1"/>
    <col min="2571" max="2571" width="9.625" style="35" customWidth="1"/>
    <col min="2572" max="2572" width="12.125" style="35" customWidth="1"/>
    <col min="2573" max="2816" width="10.875" style="35"/>
    <col min="2817" max="2817" width="13.375" style="35" customWidth="1"/>
    <col min="2818" max="2818" width="18.375" style="35" customWidth="1"/>
    <col min="2819" max="2820" width="12.125" style="35" customWidth="1"/>
    <col min="2821" max="2821" width="10.875" style="35"/>
    <col min="2822" max="2822" width="12.125" style="35" customWidth="1"/>
    <col min="2823" max="2823" width="10.875" style="35"/>
    <col min="2824" max="2824" width="12.125" style="35" customWidth="1"/>
    <col min="2825" max="2825" width="10.875" style="35"/>
    <col min="2826" max="2826" width="12.125" style="35" customWidth="1"/>
    <col min="2827" max="2827" width="9.625" style="35" customWidth="1"/>
    <col min="2828" max="2828" width="12.125" style="35" customWidth="1"/>
    <col min="2829" max="3072" width="10.875" style="35"/>
    <col min="3073" max="3073" width="13.375" style="35" customWidth="1"/>
    <col min="3074" max="3074" width="18.375" style="35" customWidth="1"/>
    <col min="3075" max="3076" width="12.125" style="35" customWidth="1"/>
    <col min="3077" max="3077" width="10.875" style="35"/>
    <col min="3078" max="3078" width="12.125" style="35" customWidth="1"/>
    <col min="3079" max="3079" width="10.875" style="35"/>
    <col min="3080" max="3080" width="12.125" style="35" customWidth="1"/>
    <col min="3081" max="3081" width="10.875" style="35"/>
    <col min="3082" max="3082" width="12.125" style="35" customWidth="1"/>
    <col min="3083" max="3083" width="9.625" style="35" customWidth="1"/>
    <col min="3084" max="3084" width="12.125" style="35" customWidth="1"/>
    <col min="3085" max="3328" width="10.875" style="35"/>
    <col min="3329" max="3329" width="13.375" style="35" customWidth="1"/>
    <col min="3330" max="3330" width="18.375" style="35" customWidth="1"/>
    <col min="3331" max="3332" width="12.125" style="35" customWidth="1"/>
    <col min="3333" max="3333" width="10.875" style="35"/>
    <col min="3334" max="3334" width="12.125" style="35" customWidth="1"/>
    <col min="3335" max="3335" width="10.875" style="35"/>
    <col min="3336" max="3336" width="12.125" style="35" customWidth="1"/>
    <col min="3337" max="3337" width="10.875" style="35"/>
    <col min="3338" max="3338" width="12.125" style="35" customWidth="1"/>
    <col min="3339" max="3339" width="9.625" style="35" customWidth="1"/>
    <col min="3340" max="3340" width="12.125" style="35" customWidth="1"/>
    <col min="3341" max="3584" width="10.875" style="35"/>
    <col min="3585" max="3585" width="13.375" style="35" customWidth="1"/>
    <col min="3586" max="3586" width="18.375" style="35" customWidth="1"/>
    <col min="3587" max="3588" width="12.125" style="35" customWidth="1"/>
    <col min="3589" max="3589" width="10.875" style="35"/>
    <col min="3590" max="3590" width="12.125" style="35" customWidth="1"/>
    <col min="3591" max="3591" width="10.875" style="35"/>
    <col min="3592" max="3592" width="12.125" style="35" customWidth="1"/>
    <col min="3593" max="3593" width="10.875" style="35"/>
    <col min="3594" max="3594" width="12.125" style="35" customWidth="1"/>
    <col min="3595" max="3595" width="9.625" style="35" customWidth="1"/>
    <col min="3596" max="3596" width="12.125" style="35" customWidth="1"/>
    <col min="3597" max="3840" width="10.875" style="35"/>
    <col min="3841" max="3841" width="13.375" style="35" customWidth="1"/>
    <col min="3842" max="3842" width="18.375" style="35" customWidth="1"/>
    <col min="3843" max="3844" width="12.125" style="35" customWidth="1"/>
    <col min="3845" max="3845" width="10.875" style="35"/>
    <col min="3846" max="3846" width="12.125" style="35" customWidth="1"/>
    <col min="3847" max="3847" width="10.875" style="35"/>
    <col min="3848" max="3848" width="12.125" style="35" customWidth="1"/>
    <col min="3849" max="3849" width="10.875" style="35"/>
    <col min="3850" max="3850" width="12.125" style="35" customWidth="1"/>
    <col min="3851" max="3851" width="9.625" style="35" customWidth="1"/>
    <col min="3852" max="3852" width="12.125" style="35" customWidth="1"/>
    <col min="3853" max="4096" width="10.875" style="35"/>
    <col min="4097" max="4097" width="13.375" style="35" customWidth="1"/>
    <col min="4098" max="4098" width="18.375" style="35" customWidth="1"/>
    <col min="4099" max="4100" width="12.125" style="35" customWidth="1"/>
    <col min="4101" max="4101" width="10.875" style="35"/>
    <col min="4102" max="4102" width="12.125" style="35" customWidth="1"/>
    <col min="4103" max="4103" width="10.875" style="35"/>
    <col min="4104" max="4104" width="12.125" style="35" customWidth="1"/>
    <col min="4105" max="4105" width="10.875" style="35"/>
    <col min="4106" max="4106" width="12.125" style="35" customWidth="1"/>
    <col min="4107" max="4107" width="9.625" style="35" customWidth="1"/>
    <col min="4108" max="4108" width="12.125" style="35" customWidth="1"/>
    <col min="4109" max="4352" width="10.875" style="35"/>
    <col min="4353" max="4353" width="13.375" style="35" customWidth="1"/>
    <col min="4354" max="4354" width="18.375" style="35" customWidth="1"/>
    <col min="4355" max="4356" width="12.125" style="35" customWidth="1"/>
    <col min="4357" max="4357" width="10.875" style="35"/>
    <col min="4358" max="4358" width="12.125" style="35" customWidth="1"/>
    <col min="4359" max="4359" width="10.875" style="35"/>
    <col min="4360" max="4360" width="12.125" style="35" customWidth="1"/>
    <col min="4361" max="4361" width="10.875" style="35"/>
    <col min="4362" max="4362" width="12.125" style="35" customWidth="1"/>
    <col min="4363" max="4363" width="9.625" style="35" customWidth="1"/>
    <col min="4364" max="4364" width="12.125" style="35" customWidth="1"/>
    <col min="4365" max="4608" width="10.875" style="35"/>
    <col min="4609" max="4609" width="13.375" style="35" customWidth="1"/>
    <col min="4610" max="4610" width="18.375" style="35" customWidth="1"/>
    <col min="4611" max="4612" width="12.125" style="35" customWidth="1"/>
    <col min="4613" max="4613" width="10.875" style="35"/>
    <col min="4614" max="4614" width="12.125" style="35" customWidth="1"/>
    <col min="4615" max="4615" width="10.875" style="35"/>
    <col min="4616" max="4616" width="12.125" style="35" customWidth="1"/>
    <col min="4617" max="4617" width="10.875" style="35"/>
    <col min="4618" max="4618" width="12.125" style="35" customWidth="1"/>
    <col min="4619" max="4619" width="9.625" style="35" customWidth="1"/>
    <col min="4620" max="4620" width="12.125" style="35" customWidth="1"/>
    <col min="4621" max="4864" width="10.875" style="35"/>
    <col min="4865" max="4865" width="13.375" style="35" customWidth="1"/>
    <col min="4866" max="4866" width="18.375" style="35" customWidth="1"/>
    <col min="4867" max="4868" width="12.125" style="35" customWidth="1"/>
    <col min="4869" max="4869" width="10.875" style="35"/>
    <col min="4870" max="4870" width="12.125" style="35" customWidth="1"/>
    <col min="4871" max="4871" width="10.875" style="35"/>
    <col min="4872" max="4872" width="12.125" style="35" customWidth="1"/>
    <col min="4873" max="4873" width="10.875" style="35"/>
    <col min="4874" max="4874" width="12.125" style="35" customWidth="1"/>
    <col min="4875" max="4875" width="9.625" style="35" customWidth="1"/>
    <col min="4876" max="4876" width="12.125" style="35" customWidth="1"/>
    <col min="4877" max="5120" width="10.875" style="35"/>
    <col min="5121" max="5121" width="13.375" style="35" customWidth="1"/>
    <col min="5122" max="5122" width="18.375" style="35" customWidth="1"/>
    <col min="5123" max="5124" width="12.125" style="35" customWidth="1"/>
    <col min="5125" max="5125" width="10.875" style="35"/>
    <col min="5126" max="5126" width="12.125" style="35" customWidth="1"/>
    <col min="5127" max="5127" width="10.875" style="35"/>
    <col min="5128" max="5128" width="12.125" style="35" customWidth="1"/>
    <col min="5129" max="5129" width="10.875" style="35"/>
    <col min="5130" max="5130" width="12.125" style="35" customWidth="1"/>
    <col min="5131" max="5131" width="9.625" style="35" customWidth="1"/>
    <col min="5132" max="5132" width="12.125" style="35" customWidth="1"/>
    <col min="5133" max="5376" width="10.875" style="35"/>
    <col min="5377" max="5377" width="13.375" style="35" customWidth="1"/>
    <col min="5378" max="5378" width="18.375" style="35" customWidth="1"/>
    <col min="5379" max="5380" width="12.125" style="35" customWidth="1"/>
    <col min="5381" max="5381" width="10.875" style="35"/>
    <col min="5382" max="5382" width="12.125" style="35" customWidth="1"/>
    <col min="5383" max="5383" width="10.875" style="35"/>
    <col min="5384" max="5384" width="12.125" style="35" customWidth="1"/>
    <col min="5385" max="5385" width="10.875" style="35"/>
    <col min="5386" max="5386" width="12.125" style="35" customWidth="1"/>
    <col min="5387" max="5387" width="9.625" style="35" customWidth="1"/>
    <col min="5388" max="5388" width="12.125" style="35" customWidth="1"/>
    <col min="5389" max="5632" width="10.875" style="35"/>
    <col min="5633" max="5633" width="13.375" style="35" customWidth="1"/>
    <col min="5634" max="5634" width="18.375" style="35" customWidth="1"/>
    <col min="5635" max="5636" width="12.125" style="35" customWidth="1"/>
    <col min="5637" max="5637" width="10.875" style="35"/>
    <col min="5638" max="5638" width="12.125" style="35" customWidth="1"/>
    <col min="5639" max="5639" width="10.875" style="35"/>
    <col min="5640" max="5640" width="12.125" style="35" customWidth="1"/>
    <col min="5641" max="5641" width="10.875" style="35"/>
    <col min="5642" max="5642" width="12.125" style="35" customWidth="1"/>
    <col min="5643" max="5643" width="9.625" style="35" customWidth="1"/>
    <col min="5644" max="5644" width="12.125" style="35" customWidth="1"/>
    <col min="5645" max="5888" width="10.875" style="35"/>
    <col min="5889" max="5889" width="13.375" style="35" customWidth="1"/>
    <col min="5890" max="5890" width="18.375" style="35" customWidth="1"/>
    <col min="5891" max="5892" width="12.125" style="35" customWidth="1"/>
    <col min="5893" max="5893" width="10.875" style="35"/>
    <col min="5894" max="5894" width="12.125" style="35" customWidth="1"/>
    <col min="5895" max="5895" width="10.875" style="35"/>
    <col min="5896" max="5896" width="12.125" style="35" customWidth="1"/>
    <col min="5897" max="5897" width="10.875" style="35"/>
    <col min="5898" max="5898" width="12.125" style="35" customWidth="1"/>
    <col min="5899" max="5899" width="9.625" style="35" customWidth="1"/>
    <col min="5900" max="5900" width="12.125" style="35" customWidth="1"/>
    <col min="5901" max="6144" width="10.875" style="35"/>
    <col min="6145" max="6145" width="13.375" style="35" customWidth="1"/>
    <col min="6146" max="6146" width="18.375" style="35" customWidth="1"/>
    <col min="6147" max="6148" width="12.125" style="35" customWidth="1"/>
    <col min="6149" max="6149" width="10.875" style="35"/>
    <col min="6150" max="6150" width="12.125" style="35" customWidth="1"/>
    <col min="6151" max="6151" width="10.875" style="35"/>
    <col min="6152" max="6152" width="12.125" style="35" customWidth="1"/>
    <col min="6153" max="6153" width="10.875" style="35"/>
    <col min="6154" max="6154" width="12.125" style="35" customWidth="1"/>
    <col min="6155" max="6155" width="9.625" style="35" customWidth="1"/>
    <col min="6156" max="6156" width="12.125" style="35" customWidth="1"/>
    <col min="6157" max="6400" width="10.875" style="35"/>
    <col min="6401" max="6401" width="13.375" style="35" customWidth="1"/>
    <col min="6402" max="6402" width="18.375" style="35" customWidth="1"/>
    <col min="6403" max="6404" width="12.125" style="35" customWidth="1"/>
    <col min="6405" max="6405" width="10.875" style="35"/>
    <col min="6406" max="6406" width="12.125" style="35" customWidth="1"/>
    <col min="6407" max="6407" width="10.875" style="35"/>
    <col min="6408" max="6408" width="12.125" style="35" customWidth="1"/>
    <col min="6409" max="6409" width="10.875" style="35"/>
    <col min="6410" max="6410" width="12.125" style="35" customWidth="1"/>
    <col min="6411" max="6411" width="9.625" style="35" customWidth="1"/>
    <col min="6412" max="6412" width="12.125" style="35" customWidth="1"/>
    <col min="6413" max="6656" width="10.875" style="35"/>
    <col min="6657" max="6657" width="13.375" style="35" customWidth="1"/>
    <col min="6658" max="6658" width="18.375" style="35" customWidth="1"/>
    <col min="6659" max="6660" width="12.125" style="35" customWidth="1"/>
    <col min="6661" max="6661" width="10.875" style="35"/>
    <col min="6662" max="6662" width="12.125" style="35" customWidth="1"/>
    <col min="6663" max="6663" width="10.875" style="35"/>
    <col min="6664" max="6664" width="12.125" style="35" customWidth="1"/>
    <col min="6665" max="6665" width="10.875" style="35"/>
    <col min="6666" max="6666" width="12.125" style="35" customWidth="1"/>
    <col min="6667" max="6667" width="9.625" style="35" customWidth="1"/>
    <col min="6668" max="6668" width="12.125" style="35" customWidth="1"/>
    <col min="6669" max="6912" width="10.875" style="35"/>
    <col min="6913" max="6913" width="13.375" style="35" customWidth="1"/>
    <col min="6914" max="6914" width="18.375" style="35" customWidth="1"/>
    <col min="6915" max="6916" width="12.125" style="35" customWidth="1"/>
    <col min="6917" max="6917" width="10.875" style="35"/>
    <col min="6918" max="6918" width="12.125" style="35" customWidth="1"/>
    <col min="6919" max="6919" width="10.875" style="35"/>
    <col min="6920" max="6920" width="12.125" style="35" customWidth="1"/>
    <col min="6921" max="6921" width="10.875" style="35"/>
    <col min="6922" max="6922" width="12.125" style="35" customWidth="1"/>
    <col min="6923" max="6923" width="9.625" style="35" customWidth="1"/>
    <col min="6924" max="6924" width="12.125" style="35" customWidth="1"/>
    <col min="6925" max="7168" width="10.875" style="35"/>
    <col min="7169" max="7169" width="13.375" style="35" customWidth="1"/>
    <col min="7170" max="7170" width="18.375" style="35" customWidth="1"/>
    <col min="7171" max="7172" width="12.125" style="35" customWidth="1"/>
    <col min="7173" max="7173" width="10.875" style="35"/>
    <col min="7174" max="7174" width="12.125" style="35" customWidth="1"/>
    <col min="7175" max="7175" width="10.875" style="35"/>
    <col min="7176" max="7176" width="12.125" style="35" customWidth="1"/>
    <col min="7177" max="7177" width="10.875" style="35"/>
    <col min="7178" max="7178" width="12.125" style="35" customWidth="1"/>
    <col min="7179" max="7179" width="9.625" style="35" customWidth="1"/>
    <col min="7180" max="7180" width="12.125" style="35" customWidth="1"/>
    <col min="7181" max="7424" width="10.875" style="35"/>
    <col min="7425" max="7425" width="13.375" style="35" customWidth="1"/>
    <col min="7426" max="7426" width="18.375" style="35" customWidth="1"/>
    <col min="7427" max="7428" width="12.125" style="35" customWidth="1"/>
    <col min="7429" max="7429" width="10.875" style="35"/>
    <col min="7430" max="7430" width="12.125" style="35" customWidth="1"/>
    <col min="7431" max="7431" width="10.875" style="35"/>
    <col min="7432" max="7432" width="12.125" style="35" customWidth="1"/>
    <col min="7433" max="7433" width="10.875" style="35"/>
    <col min="7434" max="7434" width="12.125" style="35" customWidth="1"/>
    <col min="7435" max="7435" width="9.625" style="35" customWidth="1"/>
    <col min="7436" max="7436" width="12.125" style="35" customWidth="1"/>
    <col min="7437" max="7680" width="10.875" style="35"/>
    <col min="7681" max="7681" width="13.375" style="35" customWidth="1"/>
    <col min="7682" max="7682" width="18.375" style="35" customWidth="1"/>
    <col min="7683" max="7684" width="12.125" style="35" customWidth="1"/>
    <col min="7685" max="7685" width="10.875" style="35"/>
    <col min="7686" max="7686" width="12.125" style="35" customWidth="1"/>
    <col min="7687" max="7687" width="10.875" style="35"/>
    <col min="7688" max="7688" width="12.125" style="35" customWidth="1"/>
    <col min="7689" max="7689" width="10.875" style="35"/>
    <col min="7690" max="7690" width="12.125" style="35" customWidth="1"/>
    <col min="7691" max="7691" width="9.625" style="35" customWidth="1"/>
    <col min="7692" max="7692" width="12.125" style="35" customWidth="1"/>
    <col min="7693" max="7936" width="10.875" style="35"/>
    <col min="7937" max="7937" width="13.375" style="35" customWidth="1"/>
    <col min="7938" max="7938" width="18.375" style="35" customWidth="1"/>
    <col min="7939" max="7940" width="12.125" style="35" customWidth="1"/>
    <col min="7941" max="7941" width="10.875" style="35"/>
    <col min="7942" max="7942" width="12.125" style="35" customWidth="1"/>
    <col min="7943" max="7943" width="10.875" style="35"/>
    <col min="7944" max="7944" width="12.125" style="35" customWidth="1"/>
    <col min="7945" max="7945" width="10.875" style="35"/>
    <col min="7946" max="7946" width="12.125" style="35" customWidth="1"/>
    <col min="7947" max="7947" width="9.625" style="35" customWidth="1"/>
    <col min="7948" max="7948" width="12.125" style="35" customWidth="1"/>
    <col min="7949" max="8192" width="10.875" style="35"/>
    <col min="8193" max="8193" width="13.375" style="35" customWidth="1"/>
    <col min="8194" max="8194" width="18.375" style="35" customWidth="1"/>
    <col min="8195" max="8196" width="12.125" style="35" customWidth="1"/>
    <col min="8197" max="8197" width="10.875" style="35"/>
    <col min="8198" max="8198" width="12.125" style="35" customWidth="1"/>
    <col min="8199" max="8199" width="10.875" style="35"/>
    <col min="8200" max="8200" width="12.125" style="35" customWidth="1"/>
    <col min="8201" max="8201" width="10.875" style="35"/>
    <col min="8202" max="8202" width="12.125" style="35" customWidth="1"/>
    <col min="8203" max="8203" width="9.625" style="35" customWidth="1"/>
    <col min="8204" max="8204" width="12.125" style="35" customWidth="1"/>
    <col min="8205" max="8448" width="10.875" style="35"/>
    <col min="8449" max="8449" width="13.375" style="35" customWidth="1"/>
    <col min="8450" max="8450" width="18.375" style="35" customWidth="1"/>
    <col min="8451" max="8452" width="12.125" style="35" customWidth="1"/>
    <col min="8453" max="8453" width="10.875" style="35"/>
    <col min="8454" max="8454" width="12.125" style="35" customWidth="1"/>
    <col min="8455" max="8455" width="10.875" style="35"/>
    <col min="8456" max="8456" width="12.125" style="35" customWidth="1"/>
    <col min="8457" max="8457" width="10.875" style="35"/>
    <col min="8458" max="8458" width="12.125" style="35" customWidth="1"/>
    <col min="8459" max="8459" width="9.625" style="35" customWidth="1"/>
    <col min="8460" max="8460" width="12.125" style="35" customWidth="1"/>
    <col min="8461" max="8704" width="10.875" style="35"/>
    <col min="8705" max="8705" width="13.375" style="35" customWidth="1"/>
    <col min="8706" max="8706" width="18.375" style="35" customWidth="1"/>
    <col min="8707" max="8708" width="12.125" style="35" customWidth="1"/>
    <col min="8709" max="8709" width="10.875" style="35"/>
    <col min="8710" max="8710" width="12.125" style="35" customWidth="1"/>
    <col min="8711" max="8711" width="10.875" style="35"/>
    <col min="8712" max="8712" width="12.125" style="35" customWidth="1"/>
    <col min="8713" max="8713" width="10.875" style="35"/>
    <col min="8714" max="8714" width="12.125" style="35" customWidth="1"/>
    <col min="8715" max="8715" width="9.625" style="35" customWidth="1"/>
    <col min="8716" max="8716" width="12.125" style="35" customWidth="1"/>
    <col min="8717" max="8960" width="10.875" style="35"/>
    <col min="8961" max="8961" width="13.375" style="35" customWidth="1"/>
    <col min="8962" max="8962" width="18.375" style="35" customWidth="1"/>
    <col min="8963" max="8964" width="12.125" style="35" customWidth="1"/>
    <col min="8965" max="8965" width="10.875" style="35"/>
    <col min="8966" max="8966" width="12.125" style="35" customWidth="1"/>
    <col min="8967" max="8967" width="10.875" style="35"/>
    <col min="8968" max="8968" width="12.125" style="35" customWidth="1"/>
    <col min="8969" max="8969" width="10.875" style="35"/>
    <col min="8970" max="8970" width="12.125" style="35" customWidth="1"/>
    <col min="8971" max="8971" width="9.625" style="35" customWidth="1"/>
    <col min="8972" max="8972" width="12.125" style="35" customWidth="1"/>
    <col min="8973" max="9216" width="10.875" style="35"/>
    <col min="9217" max="9217" width="13.375" style="35" customWidth="1"/>
    <col min="9218" max="9218" width="18.375" style="35" customWidth="1"/>
    <col min="9219" max="9220" width="12.125" style="35" customWidth="1"/>
    <col min="9221" max="9221" width="10.875" style="35"/>
    <col min="9222" max="9222" width="12.125" style="35" customWidth="1"/>
    <col min="9223" max="9223" width="10.875" style="35"/>
    <col min="9224" max="9224" width="12.125" style="35" customWidth="1"/>
    <col min="9225" max="9225" width="10.875" style="35"/>
    <col min="9226" max="9226" width="12.125" style="35" customWidth="1"/>
    <col min="9227" max="9227" width="9.625" style="35" customWidth="1"/>
    <col min="9228" max="9228" width="12.125" style="35" customWidth="1"/>
    <col min="9229" max="9472" width="10.875" style="35"/>
    <col min="9473" max="9473" width="13.375" style="35" customWidth="1"/>
    <col min="9474" max="9474" width="18.375" style="35" customWidth="1"/>
    <col min="9475" max="9476" width="12.125" style="35" customWidth="1"/>
    <col min="9477" max="9477" width="10.875" style="35"/>
    <col min="9478" max="9478" width="12.125" style="35" customWidth="1"/>
    <col min="9479" max="9479" width="10.875" style="35"/>
    <col min="9480" max="9480" width="12.125" style="35" customWidth="1"/>
    <col min="9481" max="9481" width="10.875" style="35"/>
    <col min="9482" max="9482" width="12.125" style="35" customWidth="1"/>
    <col min="9483" max="9483" width="9.625" style="35" customWidth="1"/>
    <col min="9484" max="9484" width="12.125" style="35" customWidth="1"/>
    <col min="9485" max="9728" width="10.875" style="35"/>
    <col min="9729" max="9729" width="13.375" style="35" customWidth="1"/>
    <col min="9730" max="9730" width="18.375" style="35" customWidth="1"/>
    <col min="9731" max="9732" width="12.125" style="35" customWidth="1"/>
    <col min="9733" max="9733" width="10.875" style="35"/>
    <col min="9734" max="9734" width="12.125" style="35" customWidth="1"/>
    <col min="9735" max="9735" width="10.875" style="35"/>
    <col min="9736" max="9736" width="12.125" style="35" customWidth="1"/>
    <col min="9737" max="9737" width="10.875" style="35"/>
    <col min="9738" max="9738" width="12.125" style="35" customWidth="1"/>
    <col min="9739" max="9739" width="9.625" style="35" customWidth="1"/>
    <col min="9740" max="9740" width="12.125" style="35" customWidth="1"/>
    <col min="9741" max="9984" width="10.875" style="35"/>
    <col min="9985" max="9985" width="13.375" style="35" customWidth="1"/>
    <col min="9986" max="9986" width="18.375" style="35" customWidth="1"/>
    <col min="9987" max="9988" width="12.125" style="35" customWidth="1"/>
    <col min="9989" max="9989" width="10.875" style="35"/>
    <col min="9990" max="9990" width="12.125" style="35" customWidth="1"/>
    <col min="9991" max="9991" width="10.875" style="35"/>
    <col min="9992" max="9992" width="12.125" style="35" customWidth="1"/>
    <col min="9993" max="9993" width="10.875" style="35"/>
    <col min="9994" max="9994" width="12.125" style="35" customWidth="1"/>
    <col min="9995" max="9995" width="9.625" style="35" customWidth="1"/>
    <col min="9996" max="9996" width="12.125" style="35" customWidth="1"/>
    <col min="9997" max="10240" width="10.875" style="35"/>
    <col min="10241" max="10241" width="13.375" style="35" customWidth="1"/>
    <col min="10242" max="10242" width="18.375" style="35" customWidth="1"/>
    <col min="10243" max="10244" width="12.125" style="35" customWidth="1"/>
    <col min="10245" max="10245" width="10.875" style="35"/>
    <col min="10246" max="10246" width="12.125" style="35" customWidth="1"/>
    <col min="10247" max="10247" width="10.875" style="35"/>
    <col min="10248" max="10248" width="12.125" style="35" customWidth="1"/>
    <col min="10249" max="10249" width="10.875" style="35"/>
    <col min="10250" max="10250" width="12.125" style="35" customWidth="1"/>
    <col min="10251" max="10251" width="9.625" style="35" customWidth="1"/>
    <col min="10252" max="10252" width="12.125" style="35" customWidth="1"/>
    <col min="10253" max="10496" width="10.875" style="35"/>
    <col min="10497" max="10497" width="13.375" style="35" customWidth="1"/>
    <col min="10498" max="10498" width="18.375" style="35" customWidth="1"/>
    <col min="10499" max="10500" width="12.125" style="35" customWidth="1"/>
    <col min="10501" max="10501" width="10.875" style="35"/>
    <col min="10502" max="10502" width="12.125" style="35" customWidth="1"/>
    <col min="10503" max="10503" width="10.875" style="35"/>
    <col min="10504" max="10504" width="12.125" style="35" customWidth="1"/>
    <col min="10505" max="10505" width="10.875" style="35"/>
    <col min="10506" max="10506" width="12.125" style="35" customWidth="1"/>
    <col min="10507" max="10507" width="9.625" style="35" customWidth="1"/>
    <col min="10508" max="10508" width="12.125" style="35" customWidth="1"/>
    <col min="10509" max="10752" width="10.875" style="35"/>
    <col min="10753" max="10753" width="13.375" style="35" customWidth="1"/>
    <col min="10754" max="10754" width="18.375" style="35" customWidth="1"/>
    <col min="10755" max="10756" width="12.125" style="35" customWidth="1"/>
    <col min="10757" max="10757" width="10.875" style="35"/>
    <col min="10758" max="10758" width="12.125" style="35" customWidth="1"/>
    <col min="10759" max="10759" width="10.875" style="35"/>
    <col min="10760" max="10760" width="12.125" style="35" customWidth="1"/>
    <col min="10761" max="10761" width="10.875" style="35"/>
    <col min="10762" max="10762" width="12.125" style="35" customWidth="1"/>
    <col min="10763" max="10763" width="9.625" style="35" customWidth="1"/>
    <col min="10764" max="10764" width="12.125" style="35" customWidth="1"/>
    <col min="10765" max="11008" width="10.875" style="35"/>
    <col min="11009" max="11009" width="13.375" style="35" customWidth="1"/>
    <col min="11010" max="11010" width="18.375" style="35" customWidth="1"/>
    <col min="11011" max="11012" width="12.125" style="35" customWidth="1"/>
    <col min="11013" max="11013" width="10.875" style="35"/>
    <col min="11014" max="11014" width="12.125" style="35" customWidth="1"/>
    <col min="11015" max="11015" width="10.875" style="35"/>
    <col min="11016" max="11016" width="12.125" style="35" customWidth="1"/>
    <col min="11017" max="11017" width="10.875" style="35"/>
    <col min="11018" max="11018" width="12.125" style="35" customWidth="1"/>
    <col min="11019" max="11019" width="9.625" style="35" customWidth="1"/>
    <col min="11020" max="11020" width="12.125" style="35" customWidth="1"/>
    <col min="11021" max="11264" width="10.875" style="35"/>
    <col min="11265" max="11265" width="13.375" style="35" customWidth="1"/>
    <col min="11266" max="11266" width="18.375" style="35" customWidth="1"/>
    <col min="11267" max="11268" width="12.125" style="35" customWidth="1"/>
    <col min="11269" max="11269" width="10.875" style="35"/>
    <col min="11270" max="11270" width="12.125" style="35" customWidth="1"/>
    <col min="11271" max="11271" width="10.875" style="35"/>
    <col min="11272" max="11272" width="12.125" style="35" customWidth="1"/>
    <col min="11273" max="11273" width="10.875" style="35"/>
    <col min="11274" max="11274" width="12.125" style="35" customWidth="1"/>
    <col min="11275" max="11275" width="9.625" style="35" customWidth="1"/>
    <col min="11276" max="11276" width="12.125" style="35" customWidth="1"/>
    <col min="11277" max="11520" width="10.875" style="35"/>
    <col min="11521" max="11521" width="13.375" style="35" customWidth="1"/>
    <col min="11522" max="11522" width="18.375" style="35" customWidth="1"/>
    <col min="11523" max="11524" width="12.125" style="35" customWidth="1"/>
    <col min="11525" max="11525" width="10.875" style="35"/>
    <col min="11526" max="11526" width="12.125" style="35" customWidth="1"/>
    <col min="11527" max="11527" width="10.875" style="35"/>
    <col min="11528" max="11528" width="12.125" style="35" customWidth="1"/>
    <col min="11529" max="11529" width="10.875" style="35"/>
    <col min="11530" max="11530" width="12.125" style="35" customWidth="1"/>
    <col min="11531" max="11531" width="9.625" style="35" customWidth="1"/>
    <col min="11532" max="11532" width="12.125" style="35" customWidth="1"/>
    <col min="11533" max="11776" width="10.875" style="35"/>
    <col min="11777" max="11777" width="13.375" style="35" customWidth="1"/>
    <col min="11778" max="11778" width="18.375" style="35" customWidth="1"/>
    <col min="11779" max="11780" width="12.125" style="35" customWidth="1"/>
    <col min="11781" max="11781" width="10.875" style="35"/>
    <col min="11782" max="11782" width="12.125" style="35" customWidth="1"/>
    <col min="11783" max="11783" width="10.875" style="35"/>
    <col min="11784" max="11784" width="12.125" style="35" customWidth="1"/>
    <col min="11785" max="11785" width="10.875" style="35"/>
    <col min="11786" max="11786" width="12.125" style="35" customWidth="1"/>
    <col min="11787" max="11787" width="9.625" style="35" customWidth="1"/>
    <col min="11788" max="11788" width="12.125" style="35" customWidth="1"/>
    <col min="11789" max="12032" width="10.875" style="35"/>
    <col min="12033" max="12033" width="13.375" style="35" customWidth="1"/>
    <col min="12034" max="12034" width="18.375" style="35" customWidth="1"/>
    <col min="12035" max="12036" width="12.125" style="35" customWidth="1"/>
    <col min="12037" max="12037" width="10.875" style="35"/>
    <col min="12038" max="12038" width="12.125" style="35" customWidth="1"/>
    <col min="12039" max="12039" width="10.875" style="35"/>
    <col min="12040" max="12040" width="12.125" style="35" customWidth="1"/>
    <col min="12041" max="12041" width="10.875" style="35"/>
    <col min="12042" max="12042" width="12.125" style="35" customWidth="1"/>
    <col min="12043" max="12043" width="9.625" style="35" customWidth="1"/>
    <col min="12044" max="12044" width="12.125" style="35" customWidth="1"/>
    <col min="12045" max="12288" width="10.875" style="35"/>
    <col min="12289" max="12289" width="13.375" style="35" customWidth="1"/>
    <col min="12290" max="12290" width="18.375" style="35" customWidth="1"/>
    <col min="12291" max="12292" width="12.125" style="35" customWidth="1"/>
    <col min="12293" max="12293" width="10.875" style="35"/>
    <col min="12294" max="12294" width="12.125" style="35" customWidth="1"/>
    <col min="12295" max="12295" width="10.875" style="35"/>
    <col min="12296" max="12296" width="12.125" style="35" customWidth="1"/>
    <col min="12297" max="12297" width="10.875" style="35"/>
    <col min="12298" max="12298" width="12.125" style="35" customWidth="1"/>
    <col min="12299" max="12299" width="9.625" style="35" customWidth="1"/>
    <col min="12300" max="12300" width="12.125" style="35" customWidth="1"/>
    <col min="12301" max="12544" width="10.875" style="35"/>
    <col min="12545" max="12545" width="13.375" style="35" customWidth="1"/>
    <col min="12546" max="12546" width="18.375" style="35" customWidth="1"/>
    <col min="12547" max="12548" width="12.125" style="35" customWidth="1"/>
    <col min="12549" max="12549" width="10.875" style="35"/>
    <col min="12550" max="12550" width="12.125" style="35" customWidth="1"/>
    <col min="12551" max="12551" width="10.875" style="35"/>
    <col min="12552" max="12552" width="12.125" style="35" customWidth="1"/>
    <col min="12553" max="12553" width="10.875" style="35"/>
    <col min="12554" max="12554" width="12.125" style="35" customWidth="1"/>
    <col min="12555" max="12555" width="9.625" style="35" customWidth="1"/>
    <col min="12556" max="12556" width="12.125" style="35" customWidth="1"/>
    <col min="12557" max="12800" width="10.875" style="35"/>
    <col min="12801" max="12801" width="13.375" style="35" customWidth="1"/>
    <col min="12802" max="12802" width="18.375" style="35" customWidth="1"/>
    <col min="12803" max="12804" width="12.125" style="35" customWidth="1"/>
    <col min="12805" max="12805" width="10.875" style="35"/>
    <col min="12806" max="12806" width="12.125" style="35" customWidth="1"/>
    <col min="12807" max="12807" width="10.875" style="35"/>
    <col min="12808" max="12808" width="12.125" style="35" customWidth="1"/>
    <col min="12809" max="12809" width="10.875" style="35"/>
    <col min="12810" max="12810" width="12.125" style="35" customWidth="1"/>
    <col min="12811" max="12811" width="9.625" style="35" customWidth="1"/>
    <col min="12812" max="12812" width="12.125" style="35" customWidth="1"/>
    <col min="12813" max="13056" width="10.875" style="35"/>
    <col min="13057" max="13057" width="13.375" style="35" customWidth="1"/>
    <col min="13058" max="13058" width="18.375" style="35" customWidth="1"/>
    <col min="13059" max="13060" width="12.125" style="35" customWidth="1"/>
    <col min="13061" max="13061" width="10.875" style="35"/>
    <col min="13062" max="13062" width="12.125" style="35" customWidth="1"/>
    <col min="13063" max="13063" width="10.875" style="35"/>
    <col min="13064" max="13064" width="12.125" style="35" customWidth="1"/>
    <col min="13065" max="13065" width="10.875" style="35"/>
    <col min="13066" max="13066" width="12.125" style="35" customWidth="1"/>
    <col min="13067" max="13067" width="9.625" style="35" customWidth="1"/>
    <col min="13068" max="13068" width="12.125" style="35" customWidth="1"/>
    <col min="13069" max="13312" width="10.875" style="35"/>
    <col min="13313" max="13313" width="13.375" style="35" customWidth="1"/>
    <col min="13314" max="13314" width="18.375" style="35" customWidth="1"/>
    <col min="13315" max="13316" width="12.125" style="35" customWidth="1"/>
    <col min="13317" max="13317" width="10.875" style="35"/>
    <col min="13318" max="13318" width="12.125" style="35" customWidth="1"/>
    <col min="13319" max="13319" width="10.875" style="35"/>
    <col min="13320" max="13320" width="12.125" style="35" customWidth="1"/>
    <col min="13321" max="13321" width="10.875" style="35"/>
    <col min="13322" max="13322" width="12.125" style="35" customWidth="1"/>
    <col min="13323" max="13323" width="9.625" style="35" customWidth="1"/>
    <col min="13324" max="13324" width="12.125" style="35" customWidth="1"/>
    <col min="13325" max="13568" width="10.875" style="35"/>
    <col min="13569" max="13569" width="13.375" style="35" customWidth="1"/>
    <col min="13570" max="13570" width="18.375" style="35" customWidth="1"/>
    <col min="13571" max="13572" width="12.125" style="35" customWidth="1"/>
    <col min="13573" max="13573" width="10.875" style="35"/>
    <col min="13574" max="13574" width="12.125" style="35" customWidth="1"/>
    <col min="13575" max="13575" width="10.875" style="35"/>
    <col min="13576" max="13576" width="12.125" style="35" customWidth="1"/>
    <col min="13577" max="13577" width="10.875" style="35"/>
    <col min="13578" max="13578" width="12.125" style="35" customWidth="1"/>
    <col min="13579" max="13579" width="9.625" style="35" customWidth="1"/>
    <col min="13580" max="13580" width="12.125" style="35" customWidth="1"/>
    <col min="13581" max="13824" width="10.875" style="35"/>
    <col min="13825" max="13825" width="13.375" style="35" customWidth="1"/>
    <col min="13826" max="13826" width="18.375" style="35" customWidth="1"/>
    <col min="13827" max="13828" width="12.125" style="35" customWidth="1"/>
    <col min="13829" max="13829" width="10.875" style="35"/>
    <col min="13830" max="13830" width="12.125" style="35" customWidth="1"/>
    <col min="13831" max="13831" width="10.875" style="35"/>
    <col min="13832" max="13832" width="12.125" style="35" customWidth="1"/>
    <col min="13833" max="13833" width="10.875" style="35"/>
    <col min="13834" max="13834" width="12.125" style="35" customWidth="1"/>
    <col min="13835" max="13835" width="9.625" style="35" customWidth="1"/>
    <col min="13836" max="13836" width="12.125" style="35" customWidth="1"/>
    <col min="13837" max="14080" width="10.875" style="35"/>
    <col min="14081" max="14081" width="13.375" style="35" customWidth="1"/>
    <col min="14082" max="14082" width="18.375" style="35" customWidth="1"/>
    <col min="14083" max="14084" width="12.125" style="35" customWidth="1"/>
    <col min="14085" max="14085" width="10.875" style="35"/>
    <col min="14086" max="14086" width="12.125" style="35" customWidth="1"/>
    <col min="14087" max="14087" width="10.875" style="35"/>
    <col min="14088" max="14088" width="12.125" style="35" customWidth="1"/>
    <col min="14089" max="14089" width="10.875" style="35"/>
    <col min="14090" max="14090" width="12.125" style="35" customWidth="1"/>
    <col min="14091" max="14091" width="9.625" style="35" customWidth="1"/>
    <col min="14092" max="14092" width="12.125" style="35" customWidth="1"/>
    <col min="14093" max="14336" width="10.875" style="35"/>
    <col min="14337" max="14337" width="13.375" style="35" customWidth="1"/>
    <col min="14338" max="14338" width="18.375" style="35" customWidth="1"/>
    <col min="14339" max="14340" width="12.125" style="35" customWidth="1"/>
    <col min="14341" max="14341" width="10.875" style="35"/>
    <col min="14342" max="14342" width="12.125" style="35" customWidth="1"/>
    <col min="14343" max="14343" width="10.875" style="35"/>
    <col min="14344" max="14344" width="12.125" style="35" customWidth="1"/>
    <col min="14345" max="14345" width="10.875" style="35"/>
    <col min="14346" max="14346" width="12.125" style="35" customWidth="1"/>
    <col min="14347" max="14347" width="9.625" style="35" customWidth="1"/>
    <col min="14348" max="14348" width="12.125" style="35" customWidth="1"/>
    <col min="14349" max="14592" width="10.875" style="35"/>
    <col min="14593" max="14593" width="13.375" style="35" customWidth="1"/>
    <col min="14594" max="14594" width="18.375" style="35" customWidth="1"/>
    <col min="14595" max="14596" width="12.125" style="35" customWidth="1"/>
    <col min="14597" max="14597" width="10.875" style="35"/>
    <col min="14598" max="14598" width="12.125" style="35" customWidth="1"/>
    <col min="14599" max="14599" width="10.875" style="35"/>
    <col min="14600" max="14600" width="12.125" style="35" customWidth="1"/>
    <col min="14601" max="14601" width="10.875" style="35"/>
    <col min="14602" max="14602" width="12.125" style="35" customWidth="1"/>
    <col min="14603" max="14603" width="9.625" style="35" customWidth="1"/>
    <col min="14604" max="14604" width="12.125" style="35" customWidth="1"/>
    <col min="14605" max="14848" width="10.875" style="35"/>
    <col min="14849" max="14849" width="13.375" style="35" customWidth="1"/>
    <col min="14850" max="14850" width="18.375" style="35" customWidth="1"/>
    <col min="14851" max="14852" width="12.125" style="35" customWidth="1"/>
    <col min="14853" max="14853" width="10.875" style="35"/>
    <col min="14854" max="14854" width="12.125" style="35" customWidth="1"/>
    <col min="14855" max="14855" width="10.875" style="35"/>
    <col min="14856" max="14856" width="12.125" style="35" customWidth="1"/>
    <col min="14857" max="14857" width="10.875" style="35"/>
    <col min="14858" max="14858" width="12.125" style="35" customWidth="1"/>
    <col min="14859" max="14859" width="9.625" style="35" customWidth="1"/>
    <col min="14860" max="14860" width="12.125" style="35" customWidth="1"/>
    <col min="14861" max="15104" width="10.875" style="35"/>
    <col min="15105" max="15105" width="13.375" style="35" customWidth="1"/>
    <col min="15106" max="15106" width="18.375" style="35" customWidth="1"/>
    <col min="15107" max="15108" width="12.125" style="35" customWidth="1"/>
    <col min="15109" max="15109" width="10.875" style="35"/>
    <col min="15110" max="15110" width="12.125" style="35" customWidth="1"/>
    <col min="15111" max="15111" width="10.875" style="35"/>
    <col min="15112" max="15112" width="12.125" style="35" customWidth="1"/>
    <col min="15113" max="15113" width="10.875" style="35"/>
    <col min="15114" max="15114" width="12.125" style="35" customWidth="1"/>
    <col min="15115" max="15115" width="9.625" style="35" customWidth="1"/>
    <col min="15116" max="15116" width="12.125" style="35" customWidth="1"/>
    <col min="15117" max="15360" width="10.875" style="35"/>
    <col min="15361" max="15361" width="13.375" style="35" customWidth="1"/>
    <col min="15362" max="15362" width="18.375" style="35" customWidth="1"/>
    <col min="15363" max="15364" width="12.125" style="35" customWidth="1"/>
    <col min="15365" max="15365" width="10.875" style="35"/>
    <col min="15366" max="15366" width="12.125" style="35" customWidth="1"/>
    <col min="15367" max="15367" width="10.875" style="35"/>
    <col min="15368" max="15368" width="12.125" style="35" customWidth="1"/>
    <col min="15369" max="15369" width="10.875" style="35"/>
    <col min="15370" max="15370" width="12.125" style="35" customWidth="1"/>
    <col min="15371" max="15371" width="9.625" style="35" customWidth="1"/>
    <col min="15372" max="15372" width="12.125" style="35" customWidth="1"/>
    <col min="15373" max="15616" width="10.875" style="35"/>
    <col min="15617" max="15617" width="13.375" style="35" customWidth="1"/>
    <col min="15618" max="15618" width="18.375" style="35" customWidth="1"/>
    <col min="15619" max="15620" width="12.125" style="35" customWidth="1"/>
    <col min="15621" max="15621" width="10.875" style="35"/>
    <col min="15622" max="15622" width="12.125" style="35" customWidth="1"/>
    <col min="15623" max="15623" width="10.875" style="35"/>
    <col min="15624" max="15624" width="12.125" style="35" customWidth="1"/>
    <col min="15625" max="15625" width="10.875" style="35"/>
    <col min="15626" max="15626" width="12.125" style="35" customWidth="1"/>
    <col min="15627" max="15627" width="9.625" style="35" customWidth="1"/>
    <col min="15628" max="15628" width="12.125" style="35" customWidth="1"/>
    <col min="15629" max="15872" width="10.875" style="35"/>
    <col min="15873" max="15873" width="13.375" style="35" customWidth="1"/>
    <col min="15874" max="15874" width="18.375" style="35" customWidth="1"/>
    <col min="15875" max="15876" width="12.125" style="35" customWidth="1"/>
    <col min="15877" max="15877" width="10.875" style="35"/>
    <col min="15878" max="15878" width="12.125" style="35" customWidth="1"/>
    <col min="15879" max="15879" width="10.875" style="35"/>
    <col min="15880" max="15880" width="12.125" style="35" customWidth="1"/>
    <col min="15881" max="15881" width="10.875" style="35"/>
    <col min="15882" max="15882" width="12.125" style="35" customWidth="1"/>
    <col min="15883" max="15883" width="9.625" style="35" customWidth="1"/>
    <col min="15884" max="15884" width="12.125" style="35" customWidth="1"/>
    <col min="15885" max="16128" width="10.875" style="35"/>
    <col min="16129" max="16129" width="13.375" style="35" customWidth="1"/>
    <col min="16130" max="16130" width="18.375" style="35" customWidth="1"/>
    <col min="16131" max="16132" width="12.125" style="35" customWidth="1"/>
    <col min="16133" max="16133" width="10.875" style="35"/>
    <col min="16134" max="16134" width="12.125" style="35" customWidth="1"/>
    <col min="16135" max="16135" width="10.875" style="35"/>
    <col min="16136" max="16136" width="12.125" style="35" customWidth="1"/>
    <col min="16137" max="16137" width="10.875" style="35"/>
    <col min="16138" max="16138" width="12.125" style="35" customWidth="1"/>
    <col min="16139" max="16139" width="9.625" style="35" customWidth="1"/>
    <col min="16140" max="16140" width="12.125" style="35" customWidth="1"/>
    <col min="16141" max="16384" width="10.875" style="35"/>
  </cols>
  <sheetData>
    <row r="1" spans="1:12" x14ac:dyDescent="0.2">
      <c r="A1" s="34"/>
    </row>
    <row r="2" spans="1:12" x14ac:dyDescent="0.2">
      <c r="I2" s="50"/>
      <c r="K2" s="50"/>
      <c r="L2" s="50"/>
    </row>
    <row r="6" spans="1:12" x14ac:dyDescent="0.2">
      <c r="F6" s="36" t="s">
        <v>564</v>
      </c>
    </row>
    <row r="7" spans="1:12" x14ac:dyDescent="0.2">
      <c r="D7" s="36" t="s">
        <v>581</v>
      </c>
    </row>
    <row r="8" spans="1:12" ht="18" thickBot="1" x14ac:dyDescent="0.25">
      <c r="A8" s="50"/>
      <c r="B8" s="86"/>
      <c r="C8" s="37"/>
      <c r="D8" s="38" t="s">
        <v>572</v>
      </c>
      <c r="E8" s="37"/>
      <c r="F8" s="37"/>
      <c r="G8" s="37"/>
      <c r="H8" s="37"/>
      <c r="I8" s="86"/>
      <c r="J8" s="37"/>
      <c r="K8" s="86"/>
      <c r="L8" s="38" t="s">
        <v>582</v>
      </c>
    </row>
    <row r="9" spans="1:12" x14ac:dyDescent="0.2">
      <c r="A9" s="50"/>
      <c r="B9" s="50"/>
      <c r="C9" s="41" t="s">
        <v>583</v>
      </c>
      <c r="D9" s="42"/>
      <c r="E9" s="57" t="s">
        <v>584</v>
      </c>
      <c r="F9" s="42"/>
      <c r="G9" s="42"/>
      <c r="H9" s="42"/>
      <c r="I9" s="42"/>
      <c r="J9" s="42"/>
      <c r="K9" s="42"/>
      <c r="L9" s="42"/>
    </row>
    <row r="10" spans="1:12" x14ac:dyDescent="0.2">
      <c r="A10" s="50"/>
      <c r="B10" s="88"/>
      <c r="C10" s="45" t="s">
        <v>585</v>
      </c>
      <c r="D10" s="45" t="s">
        <v>586</v>
      </c>
      <c r="E10" s="44" t="s">
        <v>587</v>
      </c>
      <c r="F10" s="45" t="s">
        <v>588</v>
      </c>
      <c r="G10" s="44" t="s">
        <v>589</v>
      </c>
      <c r="H10" s="45" t="s">
        <v>590</v>
      </c>
      <c r="I10" s="44" t="s">
        <v>591</v>
      </c>
      <c r="J10" s="45" t="s">
        <v>592</v>
      </c>
      <c r="K10" s="45" t="s">
        <v>593</v>
      </c>
      <c r="L10" s="45" t="s">
        <v>594</v>
      </c>
    </row>
    <row r="11" spans="1:12" x14ac:dyDescent="0.2">
      <c r="A11" s="50"/>
      <c r="C11" s="39"/>
    </row>
    <row r="12" spans="1:12" x14ac:dyDescent="0.2">
      <c r="A12" s="50"/>
      <c r="B12" s="36" t="s">
        <v>595</v>
      </c>
      <c r="C12" s="49">
        <f t="shared" ref="C12:L12" si="0">C13+C17</f>
        <v>2303</v>
      </c>
      <c r="D12" s="50">
        <f t="shared" si="0"/>
        <v>680</v>
      </c>
      <c r="E12" s="50">
        <f t="shared" si="0"/>
        <v>703</v>
      </c>
      <c r="F12" s="50">
        <f t="shared" si="0"/>
        <v>183</v>
      </c>
      <c r="G12" s="50">
        <f t="shared" si="0"/>
        <v>57</v>
      </c>
      <c r="H12" s="50">
        <f t="shared" si="0"/>
        <v>68</v>
      </c>
      <c r="I12" s="50">
        <f t="shared" si="0"/>
        <v>31</v>
      </c>
      <c r="J12" s="50">
        <f t="shared" si="0"/>
        <v>50</v>
      </c>
      <c r="K12" s="50">
        <f t="shared" si="0"/>
        <v>41</v>
      </c>
      <c r="L12" s="50">
        <f t="shared" si="0"/>
        <v>490</v>
      </c>
    </row>
    <row r="13" spans="1:12" x14ac:dyDescent="0.2">
      <c r="B13" s="34" t="s">
        <v>596</v>
      </c>
      <c r="C13" s="46">
        <f t="shared" ref="C13:L13" si="1">C14+C15</f>
        <v>374</v>
      </c>
      <c r="D13" s="65">
        <f t="shared" si="1"/>
        <v>300</v>
      </c>
      <c r="E13" s="65">
        <f t="shared" si="1"/>
        <v>47</v>
      </c>
      <c r="F13" s="65">
        <f t="shared" si="1"/>
        <v>6</v>
      </c>
      <c r="G13" s="65">
        <f t="shared" si="1"/>
        <v>2</v>
      </c>
      <c r="H13" s="61" t="s">
        <v>26</v>
      </c>
      <c r="I13" s="65">
        <f t="shared" si="1"/>
        <v>2</v>
      </c>
      <c r="J13" s="61" t="s">
        <v>26</v>
      </c>
      <c r="K13" s="65">
        <f t="shared" si="1"/>
        <v>2</v>
      </c>
      <c r="L13" s="65">
        <f t="shared" si="1"/>
        <v>15</v>
      </c>
    </row>
    <row r="14" spans="1:12" x14ac:dyDescent="0.2">
      <c r="A14" s="50"/>
      <c r="B14" s="34" t="s">
        <v>597</v>
      </c>
      <c r="C14" s="48">
        <v>76</v>
      </c>
      <c r="D14" s="47">
        <v>37</v>
      </c>
      <c r="E14" s="47">
        <v>15</v>
      </c>
      <c r="F14" s="47">
        <v>6</v>
      </c>
      <c r="G14" s="47">
        <v>2</v>
      </c>
      <c r="H14" s="61" t="s">
        <v>26</v>
      </c>
      <c r="I14" s="47">
        <v>1</v>
      </c>
      <c r="J14" s="61" t="s">
        <v>26</v>
      </c>
      <c r="K14" s="47">
        <v>1</v>
      </c>
      <c r="L14" s="65">
        <f>C14-SUM(D14:K14)</f>
        <v>14</v>
      </c>
    </row>
    <row r="15" spans="1:12" x14ac:dyDescent="0.2">
      <c r="A15" s="50"/>
      <c r="B15" s="34" t="s">
        <v>598</v>
      </c>
      <c r="C15" s="48">
        <v>298</v>
      </c>
      <c r="D15" s="47">
        <v>263</v>
      </c>
      <c r="E15" s="47">
        <v>32</v>
      </c>
      <c r="F15" s="61" t="s">
        <v>26</v>
      </c>
      <c r="G15" s="61" t="s">
        <v>26</v>
      </c>
      <c r="H15" s="61" t="s">
        <v>26</v>
      </c>
      <c r="I15" s="47">
        <v>1</v>
      </c>
      <c r="J15" s="61" t="s">
        <v>26</v>
      </c>
      <c r="K15" s="47">
        <v>1</v>
      </c>
      <c r="L15" s="65">
        <f>C15-SUM(D15:K15)</f>
        <v>1</v>
      </c>
    </row>
    <row r="16" spans="1:12" x14ac:dyDescent="0.2">
      <c r="C16" s="39"/>
    </row>
    <row r="17" spans="1:12" x14ac:dyDescent="0.2">
      <c r="B17" s="34" t="s">
        <v>599</v>
      </c>
      <c r="C17" s="48">
        <v>1929</v>
      </c>
      <c r="D17" s="47">
        <v>380</v>
      </c>
      <c r="E17" s="47">
        <v>656</v>
      </c>
      <c r="F17" s="47">
        <v>177</v>
      </c>
      <c r="G17" s="47">
        <v>55</v>
      </c>
      <c r="H17" s="47">
        <v>68</v>
      </c>
      <c r="I17" s="47">
        <v>29</v>
      </c>
      <c r="J17" s="47">
        <v>50</v>
      </c>
      <c r="K17" s="47">
        <v>39</v>
      </c>
      <c r="L17" s="65">
        <f>C17-SUM(D17:K17)</f>
        <v>475</v>
      </c>
    </row>
    <row r="18" spans="1:12" x14ac:dyDescent="0.2">
      <c r="B18" s="34" t="s">
        <v>600</v>
      </c>
      <c r="C18" s="48">
        <v>967</v>
      </c>
      <c r="D18" s="47">
        <v>252</v>
      </c>
      <c r="E18" s="47">
        <v>335</v>
      </c>
      <c r="F18" s="47">
        <v>75</v>
      </c>
      <c r="G18" s="47">
        <v>29</v>
      </c>
      <c r="H18" s="47">
        <v>13</v>
      </c>
      <c r="I18" s="47">
        <v>15</v>
      </c>
      <c r="J18" s="47">
        <v>22</v>
      </c>
      <c r="K18" s="47">
        <v>14</v>
      </c>
      <c r="L18" s="65">
        <f>C18-SUM(D18:K18)</f>
        <v>212</v>
      </c>
    </row>
    <row r="19" spans="1:12" x14ac:dyDescent="0.2">
      <c r="A19" s="50"/>
      <c r="B19" s="34" t="s">
        <v>601</v>
      </c>
      <c r="C19" s="46">
        <f t="shared" ref="C19:J19" si="2">C17-C18-C20</f>
        <v>61</v>
      </c>
      <c r="D19" s="65">
        <f t="shared" si="2"/>
        <v>7</v>
      </c>
      <c r="E19" s="65">
        <f t="shared" si="2"/>
        <v>18</v>
      </c>
      <c r="F19" s="65">
        <f t="shared" si="2"/>
        <v>12</v>
      </c>
      <c r="G19" s="65">
        <f t="shared" si="2"/>
        <v>4</v>
      </c>
      <c r="H19" s="65">
        <f t="shared" si="2"/>
        <v>3</v>
      </c>
      <c r="I19" s="61" t="s">
        <v>26</v>
      </c>
      <c r="J19" s="65">
        <f t="shared" si="2"/>
        <v>4</v>
      </c>
      <c r="K19" s="61" t="s">
        <v>26</v>
      </c>
      <c r="L19" s="65">
        <f>C19-SUM(D19:K19)</f>
        <v>13</v>
      </c>
    </row>
    <row r="20" spans="1:12" x14ac:dyDescent="0.2">
      <c r="A20" s="50"/>
      <c r="B20" s="34" t="s">
        <v>598</v>
      </c>
      <c r="C20" s="48">
        <v>901</v>
      </c>
      <c r="D20" s="47">
        <v>121</v>
      </c>
      <c r="E20" s="47">
        <v>303</v>
      </c>
      <c r="F20" s="47">
        <v>90</v>
      </c>
      <c r="G20" s="47">
        <v>22</v>
      </c>
      <c r="H20" s="47">
        <v>52</v>
      </c>
      <c r="I20" s="47">
        <v>14</v>
      </c>
      <c r="J20" s="47">
        <v>24</v>
      </c>
      <c r="K20" s="47">
        <v>25</v>
      </c>
      <c r="L20" s="65">
        <f>C20-SUM(D20:K20)</f>
        <v>250</v>
      </c>
    </row>
    <row r="21" spans="1:12" x14ac:dyDescent="0.2">
      <c r="C21" s="39"/>
    </row>
    <row r="22" spans="1:12" x14ac:dyDescent="0.2">
      <c r="B22" s="36" t="s">
        <v>602</v>
      </c>
      <c r="C22" s="49">
        <f t="shared" ref="C22:L22" si="3">C23+C27</f>
        <v>2090</v>
      </c>
      <c r="D22" s="50">
        <f t="shared" si="3"/>
        <v>671</v>
      </c>
      <c r="E22" s="50">
        <f t="shared" si="3"/>
        <v>614</v>
      </c>
      <c r="F22" s="50">
        <f t="shared" si="3"/>
        <v>156</v>
      </c>
      <c r="G22" s="50">
        <f t="shared" si="3"/>
        <v>49</v>
      </c>
      <c r="H22" s="50">
        <f t="shared" si="3"/>
        <v>37</v>
      </c>
      <c r="I22" s="50">
        <f t="shared" si="3"/>
        <v>26</v>
      </c>
      <c r="J22" s="50">
        <f t="shared" si="3"/>
        <v>52</v>
      </c>
      <c r="K22" s="50">
        <f t="shared" si="3"/>
        <v>17</v>
      </c>
      <c r="L22" s="50">
        <f t="shared" si="3"/>
        <v>468</v>
      </c>
    </row>
    <row r="23" spans="1:12" x14ac:dyDescent="0.2">
      <c r="B23" s="34" t="s">
        <v>596</v>
      </c>
      <c r="C23" s="46">
        <f t="shared" ref="C23:L23" si="4">C24+C25</f>
        <v>328</v>
      </c>
      <c r="D23" s="65">
        <f t="shared" si="4"/>
        <v>262</v>
      </c>
      <c r="E23" s="65">
        <f t="shared" si="4"/>
        <v>34</v>
      </c>
      <c r="F23" s="65">
        <f t="shared" si="4"/>
        <v>6</v>
      </c>
      <c r="G23" s="65">
        <f t="shared" si="4"/>
        <v>1</v>
      </c>
      <c r="H23" s="61" t="s">
        <v>26</v>
      </c>
      <c r="I23" s="65">
        <f t="shared" si="4"/>
        <v>2</v>
      </c>
      <c r="J23" s="65">
        <f t="shared" si="4"/>
        <v>1</v>
      </c>
      <c r="K23" s="65">
        <f t="shared" si="4"/>
        <v>2</v>
      </c>
      <c r="L23" s="65">
        <f t="shared" si="4"/>
        <v>20</v>
      </c>
    </row>
    <row r="24" spans="1:12" x14ac:dyDescent="0.2">
      <c r="B24" s="34" t="s">
        <v>597</v>
      </c>
      <c r="C24" s="48">
        <v>75</v>
      </c>
      <c r="D24" s="47">
        <v>31</v>
      </c>
      <c r="E24" s="47">
        <v>15</v>
      </c>
      <c r="F24" s="47">
        <v>6</v>
      </c>
      <c r="G24" s="47">
        <v>1</v>
      </c>
      <c r="H24" s="61" t="s">
        <v>26</v>
      </c>
      <c r="I24" s="47">
        <v>2</v>
      </c>
      <c r="J24" s="47">
        <v>1</v>
      </c>
      <c r="K24" s="47">
        <v>1</v>
      </c>
      <c r="L24" s="65">
        <f>C24-SUM(D24:K24)</f>
        <v>18</v>
      </c>
    </row>
    <row r="25" spans="1:12" x14ac:dyDescent="0.2">
      <c r="B25" s="34" t="s">
        <v>598</v>
      </c>
      <c r="C25" s="48">
        <v>253</v>
      </c>
      <c r="D25" s="47">
        <v>231</v>
      </c>
      <c r="E25" s="47">
        <v>19</v>
      </c>
      <c r="F25" s="61" t="s">
        <v>26</v>
      </c>
      <c r="G25" s="61" t="s">
        <v>26</v>
      </c>
      <c r="H25" s="61" t="s">
        <v>26</v>
      </c>
      <c r="I25" s="61" t="s">
        <v>26</v>
      </c>
      <c r="J25" s="61" t="s">
        <v>26</v>
      </c>
      <c r="K25" s="47">
        <v>1</v>
      </c>
      <c r="L25" s="65">
        <f>C25-SUM(D25:K25)</f>
        <v>2</v>
      </c>
    </row>
    <row r="26" spans="1:12" x14ac:dyDescent="0.2">
      <c r="C26" s="39"/>
    </row>
    <row r="27" spans="1:12" x14ac:dyDescent="0.2">
      <c r="B27" s="34" t="s">
        <v>599</v>
      </c>
      <c r="C27" s="48">
        <v>1762</v>
      </c>
      <c r="D27" s="47">
        <v>409</v>
      </c>
      <c r="E27" s="47">
        <v>580</v>
      </c>
      <c r="F27" s="47">
        <v>150</v>
      </c>
      <c r="G27" s="47">
        <v>48</v>
      </c>
      <c r="H27" s="47">
        <v>37</v>
      </c>
      <c r="I27" s="47">
        <v>24</v>
      </c>
      <c r="J27" s="47">
        <v>51</v>
      </c>
      <c r="K27" s="47">
        <v>15</v>
      </c>
      <c r="L27" s="65">
        <f>C27-SUM(D27:K27)</f>
        <v>448</v>
      </c>
    </row>
    <row r="28" spans="1:12" x14ac:dyDescent="0.2">
      <c r="B28" s="34" t="s">
        <v>600</v>
      </c>
      <c r="C28" s="48">
        <v>964</v>
      </c>
      <c r="D28" s="47">
        <v>282</v>
      </c>
      <c r="E28" s="47">
        <v>319</v>
      </c>
      <c r="F28" s="47">
        <v>75</v>
      </c>
      <c r="G28" s="47">
        <v>21</v>
      </c>
      <c r="H28" s="47">
        <v>8</v>
      </c>
      <c r="I28" s="47">
        <v>7</v>
      </c>
      <c r="J28" s="47">
        <v>20</v>
      </c>
      <c r="K28" s="47">
        <v>7</v>
      </c>
      <c r="L28" s="65">
        <f>C28-SUM(D28:K28)</f>
        <v>225</v>
      </c>
    </row>
    <row r="29" spans="1:12" x14ac:dyDescent="0.2">
      <c r="B29" s="34" t="s">
        <v>601</v>
      </c>
      <c r="C29" s="46">
        <f t="shared" ref="C29:K29" si="5">C27-C28-C30</f>
        <v>60</v>
      </c>
      <c r="D29" s="65">
        <f t="shared" si="5"/>
        <v>14</v>
      </c>
      <c r="E29" s="65">
        <f t="shared" si="5"/>
        <v>19</v>
      </c>
      <c r="F29" s="65">
        <f t="shared" si="5"/>
        <v>6</v>
      </c>
      <c r="G29" s="65">
        <f t="shared" si="5"/>
        <v>4</v>
      </c>
      <c r="H29" s="65">
        <f t="shared" si="5"/>
        <v>1</v>
      </c>
      <c r="I29" s="65">
        <f t="shared" si="5"/>
        <v>1</v>
      </c>
      <c r="J29" s="65">
        <f t="shared" si="5"/>
        <v>4</v>
      </c>
      <c r="K29" s="65">
        <f t="shared" si="5"/>
        <v>1</v>
      </c>
      <c r="L29" s="65">
        <f>C29-SUM(D29:K29)</f>
        <v>10</v>
      </c>
    </row>
    <row r="30" spans="1:12" x14ac:dyDescent="0.2">
      <c r="B30" s="34" t="s">
        <v>598</v>
      </c>
      <c r="C30" s="48">
        <v>738</v>
      </c>
      <c r="D30" s="47">
        <v>113</v>
      </c>
      <c r="E30" s="47">
        <v>242</v>
      </c>
      <c r="F30" s="47">
        <v>69</v>
      </c>
      <c r="G30" s="47">
        <v>23</v>
      </c>
      <c r="H30" s="47">
        <v>28</v>
      </c>
      <c r="I30" s="47">
        <v>16</v>
      </c>
      <c r="J30" s="47">
        <v>27</v>
      </c>
      <c r="K30" s="47">
        <v>7</v>
      </c>
      <c r="L30" s="65">
        <f>C30-SUM(D30:K30)</f>
        <v>213</v>
      </c>
    </row>
    <row r="31" spans="1:12" x14ac:dyDescent="0.2">
      <c r="C31" s="39"/>
    </row>
    <row r="32" spans="1:12" x14ac:dyDescent="0.2">
      <c r="B32" s="36" t="s">
        <v>603</v>
      </c>
      <c r="C32" s="49">
        <f t="shared" ref="C32:L32" si="6">C33+C37</f>
        <v>2095</v>
      </c>
      <c r="D32" s="50">
        <f t="shared" si="6"/>
        <v>635</v>
      </c>
      <c r="E32" s="50">
        <f t="shared" si="6"/>
        <v>661</v>
      </c>
      <c r="F32" s="50">
        <f t="shared" si="6"/>
        <v>142</v>
      </c>
      <c r="G32" s="50">
        <f t="shared" si="6"/>
        <v>56</v>
      </c>
      <c r="H32" s="50">
        <f t="shared" si="6"/>
        <v>40</v>
      </c>
      <c r="I32" s="50">
        <f t="shared" si="6"/>
        <v>25</v>
      </c>
      <c r="J32" s="50">
        <f t="shared" si="6"/>
        <v>41</v>
      </c>
      <c r="K32" s="50">
        <f t="shared" si="6"/>
        <v>36</v>
      </c>
      <c r="L32" s="50">
        <f t="shared" si="6"/>
        <v>459</v>
      </c>
    </row>
    <row r="33" spans="1:12" x14ac:dyDescent="0.2">
      <c r="B33" s="34" t="s">
        <v>596</v>
      </c>
      <c r="C33" s="46">
        <f t="shared" ref="C33:L33" si="7">C34+C35</f>
        <v>311</v>
      </c>
      <c r="D33" s="65">
        <f t="shared" si="7"/>
        <v>249</v>
      </c>
      <c r="E33" s="65">
        <f t="shared" si="7"/>
        <v>44</v>
      </c>
      <c r="F33" s="65">
        <f t="shared" si="7"/>
        <v>2</v>
      </c>
      <c r="G33" s="65">
        <f t="shared" si="7"/>
        <v>4</v>
      </c>
      <c r="H33" s="61" t="s">
        <v>26</v>
      </c>
      <c r="I33" s="61" t="s">
        <v>26</v>
      </c>
      <c r="J33" s="65">
        <f t="shared" si="7"/>
        <v>2</v>
      </c>
      <c r="K33" s="65">
        <f t="shared" si="7"/>
        <v>1</v>
      </c>
      <c r="L33" s="65">
        <f t="shared" si="7"/>
        <v>9</v>
      </c>
    </row>
    <row r="34" spans="1:12" x14ac:dyDescent="0.2">
      <c r="B34" s="34" t="s">
        <v>597</v>
      </c>
      <c r="C34" s="48">
        <v>79</v>
      </c>
      <c r="D34" s="47">
        <v>47</v>
      </c>
      <c r="E34" s="47">
        <v>21</v>
      </c>
      <c r="F34" s="47">
        <v>2</v>
      </c>
      <c r="G34" s="47">
        <v>3</v>
      </c>
      <c r="H34" s="61" t="s">
        <v>26</v>
      </c>
      <c r="I34" s="61" t="s">
        <v>26</v>
      </c>
      <c r="J34" s="47">
        <v>1</v>
      </c>
      <c r="K34" s="47">
        <v>1</v>
      </c>
      <c r="L34" s="65">
        <f>C34-SUM(D34:K34)</f>
        <v>4</v>
      </c>
    </row>
    <row r="35" spans="1:12" x14ac:dyDescent="0.2">
      <c r="B35" s="34" t="s">
        <v>598</v>
      </c>
      <c r="C35" s="48">
        <v>232</v>
      </c>
      <c r="D35" s="47">
        <v>202</v>
      </c>
      <c r="E35" s="47">
        <v>23</v>
      </c>
      <c r="F35" s="61" t="s">
        <v>26</v>
      </c>
      <c r="G35" s="47">
        <v>1</v>
      </c>
      <c r="H35" s="61" t="s">
        <v>26</v>
      </c>
      <c r="I35" s="61" t="s">
        <v>26</v>
      </c>
      <c r="J35" s="47">
        <v>1</v>
      </c>
      <c r="K35" s="61" t="s">
        <v>26</v>
      </c>
      <c r="L35" s="65">
        <f>C35-SUM(D35:K35)</f>
        <v>5</v>
      </c>
    </row>
    <row r="36" spans="1:12" x14ac:dyDescent="0.2">
      <c r="C36" s="39"/>
    </row>
    <row r="37" spans="1:12" x14ac:dyDescent="0.2">
      <c r="B37" s="34" t="s">
        <v>599</v>
      </c>
      <c r="C37" s="48">
        <v>1784</v>
      </c>
      <c r="D37" s="47">
        <v>386</v>
      </c>
      <c r="E37" s="47">
        <v>617</v>
      </c>
      <c r="F37" s="47">
        <v>140</v>
      </c>
      <c r="G37" s="47">
        <v>52</v>
      </c>
      <c r="H37" s="47">
        <v>40</v>
      </c>
      <c r="I37" s="47">
        <v>25</v>
      </c>
      <c r="J37" s="47">
        <v>39</v>
      </c>
      <c r="K37" s="47">
        <v>35</v>
      </c>
      <c r="L37" s="65">
        <f>C37-SUM(D37:K37)</f>
        <v>450</v>
      </c>
    </row>
    <row r="38" spans="1:12" x14ac:dyDescent="0.2">
      <c r="B38" s="34" t="s">
        <v>600</v>
      </c>
      <c r="C38" s="48">
        <v>1007</v>
      </c>
      <c r="D38" s="47">
        <v>252</v>
      </c>
      <c r="E38" s="47">
        <v>348</v>
      </c>
      <c r="F38" s="47">
        <v>76</v>
      </c>
      <c r="G38" s="47">
        <v>35</v>
      </c>
      <c r="H38" s="47">
        <v>13</v>
      </c>
      <c r="I38" s="47">
        <v>9</v>
      </c>
      <c r="J38" s="47">
        <v>18</v>
      </c>
      <c r="K38" s="47">
        <v>16</v>
      </c>
      <c r="L38" s="65">
        <f>C38-SUM(D38:K38)</f>
        <v>240</v>
      </c>
    </row>
    <row r="39" spans="1:12" x14ac:dyDescent="0.2">
      <c r="B39" s="34" t="s">
        <v>601</v>
      </c>
      <c r="C39" s="46">
        <f t="shared" ref="C39:J39" si="8">C37-C38-C40</f>
        <v>60</v>
      </c>
      <c r="D39" s="65">
        <f t="shared" si="8"/>
        <v>11</v>
      </c>
      <c r="E39" s="65">
        <f t="shared" si="8"/>
        <v>14</v>
      </c>
      <c r="F39" s="65">
        <f t="shared" si="8"/>
        <v>6</v>
      </c>
      <c r="G39" s="65">
        <f t="shared" si="8"/>
        <v>2</v>
      </c>
      <c r="H39" s="65">
        <f t="shared" si="8"/>
        <v>6</v>
      </c>
      <c r="I39" s="61" t="s">
        <v>26</v>
      </c>
      <c r="J39" s="65">
        <f t="shared" si="8"/>
        <v>2</v>
      </c>
      <c r="K39" s="61" t="s">
        <v>26</v>
      </c>
      <c r="L39" s="65">
        <f>C39-SUM(D39:K39)</f>
        <v>19</v>
      </c>
    </row>
    <row r="40" spans="1:12" x14ac:dyDescent="0.2">
      <c r="B40" s="34" t="s">
        <v>598</v>
      </c>
      <c r="C40" s="48">
        <v>717</v>
      </c>
      <c r="D40" s="47">
        <v>123</v>
      </c>
      <c r="E40" s="47">
        <v>255</v>
      </c>
      <c r="F40" s="47">
        <v>58</v>
      </c>
      <c r="G40" s="47">
        <v>15</v>
      </c>
      <c r="H40" s="47">
        <v>21</v>
      </c>
      <c r="I40" s="47">
        <v>16</v>
      </c>
      <c r="J40" s="47">
        <v>19</v>
      </c>
      <c r="K40" s="47">
        <v>19</v>
      </c>
      <c r="L40" s="65">
        <f>C40-SUM(D40:K40)</f>
        <v>191</v>
      </c>
    </row>
    <row r="41" spans="1:12" ht="18" thickBot="1" x14ac:dyDescent="0.25">
      <c r="A41" s="50"/>
      <c r="B41" s="37"/>
      <c r="C41" s="53"/>
      <c r="D41" s="37"/>
      <c r="E41" s="37"/>
      <c r="F41" s="37"/>
      <c r="G41" s="37"/>
      <c r="H41" s="37"/>
      <c r="I41" s="37"/>
      <c r="J41" s="37"/>
      <c r="K41" s="37"/>
      <c r="L41" s="37"/>
    </row>
    <row r="42" spans="1:12" x14ac:dyDescent="0.2">
      <c r="A42" s="50"/>
      <c r="C42" s="34" t="s">
        <v>570</v>
      </c>
      <c r="D42" s="50"/>
      <c r="E42" s="50"/>
      <c r="F42" s="50"/>
      <c r="G42" s="50"/>
      <c r="H42" s="50"/>
      <c r="I42" s="50"/>
      <c r="J42" s="50"/>
      <c r="K42" s="50"/>
      <c r="L42" s="50"/>
    </row>
    <row r="43" spans="1:12" x14ac:dyDescent="0.2">
      <c r="A43" s="34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phoneticPr fontId="2"/>
  <pageMargins left="0.37" right="0.49" top="0.52" bottom="0.56000000000000005" header="0.51200000000000001" footer="0.51200000000000001"/>
  <pageSetup paperSize="12" scale="75" orientation="portrait" horizontalDpi="4294967292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3"/>
  <sheetViews>
    <sheetView showGridLines="0" zoomScale="75" workbookViewId="0"/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7.125" style="35" customWidth="1"/>
    <col min="4" max="4" width="18.375" style="35" customWidth="1"/>
    <col min="5" max="6" width="14.625" style="35" customWidth="1"/>
    <col min="7" max="10" width="13.375" style="35"/>
    <col min="11" max="12" width="10.875" style="35" customWidth="1"/>
    <col min="13" max="256" width="13.375" style="35"/>
    <col min="257" max="257" width="13.375" style="35" customWidth="1"/>
    <col min="258" max="258" width="3.375" style="35" customWidth="1"/>
    <col min="259" max="259" width="7.125" style="35" customWidth="1"/>
    <col min="260" max="260" width="18.375" style="35" customWidth="1"/>
    <col min="261" max="262" width="14.625" style="35" customWidth="1"/>
    <col min="263" max="266" width="13.375" style="35"/>
    <col min="267" max="268" width="10.875" style="35" customWidth="1"/>
    <col min="269" max="512" width="13.375" style="35"/>
    <col min="513" max="513" width="13.375" style="35" customWidth="1"/>
    <col min="514" max="514" width="3.375" style="35" customWidth="1"/>
    <col min="515" max="515" width="7.125" style="35" customWidth="1"/>
    <col min="516" max="516" width="18.375" style="35" customWidth="1"/>
    <col min="517" max="518" width="14.625" style="35" customWidth="1"/>
    <col min="519" max="522" width="13.375" style="35"/>
    <col min="523" max="524" width="10.875" style="35" customWidth="1"/>
    <col min="525" max="768" width="13.375" style="35"/>
    <col min="769" max="769" width="13.375" style="35" customWidth="1"/>
    <col min="770" max="770" width="3.375" style="35" customWidth="1"/>
    <col min="771" max="771" width="7.125" style="35" customWidth="1"/>
    <col min="772" max="772" width="18.375" style="35" customWidth="1"/>
    <col min="773" max="774" width="14.625" style="35" customWidth="1"/>
    <col min="775" max="778" width="13.375" style="35"/>
    <col min="779" max="780" width="10.875" style="35" customWidth="1"/>
    <col min="781" max="1024" width="13.375" style="35"/>
    <col min="1025" max="1025" width="13.375" style="35" customWidth="1"/>
    <col min="1026" max="1026" width="3.375" style="35" customWidth="1"/>
    <col min="1027" max="1027" width="7.125" style="35" customWidth="1"/>
    <col min="1028" max="1028" width="18.375" style="35" customWidth="1"/>
    <col min="1029" max="1030" width="14.625" style="35" customWidth="1"/>
    <col min="1031" max="1034" width="13.375" style="35"/>
    <col min="1035" max="1036" width="10.875" style="35" customWidth="1"/>
    <col min="1037" max="1280" width="13.375" style="35"/>
    <col min="1281" max="1281" width="13.375" style="35" customWidth="1"/>
    <col min="1282" max="1282" width="3.375" style="35" customWidth="1"/>
    <col min="1283" max="1283" width="7.125" style="35" customWidth="1"/>
    <col min="1284" max="1284" width="18.375" style="35" customWidth="1"/>
    <col min="1285" max="1286" width="14.625" style="35" customWidth="1"/>
    <col min="1287" max="1290" width="13.375" style="35"/>
    <col min="1291" max="1292" width="10.875" style="35" customWidth="1"/>
    <col min="1293" max="1536" width="13.375" style="35"/>
    <col min="1537" max="1537" width="13.375" style="35" customWidth="1"/>
    <col min="1538" max="1538" width="3.375" style="35" customWidth="1"/>
    <col min="1539" max="1539" width="7.125" style="35" customWidth="1"/>
    <col min="1540" max="1540" width="18.375" style="35" customWidth="1"/>
    <col min="1541" max="1542" width="14.625" style="35" customWidth="1"/>
    <col min="1543" max="1546" width="13.375" style="35"/>
    <col min="1547" max="1548" width="10.875" style="35" customWidth="1"/>
    <col min="1549" max="1792" width="13.375" style="35"/>
    <col min="1793" max="1793" width="13.375" style="35" customWidth="1"/>
    <col min="1794" max="1794" width="3.375" style="35" customWidth="1"/>
    <col min="1795" max="1795" width="7.125" style="35" customWidth="1"/>
    <col min="1796" max="1796" width="18.375" style="35" customWidth="1"/>
    <col min="1797" max="1798" width="14.625" style="35" customWidth="1"/>
    <col min="1799" max="1802" width="13.375" style="35"/>
    <col min="1803" max="1804" width="10.875" style="35" customWidth="1"/>
    <col min="1805" max="2048" width="13.375" style="35"/>
    <col min="2049" max="2049" width="13.375" style="35" customWidth="1"/>
    <col min="2050" max="2050" width="3.375" style="35" customWidth="1"/>
    <col min="2051" max="2051" width="7.125" style="35" customWidth="1"/>
    <col min="2052" max="2052" width="18.375" style="35" customWidth="1"/>
    <col min="2053" max="2054" width="14.625" style="35" customWidth="1"/>
    <col min="2055" max="2058" width="13.375" style="35"/>
    <col min="2059" max="2060" width="10.875" style="35" customWidth="1"/>
    <col min="2061" max="2304" width="13.375" style="35"/>
    <col min="2305" max="2305" width="13.375" style="35" customWidth="1"/>
    <col min="2306" max="2306" width="3.375" style="35" customWidth="1"/>
    <col min="2307" max="2307" width="7.125" style="35" customWidth="1"/>
    <col min="2308" max="2308" width="18.375" style="35" customWidth="1"/>
    <col min="2309" max="2310" width="14.625" style="35" customWidth="1"/>
    <col min="2311" max="2314" width="13.375" style="35"/>
    <col min="2315" max="2316" width="10.875" style="35" customWidth="1"/>
    <col min="2317" max="2560" width="13.375" style="35"/>
    <col min="2561" max="2561" width="13.375" style="35" customWidth="1"/>
    <col min="2562" max="2562" width="3.375" style="35" customWidth="1"/>
    <col min="2563" max="2563" width="7.125" style="35" customWidth="1"/>
    <col min="2564" max="2564" width="18.375" style="35" customWidth="1"/>
    <col min="2565" max="2566" width="14.625" style="35" customWidth="1"/>
    <col min="2567" max="2570" width="13.375" style="35"/>
    <col min="2571" max="2572" width="10.875" style="35" customWidth="1"/>
    <col min="2573" max="2816" width="13.375" style="35"/>
    <col min="2817" max="2817" width="13.375" style="35" customWidth="1"/>
    <col min="2818" max="2818" width="3.375" style="35" customWidth="1"/>
    <col min="2819" max="2819" width="7.125" style="35" customWidth="1"/>
    <col min="2820" max="2820" width="18.375" style="35" customWidth="1"/>
    <col min="2821" max="2822" width="14.625" style="35" customWidth="1"/>
    <col min="2823" max="2826" width="13.375" style="35"/>
    <col min="2827" max="2828" width="10.875" style="35" customWidth="1"/>
    <col min="2829" max="3072" width="13.375" style="35"/>
    <col min="3073" max="3073" width="13.375" style="35" customWidth="1"/>
    <col min="3074" max="3074" width="3.375" style="35" customWidth="1"/>
    <col min="3075" max="3075" width="7.125" style="35" customWidth="1"/>
    <col min="3076" max="3076" width="18.375" style="35" customWidth="1"/>
    <col min="3077" max="3078" width="14.625" style="35" customWidth="1"/>
    <col min="3079" max="3082" width="13.375" style="35"/>
    <col min="3083" max="3084" width="10.875" style="35" customWidth="1"/>
    <col min="3085" max="3328" width="13.375" style="35"/>
    <col min="3329" max="3329" width="13.375" style="35" customWidth="1"/>
    <col min="3330" max="3330" width="3.375" style="35" customWidth="1"/>
    <col min="3331" max="3331" width="7.125" style="35" customWidth="1"/>
    <col min="3332" max="3332" width="18.375" style="35" customWidth="1"/>
    <col min="3333" max="3334" width="14.625" style="35" customWidth="1"/>
    <col min="3335" max="3338" width="13.375" style="35"/>
    <col min="3339" max="3340" width="10.875" style="35" customWidth="1"/>
    <col min="3341" max="3584" width="13.375" style="35"/>
    <col min="3585" max="3585" width="13.375" style="35" customWidth="1"/>
    <col min="3586" max="3586" width="3.375" style="35" customWidth="1"/>
    <col min="3587" max="3587" width="7.125" style="35" customWidth="1"/>
    <col min="3588" max="3588" width="18.375" style="35" customWidth="1"/>
    <col min="3589" max="3590" width="14.625" style="35" customWidth="1"/>
    <col min="3591" max="3594" width="13.375" style="35"/>
    <col min="3595" max="3596" width="10.875" style="35" customWidth="1"/>
    <col min="3597" max="3840" width="13.375" style="35"/>
    <col min="3841" max="3841" width="13.375" style="35" customWidth="1"/>
    <col min="3842" max="3842" width="3.375" style="35" customWidth="1"/>
    <col min="3843" max="3843" width="7.125" style="35" customWidth="1"/>
    <col min="3844" max="3844" width="18.375" style="35" customWidth="1"/>
    <col min="3845" max="3846" width="14.625" style="35" customWidth="1"/>
    <col min="3847" max="3850" width="13.375" style="35"/>
    <col min="3851" max="3852" width="10.875" style="35" customWidth="1"/>
    <col min="3853" max="4096" width="13.375" style="35"/>
    <col min="4097" max="4097" width="13.375" style="35" customWidth="1"/>
    <col min="4098" max="4098" width="3.375" style="35" customWidth="1"/>
    <col min="4099" max="4099" width="7.125" style="35" customWidth="1"/>
    <col min="4100" max="4100" width="18.375" style="35" customWidth="1"/>
    <col min="4101" max="4102" width="14.625" style="35" customWidth="1"/>
    <col min="4103" max="4106" width="13.375" style="35"/>
    <col min="4107" max="4108" width="10.875" style="35" customWidth="1"/>
    <col min="4109" max="4352" width="13.375" style="35"/>
    <col min="4353" max="4353" width="13.375" style="35" customWidth="1"/>
    <col min="4354" max="4354" width="3.375" style="35" customWidth="1"/>
    <col min="4355" max="4355" width="7.125" style="35" customWidth="1"/>
    <col min="4356" max="4356" width="18.375" style="35" customWidth="1"/>
    <col min="4357" max="4358" width="14.625" style="35" customWidth="1"/>
    <col min="4359" max="4362" width="13.375" style="35"/>
    <col min="4363" max="4364" width="10.875" style="35" customWidth="1"/>
    <col min="4365" max="4608" width="13.375" style="35"/>
    <col min="4609" max="4609" width="13.375" style="35" customWidth="1"/>
    <col min="4610" max="4610" width="3.375" style="35" customWidth="1"/>
    <col min="4611" max="4611" width="7.125" style="35" customWidth="1"/>
    <col min="4612" max="4612" width="18.375" style="35" customWidth="1"/>
    <col min="4613" max="4614" width="14.625" style="35" customWidth="1"/>
    <col min="4615" max="4618" width="13.375" style="35"/>
    <col min="4619" max="4620" width="10.875" style="35" customWidth="1"/>
    <col min="4621" max="4864" width="13.375" style="35"/>
    <col min="4865" max="4865" width="13.375" style="35" customWidth="1"/>
    <col min="4866" max="4866" width="3.375" style="35" customWidth="1"/>
    <col min="4867" max="4867" width="7.125" style="35" customWidth="1"/>
    <col min="4868" max="4868" width="18.375" style="35" customWidth="1"/>
    <col min="4869" max="4870" width="14.625" style="35" customWidth="1"/>
    <col min="4871" max="4874" width="13.375" style="35"/>
    <col min="4875" max="4876" width="10.875" style="35" customWidth="1"/>
    <col min="4877" max="5120" width="13.375" style="35"/>
    <col min="5121" max="5121" width="13.375" style="35" customWidth="1"/>
    <col min="5122" max="5122" width="3.375" style="35" customWidth="1"/>
    <col min="5123" max="5123" width="7.125" style="35" customWidth="1"/>
    <col min="5124" max="5124" width="18.375" style="35" customWidth="1"/>
    <col min="5125" max="5126" width="14.625" style="35" customWidth="1"/>
    <col min="5127" max="5130" width="13.375" style="35"/>
    <col min="5131" max="5132" width="10.875" style="35" customWidth="1"/>
    <col min="5133" max="5376" width="13.375" style="35"/>
    <col min="5377" max="5377" width="13.375" style="35" customWidth="1"/>
    <col min="5378" max="5378" width="3.375" style="35" customWidth="1"/>
    <col min="5379" max="5379" width="7.125" style="35" customWidth="1"/>
    <col min="5380" max="5380" width="18.375" style="35" customWidth="1"/>
    <col min="5381" max="5382" width="14.625" style="35" customWidth="1"/>
    <col min="5383" max="5386" width="13.375" style="35"/>
    <col min="5387" max="5388" width="10.875" style="35" customWidth="1"/>
    <col min="5389" max="5632" width="13.375" style="35"/>
    <col min="5633" max="5633" width="13.375" style="35" customWidth="1"/>
    <col min="5634" max="5634" width="3.375" style="35" customWidth="1"/>
    <col min="5635" max="5635" width="7.125" style="35" customWidth="1"/>
    <col min="5636" max="5636" width="18.375" style="35" customWidth="1"/>
    <col min="5637" max="5638" width="14.625" style="35" customWidth="1"/>
    <col min="5639" max="5642" width="13.375" style="35"/>
    <col min="5643" max="5644" width="10.875" style="35" customWidth="1"/>
    <col min="5645" max="5888" width="13.375" style="35"/>
    <col min="5889" max="5889" width="13.375" style="35" customWidth="1"/>
    <col min="5890" max="5890" width="3.375" style="35" customWidth="1"/>
    <col min="5891" max="5891" width="7.125" style="35" customWidth="1"/>
    <col min="5892" max="5892" width="18.375" style="35" customWidth="1"/>
    <col min="5893" max="5894" width="14.625" style="35" customWidth="1"/>
    <col min="5895" max="5898" width="13.375" style="35"/>
    <col min="5899" max="5900" width="10.875" style="35" customWidth="1"/>
    <col min="5901" max="6144" width="13.375" style="35"/>
    <col min="6145" max="6145" width="13.375" style="35" customWidth="1"/>
    <col min="6146" max="6146" width="3.375" style="35" customWidth="1"/>
    <col min="6147" max="6147" width="7.125" style="35" customWidth="1"/>
    <col min="6148" max="6148" width="18.375" style="35" customWidth="1"/>
    <col min="6149" max="6150" width="14.625" style="35" customWidth="1"/>
    <col min="6151" max="6154" width="13.375" style="35"/>
    <col min="6155" max="6156" width="10.875" style="35" customWidth="1"/>
    <col min="6157" max="6400" width="13.375" style="35"/>
    <col min="6401" max="6401" width="13.375" style="35" customWidth="1"/>
    <col min="6402" max="6402" width="3.375" style="35" customWidth="1"/>
    <col min="6403" max="6403" width="7.125" style="35" customWidth="1"/>
    <col min="6404" max="6404" width="18.375" style="35" customWidth="1"/>
    <col min="6405" max="6406" width="14.625" style="35" customWidth="1"/>
    <col min="6407" max="6410" width="13.375" style="35"/>
    <col min="6411" max="6412" width="10.875" style="35" customWidth="1"/>
    <col min="6413" max="6656" width="13.375" style="35"/>
    <col min="6657" max="6657" width="13.375" style="35" customWidth="1"/>
    <col min="6658" max="6658" width="3.375" style="35" customWidth="1"/>
    <col min="6659" max="6659" width="7.125" style="35" customWidth="1"/>
    <col min="6660" max="6660" width="18.375" style="35" customWidth="1"/>
    <col min="6661" max="6662" width="14.625" style="35" customWidth="1"/>
    <col min="6663" max="6666" width="13.375" style="35"/>
    <col min="6667" max="6668" width="10.875" style="35" customWidth="1"/>
    <col min="6669" max="6912" width="13.375" style="35"/>
    <col min="6913" max="6913" width="13.375" style="35" customWidth="1"/>
    <col min="6914" max="6914" width="3.375" style="35" customWidth="1"/>
    <col min="6915" max="6915" width="7.125" style="35" customWidth="1"/>
    <col min="6916" max="6916" width="18.375" style="35" customWidth="1"/>
    <col min="6917" max="6918" width="14.625" style="35" customWidth="1"/>
    <col min="6919" max="6922" width="13.375" style="35"/>
    <col min="6923" max="6924" width="10.875" style="35" customWidth="1"/>
    <col min="6925" max="7168" width="13.375" style="35"/>
    <col min="7169" max="7169" width="13.375" style="35" customWidth="1"/>
    <col min="7170" max="7170" width="3.375" style="35" customWidth="1"/>
    <col min="7171" max="7171" width="7.125" style="35" customWidth="1"/>
    <col min="7172" max="7172" width="18.375" style="35" customWidth="1"/>
    <col min="7173" max="7174" width="14.625" style="35" customWidth="1"/>
    <col min="7175" max="7178" width="13.375" style="35"/>
    <col min="7179" max="7180" width="10.875" style="35" customWidth="1"/>
    <col min="7181" max="7424" width="13.375" style="35"/>
    <col min="7425" max="7425" width="13.375" style="35" customWidth="1"/>
    <col min="7426" max="7426" width="3.375" style="35" customWidth="1"/>
    <col min="7427" max="7427" width="7.125" style="35" customWidth="1"/>
    <col min="7428" max="7428" width="18.375" style="35" customWidth="1"/>
    <col min="7429" max="7430" width="14.625" style="35" customWidth="1"/>
    <col min="7431" max="7434" width="13.375" style="35"/>
    <col min="7435" max="7436" width="10.875" style="35" customWidth="1"/>
    <col min="7437" max="7680" width="13.375" style="35"/>
    <col min="7681" max="7681" width="13.375" style="35" customWidth="1"/>
    <col min="7682" max="7682" width="3.375" style="35" customWidth="1"/>
    <col min="7683" max="7683" width="7.125" style="35" customWidth="1"/>
    <col min="7684" max="7684" width="18.375" style="35" customWidth="1"/>
    <col min="7685" max="7686" width="14.625" style="35" customWidth="1"/>
    <col min="7687" max="7690" width="13.375" style="35"/>
    <col min="7691" max="7692" width="10.875" style="35" customWidth="1"/>
    <col min="7693" max="7936" width="13.375" style="35"/>
    <col min="7937" max="7937" width="13.375" style="35" customWidth="1"/>
    <col min="7938" max="7938" width="3.375" style="35" customWidth="1"/>
    <col min="7939" max="7939" width="7.125" style="35" customWidth="1"/>
    <col min="7940" max="7940" width="18.375" style="35" customWidth="1"/>
    <col min="7941" max="7942" width="14.625" style="35" customWidth="1"/>
    <col min="7943" max="7946" width="13.375" style="35"/>
    <col min="7947" max="7948" width="10.875" style="35" customWidth="1"/>
    <col min="7949" max="8192" width="13.375" style="35"/>
    <col min="8193" max="8193" width="13.375" style="35" customWidth="1"/>
    <col min="8194" max="8194" width="3.375" style="35" customWidth="1"/>
    <col min="8195" max="8195" width="7.125" style="35" customWidth="1"/>
    <col min="8196" max="8196" width="18.375" style="35" customWidth="1"/>
    <col min="8197" max="8198" width="14.625" style="35" customWidth="1"/>
    <col min="8199" max="8202" width="13.375" style="35"/>
    <col min="8203" max="8204" width="10.875" style="35" customWidth="1"/>
    <col min="8205" max="8448" width="13.375" style="35"/>
    <col min="8449" max="8449" width="13.375" style="35" customWidth="1"/>
    <col min="8450" max="8450" width="3.375" style="35" customWidth="1"/>
    <col min="8451" max="8451" width="7.125" style="35" customWidth="1"/>
    <col min="8452" max="8452" width="18.375" style="35" customWidth="1"/>
    <col min="8453" max="8454" width="14.625" style="35" customWidth="1"/>
    <col min="8455" max="8458" width="13.375" style="35"/>
    <col min="8459" max="8460" width="10.875" style="35" customWidth="1"/>
    <col min="8461" max="8704" width="13.375" style="35"/>
    <col min="8705" max="8705" width="13.375" style="35" customWidth="1"/>
    <col min="8706" max="8706" width="3.375" style="35" customWidth="1"/>
    <col min="8707" max="8707" width="7.125" style="35" customWidth="1"/>
    <col min="8708" max="8708" width="18.375" style="35" customWidth="1"/>
    <col min="8709" max="8710" width="14.625" style="35" customWidth="1"/>
    <col min="8711" max="8714" width="13.375" style="35"/>
    <col min="8715" max="8716" width="10.875" style="35" customWidth="1"/>
    <col min="8717" max="8960" width="13.375" style="35"/>
    <col min="8961" max="8961" width="13.375" style="35" customWidth="1"/>
    <col min="8962" max="8962" width="3.375" style="35" customWidth="1"/>
    <col min="8963" max="8963" width="7.125" style="35" customWidth="1"/>
    <col min="8964" max="8964" width="18.375" style="35" customWidth="1"/>
    <col min="8965" max="8966" width="14.625" style="35" customWidth="1"/>
    <col min="8967" max="8970" width="13.375" style="35"/>
    <col min="8971" max="8972" width="10.875" style="35" customWidth="1"/>
    <col min="8973" max="9216" width="13.375" style="35"/>
    <col min="9217" max="9217" width="13.375" style="35" customWidth="1"/>
    <col min="9218" max="9218" width="3.375" style="35" customWidth="1"/>
    <col min="9219" max="9219" width="7.125" style="35" customWidth="1"/>
    <col min="9220" max="9220" width="18.375" style="35" customWidth="1"/>
    <col min="9221" max="9222" width="14.625" style="35" customWidth="1"/>
    <col min="9223" max="9226" width="13.375" style="35"/>
    <col min="9227" max="9228" width="10.875" style="35" customWidth="1"/>
    <col min="9229" max="9472" width="13.375" style="35"/>
    <col min="9473" max="9473" width="13.375" style="35" customWidth="1"/>
    <col min="9474" max="9474" width="3.375" style="35" customWidth="1"/>
    <col min="9475" max="9475" width="7.125" style="35" customWidth="1"/>
    <col min="9476" max="9476" width="18.375" style="35" customWidth="1"/>
    <col min="9477" max="9478" width="14.625" style="35" customWidth="1"/>
    <col min="9479" max="9482" width="13.375" style="35"/>
    <col min="9483" max="9484" width="10.875" style="35" customWidth="1"/>
    <col min="9485" max="9728" width="13.375" style="35"/>
    <col min="9729" max="9729" width="13.375" style="35" customWidth="1"/>
    <col min="9730" max="9730" width="3.375" style="35" customWidth="1"/>
    <col min="9731" max="9731" width="7.125" style="35" customWidth="1"/>
    <col min="9732" max="9732" width="18.375" style="35" customWidth="1"/>
    <col min="9733" max="9734" width="14.625" style="35" customWidth="1"/>
    <col min="9735" max="9738" width="13.375" style="35"/>
    <col min="9739" max="9740" width="10.875" style="35" customWidth="1"/>
    <col min="9741" max="9984" width="13.375" style="35"/>
    <col min="9985" max="9985" width="13.375" style="35" customWidth="1"/>
    <col min="9986" max="9986" width="3.375" style="35" customWidth="1"/>
    <col min="9987" max="9987" width="7.125" style="35" customWidth="1"/>
    <col min="9988" max="9988" width="18.375" style="35" customWidth="1"/>
    <col min="9989" max="9990" width="14.625" style="35" customWidth="1"/>
    <col min="9991" max="9994" width="13.375" style="35"/>
    <col min="9995" max="9996" width="10.875" style="35" customWidth="1"/>
    <col min="9997" max="10240" width="13.375" style="35"/>
    <col min="10241" max="10241" width="13.375" style="35" customWidth="1"/>
    <col min="10242" max="10242" width="3.375" style="35" customWidth="1"/>
    <col min="10243" max="10243" width="7.125" style="35" customWidth="1"/>
    <col min="10244" max="10244" width="18.375" style="35" customWidth="1"/>
    <col min="10245" max="10246" width="14.625" style="35" customWidth="1"/>
    <col min="10247" max="10250" width="13.375" style="35"/>
    <col min="10251" max="10252" width="10.875" style="35" customWidth="1"/>
    <col min="10253" max="10496" width="13.375" style="35"/>
    <col min="10497" max="10497" width="13.375" style="35" customWidth="1"/>
    <col min="10498" max="10498" width="3.375" style="35" customWidth="1"/>
    <col min="10499" max="10499" width="7.125" style="35" customWidth="1"/>
    <col min="10500" max="10500" width="18.375" style="35" customWidth="1"/>
    <col min="10501" max="10502" width="14.625" style="35" customWidth="1"/>
    <col min="10503" max="10506" width="13.375" style="35"/>
    <col min="10507" max="10508" width="10.875" style="35" customWidth="1"/>
    <col min="10509" max="10752" width="13.375" style="35"/>
    <col min="10753" max="10753" width="13.375" style="35" customWidth="1"/>
    <col min="10754" max="10754" width="3.375" style="35" customWidth="1"/>
    <col min="10755" max="10755" width="7.125" style="35" customWidth="1"/>
    <col min="10756" max="10756" width="18.375" style="35" customWidth="1"/>
    <col min="10757" max="10758" width="14.625" style="35" customWidth="1"/>
    <col min="10759" max="10762" width="13.375" style="35"/>
    <col min="10763" max="10764" width="10.875" style="35" customWidth="1"/>
    <col min="10765" max="11008" width="13.375" style="35"/>
    <col min="11009" max="11009" width="13.375" style="35" customWidth="1"/>
    <col min="11010" max="11010" width="3.375" style="35" customWidth="1"/>
    <col min="11011" max="11011" width="7.125" style="35" customWidth="1"/>
    <col min="11012" max="11012" width="18.375" style="35" customWidth="1"/>
    <col min="11013" max="11014" width="14.625" style="35" customWidth="1"/>
    <col min="11015" max="11018" width="13.375" style="35"/>
    <col min="11019" max="11020" width="10.875" style="35" customWidth="1"/>
    <col min="11021" max="11264" width="13.375" style="35"/>
    <col min="11265" max="11265" width="13.375" style="35" customWidth="1"/>
    <col min="11266" max="11266" width="3.375" style="35" customWidth="1"/>
    <col min="11267" max="11267" width="7.125" style="35" customWidth="1"/>
    <col min="11268" max="11268" width="18.375" style="35" customWidth="1"/>
    <col min="11269" max="11270" width="14.625" style="35" customWidth="1"/>
    <col min="11271" max="11274" width="13.375" style="35"/>
    <col min="11275" max="11276" width="10.875" style="35" customWidth="1"/>
    <col min="11277" max="11520" width="13.375" style="35"/>
    <col min="11521" max="11521" width="13.375" style="35" customWidth="1"/>
    <col min="11522" max="11522" width="3.375" style="35" customWidth="1"/>
    <col min="11523" max="11523" width="7.125" style="35" customWidth="1"/>
    <col min="11524" max="11524" width="18.375" style="35" customWidth="1"/>
    <col min="11525" max="11526" width="14.625" style="35" customWidth="1"/>
    <col min="11527" max="11530" width="13.375" style="35"/>
    <col min="11531" max="11532" width="10.875" style="35" customWidth="1"/>
    <col min="11533" max="11776" width="13.375" style="35"/>
    <col min="11777" max="11777" width="13.375" style="35" customWidth="1"/>
    <col min="11778" max="11778" width="3.375" style="35" customWidth="1"/>
    <col min="11779" max="11779" width="7.125" style="35" customWidth="1"/>
    <col min="11780" max="11780" width="18.375" style="35" customWidth="1"/>
    <col min="11781" max="11782" width="14.625" style="35" customWidth="1"/>
    <col min="11783" max="11786" width="13.375" style="35"/>
    <col min="11787" max="11788" width="10.875" style="35" customWidth="1"/>
    <col min="11789" max="12032" width="13.375" style="35"/>
    <col min="12033" max="12033" width="13.375" style="35" customWidth="1"/>
    <col min="12034" max="12034" width="3.375" style="35" customWidth="1"/>
    <col min="12035" max="12035" width="7.125" style="35" customWidth="1"/>
    <col min="12036" max="12036" width="18.375" style="35" customWidth="1"/>
    <col min="12037" max="12038" width="14.625" style="35" customWidth="1"/>
    <col min="12039" max="12042" width="13.375" style="35"/>
    <col min="12043" max="12044" width="10.875" style="35" customWidth="1"/>
    <col min="12045" max="12288" width="13.375" style="35"/>
    <col min="12289" max="12289" width="13.375" style="35" customWidth="1"/>
    <col min="12290" max="12290" width="3.375" style="35" customWidth="1"/>
    <col min="12291" max="12291" width="7.125" style="35" customWidth="1"/>
    <col min="12292" max="12292" width="18.375" style="35" customWidth="1"/>
    <col min="12293" max="12294" width="14.625" style="35" customWidth="1"/>
    <col min="12295" max="12298" width="13.375" style="35"/>
    <col min="12299" max="12300" width="10.875" style="35" customWidth="1"/>
    <col min="12301" max="12544" width="13.375" style="35"/>
    <col min="12545" max="12545" width="13.375" style="35" customWidth="1"/>
    <col min="12546" max="12546" width="3.375" style="35" customWidth="1"/>
    <col min="12547" max="12547" width="7.125" style="35" customWidth="1"/>
    <col min="12548" max="12548" width="18.375" style="35" customWidth="1"/>
    <col min="12549" max="12550" width="14.625" style="35" customWidth="1"/>
    <col min="12551" max="12554" width="13.375" style="35"/>
    <col min="12555" max="12556" width="10.875" style="35" customWidth="1"/>
    <col min="12557" max="12800" width="13.375" style="35"/>
    <col min="12801" max="12801" width="13.375" style="35" customWidth="1"/>
    <col min="12802" max="12802" width="3.375" style="35" customWidth="1"/>
    <col min="12803" max="12803" width="7.125" style="35" customWidth="1"/>
    <col min="12804" max="12804" width="18.375" style="35" customWidth="1"/>
    <col min="12805" max="12806" width="14.625" style="35" customWidth="1"/>
    <col min="12807" max="12810" width="13.375" style="35"/>
    <col min="12811" max="12812" width="10.875" style="35" customWidth="1"/>
    <col min="12813" max="13056" width="13.375" style="35"/>
    <col min="13057" max="13057" width="13.375" style="35" customWidth="1"/>
    <col min="13058" max="13058" width="3.375" style="35" customWidth="1"/>
    <col min="13059" max="13059" width="7.125" style="35" customWidth="1"/>
    <col min="13060" max="13060" width="18.375" style="35" customWidth="1"/>
    <col min="13061" max="13062" width="14.625" style="35" customWidth="1"/>
    <col min="13063" max="13066" width="13.375" style="35"/>
    <col min="13067" max="13068" width="10.875" style="35" customWidth="1"/>
    <col min="13069" max="13312" width="13.375" style="35"/>
    <col min="13313" max="13313" width="13.375" style="35" customWidth="1"/>
    <col min="13314" max="13314" width="3.375" style="35" customWidth="1"/>
    <col min="13315" max="13315" width="7.125" style="35" customWidth="1"/>
    <col min="13316" max="13316" width="18.375" style="35" customWidth="1"/>
    <col min="13317" max="13318" width="14.625" style="35" customWidth="1"/>
    <col min="13319" max="13322" width="13.375" style="35"/>
    <col min="13323" max="13324" width="10.875" style="35" customWidth="1"/>
    <col min="13325" max="13568" width="13.375" style="35"/>
    <col min="13569" max="13569" width="13.375" style="35" customWidth="1"/>
    <col min="13570" max="13570" width="3.375" style="35" customWidth="1"/>
    <col min="13571" max="13571" width="7.125" style="35" customWidth="1"/>
    <col min="13572" max="13572" width="18.375" style="35" customWidth="1"/>
    <col min="13573" max="13574" width="14.625" style="35" customWidth="1"/>
    <col min="13575" max="13578" width="13.375" style="35"/>
    <col min="13579" max="13580" width="10.875" style="35" customWidth="1"/>
    <col min="13581" max="13824" width="13.375" style="35"/>
    <col min="13825" max="13825" width="13.375" style="35" customWidth="1"/>
    <col min="13826" max="13826" width="3.375" style="35" customWidth="1"/>
    <col min="13827" max="13827" width="7.125" style="35" customWidth="1"/>
    <col min="13828" max="13828" width="18.375" style="35" customWidth="1"/>
    <col min="13829" max="13830" width="14.625" style="35" customWidth="1"/>
    <col min="13831" max="13834" width="13.375" style="35"/>
    <col min="13835" max="13836" width="10.875" style="35" customWidth="1"/>
    <col min="13837" max="14080" width="13.375" style="35"/>
    <col min="14081" max="14081" width="13.375" style="35" customWidth="1"/>
    <col min="14082" max="14082" width="3.375" style="35" customWidth="1"/>
    <col min="14083" max="14083" width="7.125" style="35" customWidth="1"/>
    <col min="14084" max="14084" width="18.375" style="35" customWidth="1"/>
    <col min="14085" max="14086" width="14.625" style="35" customWidth="1"/>
    <col min="14087" max="14090" width="13.375" style="35"/>
    <col min="14091" max="14092" width="10.875" style="35" customWidth="1"/>
    <col min="14093" max="14336" width="13.375" style="35"/>
    <col min="14337" max="14337" width="13.375" style="35" customWidth="1"/>
    <col min="14338" max="14338" width="3.375" style="35" customWidth="1"/>
    <col min="14339" max="14339" width="7.125" style="35" customWidth="1"/>
    <col min="14340" max="14340" width="18.375" style="35" customWidth="1"/>
    <col min="14341" max="14342" width="14.625" style="35" customWidth="1"/>
    <col min="14343" max="14346" width="13.375" style="35"/>
    <col min="14347" max="14348" width="10.875" style="35" customWidth="1"/>
    <col min="14349" max="14592" width="13.375" style="35"/>
    <col min="14593" max="14593" width="13.375" style="35" customWidth="1"/>
    <col min="14594" max="14594" width="3.375" style="35" customWidth="1"/>
    <col min="14595" max="14595" width="7.125" style="35" customWidth="1"/>
    <col min="14596" max="14596" width="18.375" style="35" customWidth="1"/>
    <col min="14597" max="14598" width="14.625" style="35" customWidth="1"/>
    <col min="14599" max="14602" width="13.375" style="35"/>
    <col min="14603" max="14604" width="10.875" style="35" customWidth="1"/>
    <col min="14605" max="14848" width="13.375" style="35"/>
    <col min="14849" max="14849" width="13.375" style="35" customWidth="1"/>
    <col min="14850" max="14850" width="3.375" style="35" customWidth="1"/>
    <col min="14851" max="14851" width="7.125" style="35" customWidth="1"/>
    <col min="14852" max="14852" width="18.375" style="35" customWidth="1"/>
    <col min="14853" max="14854" width="14.625" style="35" customWidth="1"/>
    <col min="14855" max="14858" width="13.375" style="35"/>
    <col min="14859" max="14860" width="10.875" style="35" customWidth="1"/>
    <col min="14861" max="15104" width="13.375" style="35"/>
    <col min="15105" max="15105" width="13.375" style="35" customWidth="1"/>
    <col min="15106" max="15106" width="3.375" style="35" customWidth="1"/>
    <col min="15107" max="15107" width="7.125" style="35" customWidth="1"/>
    <col min="15108" max="15108" width="18.375" style="35" customWidth="1"/>
    <col min="15109" max="15110" width="14.625" style="35" customWidth="1"/>
    <col min="15111" max="15114" width="13.375" style="35"/>
    <col min="15115" max="15116" width="10.875" style="35" customWidth="1"/>
    <col min="15117" max="15360" width="13.375" style="35"/>
    <col min="15361" max="15361" width="13.375" style="35" customWidth="1"/>
    <col min="15362" max="15362" width="3.375" style="35" customWidth="1"/>
    <col min="15363" max="15363" width="7.125" style="35" customWidth="1"/>
    <col min="15364" max="15364" width="18.375" style="35" customWidth="1"/>
    <col min="15365" max="15366" width="14.625" style="35" customWidth="1"/>
    <col min="15367" max="15370" width="13.375" style="35"/>
    <col min="15371" max="15372" width="10.875" style="35" customWidth="1"/>
    <col min="15373" max="15616" width="13.375" style="35"/>
    <col min="15617" max="15617" width="13.375" style="35" customWidth="1"/>
    <col min="15618" max="15618" width="3.375" style="35" customWidth="1"/>
    <col min="15619" max="15619" width="7.125" style="35" customWidth="1"/>
    <col min="15620" max="15620" width="18.375" style="35" customWidth="1"/>
    <col min="15621" max="15622" width="14.625" style="35" customWidth="1"/>
    <col min="15623" max="15626" width="13.375" style="35"/>
    <col min="15627" max="15628" width="10.875" style="35" customWidth="1"/>
    <col min="15629" max="15872" width="13.375" style="35"/>
    <col min="15873" max="15873" width="13.375" style="35" customWidth="1"/>
    <col min="15874" max="15874" width="3.375" style="35" customWidth="1"/>
    <col min="15875" max="15875" width="7.125" style="35" customWidth="1"/>
    <col min="15876" max="15876" width="18.375" style="35" customWidth="1"/>
    <col min="15877" max="15878" width="14.625" style="35" customWidth="1"/>
    <col min="15879" max="15882" width="13.375" style="35"/>
    <col min="15883" max="15884" width="10.875" style="35" customWidth="1"/>
    <col min="15885" max="16128" width="13.375" style="35"/>
    <col min="16129" max="16129" width="13.375" style="35" customWidth="1"/>
    <col min="16130" max="16130" width="3.375" style="35" customWidth="1"/>
    <col min="16131" max="16131" width="7.125" style="35" customWidth="1"/>
    <col min="16132" max="16132" width="18.375" style="35" customWidth="1"/>
    <col min="16133" max="16134" width="14.625" style="35" customWidth="1"/>
    <col min="16135" max="16138" width="13.375" style="35"/>
    <col min="16139" max="16140" width="10.875" style="35" customWidth="1"/>
    <col min="16141" max="16384" width="13.375" style="35"/>
  </cols>
  <sheetData>
    <row r="1" spans="1:12" x14ac:dyDescent="0.2">
      <c r="A1" s="34"/>
    </row>
    <row r="6" spans="1:12" x14ac:dyDescent="0.2">
      <c r="G6" s="36" t="s">
        <v>604</v>
      </c>
    </row>
    <row r="7" spans="1:12" x14ac:dyDescent="0.2">
      <c r="E7" s="36" t="s">
        <v>605</v>
      </c>
    </row>
    <row r="8" spans="1:12" ht="18" thickBot="1" x14ac:dyDescent="0.25">
      <c r="B8" s="37"/>
      <c r="C8" s="37"/>
      <c r="D8" s="37"/>
      <c r="E8" s="38" t="s">
        <v>606</v>
      </c>
      <c r="F8" s="37"/>
      <c r="G8" s="37"/>
      <c r="H8" s="37"/>
      <c r="I8" s="37"/>
      <c r="J8" s="37"/>
      <c r="K8" s="37"/>
      <c r="L8" s="87" t="s">
        <v>607</v>
      </c>
    </row>
    <row r="9" spans="1:12" x14ac:dyDescent="0.2">
      <c r="F9" s="40" t="s">
        <v>608</v>
      </c>
      <c r="G9" s="40" t="s">
        <v>609</v>
      </c>
      <c r="H9" s="40" t="s">
        <v>610</v>
      </c>
      <c r="I9" s="40" t="s">
        <v>611</v>
      </c>
      <c r="J9" s="40" t="s">
        <v>612</v>
      </c>
      <c r="K9" s="42"/>
      <c r="L9" s="42"/>
    </row>
    <row r="10" spans="1:12" x14ac:dyDescent="0.2">
      <c r="B10" s="42"/>
      <c r="C10" s="42"/>
      <c r="D10" s="42"/>
      <c r="E10" s="42"/>
      <c r="F10" s="44" t="s">
        <v>613</v>
      </c>
      <c r="G10" s="44" t="s">
        <v>614</v>
      </c>
      <c r="H10" s="44" t="s">
        <v>615</v>
      </c>
      <c r="I10" s="44" t="s">
        <v>616</v>
      </c>
      <c r="J10" s="44" t="s">
        <v>617</v>
      </c>
      <c r="K10" s="45" t="s">
        <v>23</v>
      </c>
      <c r="L10" s="45" t="s">
        <v>234</v>
      </c>
    </row>
    <row r="11" spans="1:12" x14ac:dyDescent="0.2">
      <c r="F11" s="39"/>
    </row>
    <row r="12" spans="1:12" x14ac:dyDescent="0.2">
      <c r="C12" s="50"/>
      <c r="D12" s="36" t="s">
        <v>618</v>
      </c>
      <c r="E12" s="50"/>
      <c r="F12" s="77">
        <v>13698</v>
      </c>
      <c r="G12" s="75">
        <v>13133</v>
      </c>
      <c r="H12" s="75">
        <v>13650</v>
      </c>
      <c r="I12" s="75">
        <v>13548</v>
      </c>
      <c r="J12" s="50">
        <f>J14+J22+J23+J24+J25+J26+J27</f>
        <v>13080</v>
      </c>
      <c r="K12" s="50">
        <f>K14+K22+K23+K24+K25+K26+K27</f>
        <v>6614</v>
      </c>
      <c r="L12" s="50">
        <f>L14+L22+L23+L24+L25+L26+L27</f>
        <v>6466</v>
      </c>
    </row>
    <row r="13" spans="1:12" x14ac:dyDescent="0.2">
      <c r="F13" s="48"/>
      <c r="G13" s="47"/>
      <c r="H13" s="47"/>
      <c r="I13" s="47"/>
    </row>
    <row r="14" spans="1:12" x14ac:dyDescent="0.2">
      <c r="C14" s="34" t="s">
        <v>619</v>
      </c>
      <c r="F14" s="48">
        <v>13287</v>
      </c>
      <c r="G14" s="47">
        <v>12727</v>
      </c>
      <c r="H14" s="47">
        <v>13249</v>
      </c>
      <c r="I14" s="47">
        <v>13200</v>
      </c>
      <c r="J14" s="65">
        <f>J15+J16+J17+J18+J19+J20</f>
        <v>12790</v>
      </c>
      <c r="K14" s="65">
        <f>K15+K16+K17+K18+K19+K20</f>
        <v>6437</v>
      </c>
      <c r="L14" s="65">
        <f>L15+L16+L17+L18+L19+L20</f>
        <v>6353</v>
      </c>
    </row>
    <row r="15" spans="1:12" x14ac:dyDescent="0.2">
      <c r="D15" s="34" t="s">
        <v>620</v>
      </c>
      <c r="E15" s="34" t="s">
        <v>621</v>
      </c>
      <c r="F15" s="48">
        <v>12787</v>
      </c>
      <c r="G15" s="47">
        <v>12306</v>
      </c>
      <c r="H15" s="47">
        <v>12760</v>
      </c>
      <c r="I15" s="47">
        <v>12676</v>
      </c>
      <c r="J15" s="65">
        <f t="shared" ref="J15:J20" si="0">K15+L15</f>
        <v>12236</v>
      </c>
      <c r="K15" s="47">
        <v>6067</v>
      </c>
      <c r="L15" s="47">
        <v>6169</v>
      </c>
    </row>
    <row r="16" spans="1:12" x14ac:dyDescent="0.2">
      <c r="E16" s="34" t="s">
        <v>622</v>
      </c>
      <c r="F16" s="48">
        <v>268</v>
      </c>
      <c r="G16" s="47">
        <v>203</v>
      </c>
      <c r="H16" s="47">
        <v>250</v>
      </c>
      <c r="I16" s="47">
        <v>292</v>
      </c>
      <c r="J16" s="65">
        <f t="shared" si="0"/>
        <v>316</v>
      </c>
      <c r="K16" s="47">
        <v>190</v>
      </c>
      <c r="L16" s="47">
        <v>126</v>
      </c>
    </row>
    <row r="17" spans="2:12" x14ac:dyDescent="0.2">
      <c r="E17" s="34" t="s">
        <v>623</v>
      </c>
      <c r="F17" s="48">
        <v>21</v>
      </c>
      <c r="G17" s="47">
        <v>30</v>
      </c>
      <c r="H17" s="47">
        <v>53</v>
      </c>
      <c r="I17" s="47">
        <v>37</v>
      </c>
      <c r="J17" s="65">
        <f t="shared" si="0"/>
        <v>60</v>
      </c>
      <c r="K17" s="47">
        <v>36</v>
      </c>
      <c r="L17" s="61">
        <v>24</v>
      </c>
    </row>
    <row r="18" spans="2:12" x14ac:dyDescent="0.2">
      <c r="D18" s="34" t="s">
        <v>624</v>
      </c>
      <c r="F18" s="62" t="s">
        <v>26</v>
      </c>
      <c r="G18" s="61" t="s">
        <v>26</v>
      </c>
      <c r="H18" s="61" t="s">
        <v>26</v>
      </c>
      <c r="I18" s="61" t="s">
        <v>26</v>
      </c>
      <c r="J18" s="65">
        <f t="shared" si="0"/>
        <v>1</v>
      </c>
      <c r="K18" s="47">
        <v>1</v>
      </c>
      <c r="L18" s="61" t="s">
        <v>26</v>
      </c>
    </row>
    <row r="19" spans="2:12" x14ac:dyDescent="0.2">
      <c r="D19" s="34" t="s">
        <v>566</v>
      </c>
      <c r="F19" s="48">
        <v>145</v>
      </c>
      <c r="G19" s="47">
        <v>136</v>
      </c>
      <c r="H19" s="47">
        <v>126</v>
      </c>
      <c r="I19" s="47">
        <v>136</v>
      </c>
      <c r="J19" s="65">
        <f t="shared" si="0"/>
        <v>122</v>
      </c>
      <c r="K19" s="47">
        <v>105</v>
      </c>
      <c r="L19" s="47">
        <v>17</v>
      </c>
    </row>
    <row r="20" spans="2:12" x14ac:dyDescent="0.2">
      <c r="D20" s="34" t="s">
        <v>625</v>
      </c>
      <c r="F20" s="48">
        <v>66</v>
      </c>
      <c r="G20" s="47">
        <v>52</v>
      </c>
      <c r="H20" s="47">
        <v>60</v>
      </c>
      <c r="I20" s="47">
        <v>59</v>
      </c>
      <c r="J20" s="65">
        <f t="shared" si="0"/>
        <v>55</v>
      </c>
      <c r="K20" s="47">
        <v>38</v>
      </c>
      <c r="L20" s="47">
        <v>17</v>
      </c>
    </row>
    <row r="21" spans="2:12" x14ac:dyDescent="0.2">
      <c r="F21" s="48"/>
      <c r="G21" s="47"/>
      <c r="H21" s="47"/>
      <c r="I21" s="47"/>
      <c r="K21" s="47"/>
      <c r="L21" s="47"/>
    </row>
    <row r="22" spans="2:12" x14ac:dyDescent="0.2">
      <c r="C22" s="34" t="s">
        <v>626</v>
      </c>
      <c r="F22" s="92" t="s">
        <v>627</v>
      </c>
      <c r="G22" s="47"/>
      <c r="H22" s="47"/>
      <c r="I22" s="47">
        <v>24</v>
      </c>
      <c r="J22" s="65">
        <f t="shared" ref="J22:J27" si="1">K22+L22</f>
        <v>20</v>
      </c>
      <c r="K22" s="47">
        <v>10</v>
      </c>
      <c r="L22" s="47">
        <v>10</v>
      </c>
    </row>
    <row r="23" spans="2:12" x14ac:dyDescent="0.2">
      <c r="C23" s="34" t="s">
        <v>628</v>
      </c>
      <c r="F23" s="93" t="s">
        <v>629</v>
      </c>
      <c r="G23" s="47">
        <v>99</v>
      </c>
      <c r="H23" s="47">
        <v>91</v>
      </c>
      <c r="I23" s="47">
        <v>41</v>
      </c>
      <c r="J23" s="65">
        <f t="shared" si="1"/>
        <v>32</v>
      </c>
      <c r="K23" s="47">
        <v>14</v>
      </c>
      <c r="L23" s="47">
        <v>18</v>
      </c>
    </row>
    <row r="24" spans="2:12" x14ac:dyDescent="0.2">
      <c r="C24" s="34" t="s">
        <v>630</v>
      </c>
      <c r="F24" s="92" t="s">
        <v>631</v>
      </c>
      <c r="G24" s="47"/>
      <c r="H24" s="47"/>
      <c r="I24" s="47">
        <v>28</v>
      </c>
      <c r="J24" s="65">
        <f t="shared" si="1"/>
        <v>18</v>
      </c>
      <c r="K24" s="47">
        <v>18</v>
      </c>
      <c r="L24" s="61" t="s">
        <v>26</v>
      </c>
    </row>
    <row r="25" spans="2:12" x14ac:dyDescent="0.2">
      <c r="C25" s="34" t="s">
        <v>632</v>
      </c>
      <c r="F25" s="48">
        <v>199</v>
      </c>
      <c r="G25" s="47">
        <v>202</v>
      </c>
      <c r="H25" s="47">
        <v>160</v>
      </c>
      <c r="I25" s="47">
        <v>116</v>
      </c>
      <c r="J25" s="65">
        <f t="shared" si="1"/>
        <v>95</v>
      </c>
      <c r="K25" s="47">
        <v>72</v>
      </c>
      <c r="L25" s="47">
        <v>23</v>
      </c>
    </row>
    <row r="26" spans="2:12" x14ac:dyDescent="0.2">
      <c r="C26" s="34" t="s">
        <v>633</v>
      </c>
      <c r="F26" s="48">
        <v>94</v>
      </c>
      <c r="G26" s="47">
        <v>102</v>
      </c>
      <c r="H26" s="47">
        <v>147</v>
      </c>
      <c r="I26" s="47">
        <v>136</v>
      </c>
      <c r="J26" s="65">
        <f t="shared" si="1"/>
        <v>124</v>
      </c>
      <c r="K26" s="47">
        <v>62</v>
      </c>
      <c r="L26" s="47">
        <v>62</v>
      </c>
    </row>
    <row r="27" spans="2:12" x14ac:dyDescent="0.2">
      <c r="C27" s="34" t="s">
        <v>634</v>
      </c>
      <c r="F27" s="48">
        <v>3</v>
      </c>
      <c r="G27" s="47">
        <v>3</v>
      </c>
      <c r="H27" s="47">
        <v>3</v>
      </c>
      <c r="I27" s="47">
        <v>3</v>
      </c>
      <c r="J27" s="65">
        <f t="shared" si="1"/>
        <v>1</v>
      </c>
      <c r="K27" s="47">
        <v>1</v>
      </c>
      <c r="L27" s="61" t="s">
        <v>26</v>
      </c>
    </row>
    <row r="28" spans="2:12" x14ac:dyDescent="0.2">
      <c r="F28" s="48"/>
      <c r="G28" s="47"/>
      <c r="H28" s="47"/>
      <c r="I28" s="47"/>
      <c r="K28" s="47"/>
      <c r="L28" s="47"/>
    </row>
    <row r="29" spans="2:12" x14ac:dyDescent="0.2">
      <c r="B29" s="34" t="s">
        <v>635</v>
      </c>
      <c r="D29" s="34" t="s">
        <v>636</v>
      </c>
      <c r="F29" s="48">
        <v>37</v>
      </c>
      <c r="G29" s="47">
        <v>17</v>
      </c>
      <c r="H29" s="47">
        <v>12</v>
      </c>
      <c r="I29" s="47">
        <v>20</v>
      </c>
      <c r="J29" s="65">
        <f>K29+L29</f>
        <v>8</v>
      </c>
      <c r="K29" s="47">
        <v>5</v>
      </c>
      <c r="L29" s="47">
        <v>3</v>
      </c>
    </row>
    <row r="30" spans="2:12" x14ac:dyDescent="0.2">
      <c r="D30" s="34" t="s">
        <v>637</v>
      </c>
      <c r="F30" s="48">
        <v>4</v>
      </c>
      <c r="G30" s="47">
        <v>4</v>
      </c>
      <c r="H30" s="47">
        <v>2</v>
      </c>
      <c r="I30" s="47">
        <v>4</v>
      </c>
      <c r="J30" s="59" t="s">
        <v>26</v>
      </c>
      <c r="K30" s="61" t="s">
        <v>26</v>
      </c>
      <c r="L30" s="61" t="s">
        <v>26</v>
      </c>
    </row>
    <row r="31" spans="2:12" x14ac:dyDescent="0.2">
      <c r="D31" s="34" t="s">
        <v>638</v>
      </c>
      <c r="F31" s="48">
        <v>496</v>
      </c>
      <c r="G31" s="47">
        <v>463</v>
      </c>
      <c r="H31" s="47">
        <v>519</v>
      </c>
      <c r="I31" s="47">
        <v>587</v>
      </c>
      <c r="J31" s="65">
        <f>K31+L31</f>
        <v>541</v>
      </c>
      <c r="K31" s="47">
        <v>294</v>
      </c>
      <c r="L31" s="47">
        <v>247</v>
      </c>
    </row>
    <row r="32" spans="2:12" ht="18" thickBot="1" x14ac:dyDescent="0.25">
      <c r="B32" s="37"/>
      <c r="C32" s="37"/>
      <c r="D32" s="37"/>
      <c r="E32" s="37"/>
      <c r="F32" s="54"/>
      <c r="G32" s="55"/>
      <c r="H32" s="55"/>
      <c r="I32" s="55"/>
      <c r="J32" s="37"/>
      <c r="K32" s="37"/>
      <c r="L32" s="37"/>
    </row>
    <row r="33" spans="5:5" x14ac:dyDescent="0.2">
      <c r="E33" s="34" t="s">
        <v>263</v>
      </c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"/>
  <sheetViews>
    <sheetView showGridLines="0" zoomScale="75" workbookViewId="0"/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7.125" style="35" customWidth="1"/>
    <col min="4" max="4" width="18.375" style="35" customWidth="1"/>
    <col min="5" max="6" width="14.625" style="35" customWidth="1"/>
    <col min="7" max="10" width="13.375" style="35"/>
    <col min="11" max="12" width="10.875" style="35" customWidth="1"/>
    <col min="13" max="256" width="13.375" style="35"/>
    <col min="257" max="257" width="13.375" style="35" customWidth="1"/>
    <col min="258" max="258" width="3.375" style="35" customWidth="1"/>
    <col min="259" max="259" width="7.125" style="35" customWidth="1"/>
    <col min="260" max="260" width="18.375" style="35" customWidth="1"/>
    <col min="261" max="262" width="14.625" style="35" customWidth="1"/>
    <col min="263" max="266" width="13.375" style="35"/>
    <col min="267" max="268" width="10.875" style="35" customWidth="1"/>
    <col min="269" max="512" width="13.375" style="35"/>
    <col min="513" max="513" width="13.375" style="35" customWidth="1"/>
    <col min="514" max="514" width="3.375" style="35" customWidth="1"/>
    <col min="515" max="515" width="7.125" style="35" customWidth="1"/>
    <col min="516" max="516" width="18.375" style="35" customWidth="1"/>
    <col min="517" max="518" width="14.625" style="35" customWidth="1"/>
    <col min="519" max="522" width="13.375" style="35"/>
    <col min="523" max="524" width="10.875" style="35" customWidth="1"/>
    <col min="525" max="768" width="13.375" style="35"/>
    <col min="769" max="769" width="13.375" style="35" customWidth="1"/>
    <col min="770" max="770" width="3.375" style="35" customWidth="1"/>
    <col min="771" max="771" width="7.125" style="35" customWidth="1"/>
    <col min="772" max="772" width="18.375" style="35" customWidth="1"/>
    <col min="773" max="774" width="14.625" style="35" customWidth="1"/>
    <col min="775" max="778" width="13.375" style="35"/>
    <col min="779" max="780" width="10.875" style="35" customWidth="1"/>
    <col min="781" max="1024" width="13.375" style="35"/>
    <col min="1025" max="1025" width="13.375" style="35" customWidth="1"/>
    <col min="1026" max="1026" width="3.375" style="35" customWidth="1"/>
    <col min="1027" max="1027" width="7.125" style="35" customWidth="1"/>
    <col min="1028" max="1028" width="18.375" style="35" customWidth="1"/>
    <col min="1029" max="1030" width="14.625" style="35" customWidth="1"/>
    <col min="1031" max="1034" width="13.375" style="35"/>
    <col min="1035" max="1036" width="10.875" style="35" customWidth="1"/>
    <col min="1037" max="1280" width="13.375" style="35"/>
    <col min="1281" max="1281" width="13.375" style="35" customWidth="1"/>
    <col min="1282" max="1282" width="3.375" style="35" customWidth="1"/>
    <col min="1283" max="1283" width="7.125" style="35" customWidth="1"/>
    <col min="1284" max="1284" width="18.375" style="35" customWidth="1"/>
    <col min="1285" max="1286" width="14.625" style="35" customWidth="1"/>
    <col min="1287" max="1290" width="13.375" style="35"/>
    <col min="1291" max="1292" width="10.875" style="35" customWidth="1"/>
    <col min="1293" max="1536" width="13.375" style="35"/>
    <col min="1537" max="1537" width="13.375" style="35" customWidth="1"/>
    <col min="1538" max="1538" width="3.375" style="35" customWidth="1"/>
    <col min="1539" max="1539" width="7.125" style="35" customWidth="1"/>
    <col min="1540" max="1540" width="18.375" style="35" customWidth="1"/>
    <col min="1541" max="1542" width="14.625" style="35" customWidth="1"/>
    <col min="1543" max="1546" width="13.375" style="35"/>
    <col min="1547" max="1548" width="10.875" style="35" customWidth="1"/>
    <col min="1549" max="1792" width="13.375" style="35"/>
    <col min="1793" max="1793" width="13.375" style="35" customWidth="1"/>
    <col min="1794" max="1794" width="3.375" style="35" customWidth="1"/>
    <col min="1795" max="1795" width="7.125" style="35" customWidth="1"/>
    <col min="1796" max="1796" width="18.375" style="35" customWidth="1"/>
    <col min="1797" max="1798" width="14.625" style="35" customWidth="1"/>
    <col min="1799" max="1802" width="13.375" style="35"/>
    <col min="1803" max="1804" width="10.875" style="35" customWidth="1"/>
    <col min="1805" max="2048" width="13.375" style="35"/>
    <col min="2049" max="2049" width="13.375" style="35" customWidth="1"/>
    <col min="2050" max="2050" width="3.375" style="35" customWidth="1"/>
    <col min="2051" max="2051" width="7.125" style="35" customWidth="1"/>
    <col min="2052" max="2052" width="18.375" style="35" customWidth="1"/>
    <col min="2053" max="2054" width="14.625" style="35" customWidth="1"/>
    <col min="2055" max="2058" width="13.375" style="35"/>
    <col min="2059" max="2060" width="10.875" style="35" customWidth="1"/>
    <col min="2061" max="2304" width="13.375" style="35"/>
    <col min="2305" max="2305" width="13.375" style="35" customWidth="1"/>
    <col min="2306" max="2306" width="3.375" style="35" customWidth="1"/>
    <col min="2307" max="2307" width="7.125" style="35" customWidth="1"/>
    <col min="2308" max="2308" width="18.375" style="35" customWidth="1"/>
    <col min="2309" max="2310" width="14.625" style="35" customWidth="1"/>
    <col min="2311" max="2314" width="13.375" style="35"/>
    <col min="2315" max="2316" width="10.875" style="35" customWidth="1"/>
    <col min="2317" max="2560" width="13.375" style="35"/>
    <col min="2561" max="2561" width="13.375" style="35" customWidth="1"/>
    <col min="2562" max="2562" width="3.375" style="35" customWidth="1"/>
    <col min="2563" max="2563" width="7.125" style="35" customWidth="1"/>
    <col min="2564" max="2564" width="18.375" style="35" customWidth="1"/>
    <col min="2565" max="2566" width="14.625" style="35" customWidth="1"/>
    <col min="2567" max="2570" width="13.375" style="35"/>
    <col min="2571" max="2572" width="10.875" style="35" customWidth="1"/>
    <col min="2573" max="2816" width="13.375" style="35"/>
    <col min="2817" max="2817" width="13.375" style="35" customWidth="1"/>
    <col min="2818" max="2818" width="3.375" style="35" customWidth="1"/>
    <col min="2819" max="2819" width="7.125" style="35" customWidth="1"/>
    <col min="2820" max="2820" width="18.375" style="35" customWidth="1"/>
    <col min="2821" max="2822" width="14.625" style="35" customWidth="1"/>
    <col min="2823" max="2826" width="13.375" style="35"/>
    <col min="2827" max="2828" width="10.875" style="35" customWidth="1"/>
    <col min="2829" max="3072" width="13.375" style="35"/>
    <col min="3073" max="3073" width="13.375" style="35" customWidth="1"/>
    <col min="3074" max="3074" width="3.375" style="35" customWidth="1"/>
    <col min="3075" max="3075" width="7.125" style="35" customWidth="1"/>
    <col min="3076" max="3076" width="18.375" style="35" customWidth="1"/>
    <col min="3077" max="3078" width="14.625" style="35" customWidth="1"/>
    <col min="3079" max="3082" width="13.375" style="35"/>
    <col min="3083" max="3084" width="10.875" style="35" customWidth="1"/>
    <col min="3085" max="3328" width="13.375" style="35"/>
    <col min="3329" max="3329" width="13.375" style="35" customWidth="1"/>
    <col min="3330" max="3330" width="3.375" style="35" customWidth="1"/>
    <col min="3331" max="3331" width="7.125" style="35" customWidth="1"/>
    <col min="3332" max="3332" width="18.375" style="35" customWidth="1"/>
    <col min="3333" max="3334" width="14.625" style="35" customWidth="1"/>
    <col min="3335" max="3338" width="13.375" style="35"/>
    <col min="3339" max="3340" width="10.875" style="35" customWidth="1"/>
    <col min="3341" max="3584" width="13.375" style="35"/>
    <col min="3585" max="3585" width="13.375" style="35" customWidth="1"/>
    <col min="3586" max="3586" width="3.375" style="35" customWidth="1"/>
    <col min="3587" max="3587" width="7.125" style="35" customWidth="1"/>
    <col min="3588" max="3588" width="18.375" style="35" customWidth="1"/>
    <col min="3589" max="3590" width="14.625" style="35" customWidth="1"/>
    <col min="3591" max="3594" width="13.375" style="35"/>
    <col min="3595" max="3596" width="10.875" style="35" customWidth="1"/>
    <col min="3597" max="3840" width="13.375" style="35"/>
    <col min="3841" max="3841" width="13.375" style="35" customWidth="1"/>
    <col min="3842" max="3842" width="3.375" style="35" customWidth="1"/>
    <col min="3843" max="3843" width="7.125" style="35" customWidth="1"/>
    <col min="3844" max="3844" width="18.375" style="35" customWidth="1"/>
    <col min="3845" max="3846" width="14.625" style="35" customWidth="1"/>
    <col min="3847" max="3850" width="13.375" style="35"/>
    <col min="3851" max="3852" width="10.875" style="35" customWidth="1"/>
    <col min="3853" max="4096" width="13.375" style="35"/>
    <col min="4097" max="4097" width="13.375" style="35" customWidth="1"/>
    <col min="4098" max="4098" width="3.375" style="35" customWidth="1"/>
    <col min="4099" max="4099" width="7.125" style="35" customWidth="1"/>
    <col min="4100" max="4100" width="18.375" style="35" customWidth="1"/>
    <col min="4101" max="4102" width="14.625" style="35" customWidth="1"/>
    <col min="4103" max="4106" width="13.375" style="35"/>
    <col min="4107" max="4108" width="10.875" style="35" customWidth="1"/>
    <col min="4109" max="4352" width="13.375" style="35"/>
    <col min="4353" max="4353" width="13.375" style="35" customWidth="1"/>
    <col min="4354" max="4354" width="3.375" style="35" customWidth="1"/>
    <col min="4355" max="4355" width="7.125" style="35" customWidth="1"/>
    <col min="4356" max="4356" width="18.375" style="35" customWidth="1"/>
    <col min="4357" max="4358" width="14.625" style="35" customWidth="1"/>
    <col min="4359" max="4362" width="13.375" style="35"/>
    <col min="4363" max="4364" width="10.875" style="35" customWidth="1"/>
    <col min="4365" max="4608" width="13.375" style="35"/>
    <col min="4609" max="4609" width="13.375" style="35" customWidth="1"/>
    <col min="4610" max="4610" width="3.375" style="35" customWidth="1"/>
    <col min="4611" max="4611" width="7.125" style="35" customWidth="1"/>
    <col min="4612" max="4612" width="18.375" style="35" customWidth="1"/>
    <col min="4613" max="4614" width="14.625" style="35" customWidth="1"/>
    <col min="4615" max="4618" width="13.375" style="35"/>
    <col min="4619" max="4620" width="10.875" style="35" customWidth="1"/>
    <col min="4621" max="4864" width="13.375" style="35"/>
    <col min="4865" max="4865" width="13.375" style="35" customWidth="1"/>
    <col min="4866" max="4866" width="3.375" style="35" customWidth="1"/>
    <col min="4867" max="4867" width="7.125" style="35" customWidth="1"/>
    <col min="4868" max="4868" width="18.375" style="35" customWidth="1"/>
    <col min="4869" max="4870" width="14.625" style="35" customWidth="1"/>
    <col min="4871" max="4874" width="13.375" style="35"/>
    <col min="4875" max="4876" width="10.875" style="35" customWidth="1"/>
    <col min="4877" max="5120" width="13.375" style="35"/>
    <col min="5121" max="5121" width="13.375" style="35" customWidth="1"/>
    <col min="5122" max="5122" width="3.375" style="35" customWidth="1"/>
    <col min="5123" max="5123" width="7.125" style="35" customWidth="1"/>
    <col min="5124" max="5124" width="18.375" style="35" customWidth="1"/>
    <col min="5125" max="5126" width="14.625" style="35" customWidth="1"/>
    <col min="5127" max="5130" width="13.375" style="35"/>
    <col min="5131" max="5132" width="10.875" style="35" customWidth="1"/>
    <col min="5133" max="5376" width="13.375" style="35"/>
    <col min="5377" max="5377" width="13.375" style="35" customWidth="1"/>
    <col min="5378" max="5378" width="3.375" style="35" customWidth="1"/>
    <col min="5379" max="5379" width="7.125" style="35" customWidth="1"/>
    <col min="5380" max="5380" width="18.375" style="35" customWidth="1"/>
    <col min="5381" max="5382" width="14.625" style="35" customWidth="1"/>
    <col min="5383" max="5386" width="13.375" style="35"/>
    <col min="5387" max="5388" width="10.875" style="35" customWidth="1"/>
    <col min="5389" max="5632" width="13.375" style="35"/>
    <col min="5633" max="5633" width="13.375" style="35" customWidth="1"/>
    <col min="5634" max="5634" width="3.375" style="35" customWidth="1"/>
    <col min="5635" max="5635" width="7.125" style="35" customWidth="1"/>
    <col min="5636" max="5636" width="18.375" style="35" customWidth="1"/>
    <col min="5637" max="5638" width="14.625" style="35" customWidth="1"/>
    <col min="5639" max="5642" width="13.375" style="35"/>
    <col min="5643" max="5644" width="10.875" style="35" customWidth="1"/>
    <col min="5645" max="5888" width="13.375" style="35"/>
    <col min="5889" max="5889" width="13.375" style="35" customWidth="1"/>
    <col min="5890" max="5890" width="3.375" style="35" customWidth="1"/>
    <col min="5891" max="5891" width="7.125" style="35" customWidth="1"/>
    <col min="5892" max="5892" width="18.375" style="35" customWidth="1"/>
    <col min="5893" max="5894" width="14.625" style="35" customWidth="1"/>
    <col min="5895" max="5898" width="13.375" style="35"/>
    <col min="5899" max="5900" width="10.875" style="35" customWidth="1"/>
    <col min="5901" max="6144" width="13.375" style="35"/>
    <col min="6145" max="6145" width="13.375" style="35" customWidth="1"/>
    <col min="6146" max="6146" width="3.375" style="35" customWidth="1"/>
    <col min="6147" max="6147" width="7.125" style="35" customWidth="1"/>
    <col min="6148" max="6148" width="18.375" style="35" customWidth="1"/>
    <col min="6149" max="6150" width="14.625" style="35" customWidth="1"/>
    <col min="6151" max="6154" width="13.375" style="35"/>
    <col min="6155" max="6156" width="10.875" style="35" customWidth="1"/>
    <col min="6157" max="6400" width="13.375" style="35"/>
    <col min="6401" max="6401" width="13.375" style="35" customWidth="1"/>
    <col min="6402" max="6402" width="3.375" style="35" customWidth="1"/>
    <col min="6403" max="6403" width="7.125" style="35" customWidth="1"/>
    <col min="6404" max="6404" width="18.375" style="35" customWidth="1"/>
    <col min="6405" max="6406" width="14.625" style="35" customWidth="1"/>
    <col min="6407" max="6410" width="13.375" style="35"/>
    <col min="6411" max="6412" width="10.875" style="35" customWidth="1"/>
    <col min="6413" max="6656" width="13.375" style="35"/>
    <col min="6657" max="6657" width="13.375" style="35" customWidth="1"/>
    <col min="6658" max="6658" width="3.375" style="35" customWidth="1"/>
    <col min="6659" max="6659" width="7.125" style="35" customWidth="1"/>
    <col min="6660" max="6660" width="18.375" style="35" customWidth="1"/>
    <col min="6661" max="6662" width="14.625" style="35" customWidth="1"/>
    <col min="6663" max="6666" width="13.375" style="35"/>
    <col min="6667" max="6668" width="10.875" style="35" customWidth="1"/>
    <col min="6669" max="6912" width="13.375" style="35"/>
    <col min="6913" max="6913" width="13.375" style="35" customWidth="1"/>
    <col min="6914" max="6914" width="3.375" style="35" customWidth="1"/>
    <col min="6915" max="6915" width="7.125" style="35" customWidth="1"/>
    <col min="6916" max="6916" width="18.375" style="35" customWidth="1"/>
    <col min="6917" max="6918" width="14.625" style="35" customWidth="1"/>
    <col min="6919" max="6922" width="13.375" style="35"/>
    <col min="6923" max="6924" width="10.875" style="35" customWidth="1"/>
    <col min="6925" max="7168" width="13.375" style="35"/>
    <col min="7169" max="7169" width="13.375" style="35" customWidth="1"/>
    <col min="7170" max="7170" width="3.375" style="35" customWidth="1"/>
    <col min="7171" max="7171" width="7.125" style="35" customWidth="1"/>
    <col min="7172" max="7172" width="18.375" style="35" customWidth="1"/>
    <col min="7173" max="7174" width="14.625" style="35" customWidth="1"/>
    <col min="7175" max="7178" width="13.375" style="35"/>
    <col min="7179" max="7180" width="10.875" style="35" customWidth="1"/>
    <col min="7181" max="7424" width="13.375" style="35"/>
    <col min="7425" max="7425" width="13.375" style="35" customWidth="1"/>
    <col min="7426" max="7426" width="3.375" style="35" customWidth="1"/>
    <col min="7427" max="7427" width="7.125" style="35" customWidth="1"/>
    <col min="7428" max="7428" width="18.375" style="35" customWidth="1"/>
    <col min="7429" max="7430" width="14.625" style="35" customWidth="1"/>
    <col min="7431" max="7434" width="13.375" style="35"/>
    <col min="7435" max="7436" width="10.875" style="35" customWidth="1"/>
    <col min="7437" max="7680" width="13.375" style="35"/>
    <col min="7681" max="7681" width="13.375" style="35" customWidth="1"/>
    <col min="7682" max="7682" width="3.375" style="35" customWidth="1"/>
    <col min="7683" max="7683" width="7.125" style="35" customWidth="1"/>
    <col min="7684" max="7684" width="18.375" style="35" customWidth="1"/>
    <col min="7685" max="7686" width="14.625" style="35" customWidth="1"/>
    <col min="7687" max="7690" width="13.375" style="35"/>
    <col min="7691" max="7692" width="10.875" style="35" customWidth="1"/>
    <col min="7693" max="7936" width="13.375" style="35"/>
    <col min="7937" max="7937" width="13.375" style="35" customWidth="1"/>
    <col min="7938" max="7938" width="3.375" style="35" customWidth="1"/>
    <col min="7939" max="7939" width="7.125" style="35" customWidth="1"/>
    <col min="7940" max="7940" width="18.375" style="35" customWidth="1"/>
    <col min="7941" max="7942" width="14.625" style="35" customWidth="1"/>
    <col min="7943" max="7946" width="13.375" style="35"/>
    <col min="7947" max="7948" width="10.875" style="35" customWidth="1"/>
    <col min="7949" max="8192" width="13.375" style="35"/>
    <col min="8193" max="8193" width="13.375" style="35" customWidth="1"/>
    <col min="8194" max="8194" width="3.375" style="35" customWidth="1"/>
    <col min="8195" max="8195" width="7.125" style="35" customWidth="1"/>
    <col min="8196" max="8196" width="18.375" style="35" customWidth="1"/>
    <col min="8197" max="8198" width="14.625" style="35" customWidth="1"/>
    <col min="8199" max="8202" width="13.375" style="35"/>
    <col min="8203" max="8204" width="10.875" style="35" customWidth="1"/>
    <col min="8205" max="8448" width="13.375" style="35"/>
    <col min="8449" max="8449" width="13.375" style="35" customWidth="1"/>
    <col min="8450" max="8450" width="3.375" style="35" customWidth="1"/>
    <col min="8451" max="8451" width="7.125" style="35" customWidth="1"/>
    <col min="8452" max="8452" width="18.375" style="35" customWidth="1"/>
    <col min="8453" max="8454" width="14.625" style="35" customWidth="1"/>
    <col min="8455" max="8458" width="13.375" style="35"/>
    <col min="8459" max="8460" width="10.875" style="35" customWidth="1"/>
    <col min="8461" max="8704" width="13.375" style="35"/>
    <col min="8705" max="8705" width="13.375" style="35" customWidth="1"/>
    <col min="8706" max="8706" width="3.375" style="35" customWidth="1"/>
    <col min="8707" max="8707" width="7.125" style="35" customWidth="1"/>
    <col min="8708" max="8708" width="18.375" style="35" customWidth="1"/>
    <col min="8709" max="8710" width="14.625" style="35" customWidth="1"/>
    <col min="8711" max="8714" width="13.375" style="35"/>
    <col min="8715" max="8716" width="10.875" style="35" customWidth="1"/>
    <col min="8717" max="8960" width="13.375" style="35"/>
    <col min="8961" max="8961" width="13.375" style="35" customWidth="1"/>
    <col min="8962" max="8962" width="3.375" style="35" customWidth="1"/>
    <col min="8963" max="8963" width="7.125" style="35" customWidth="1"/>
    <col min="8964" max="8964" width="18.375" style="35" customWidth="1"/>
    <col min="8965" max="8966" width="14.625" style="35" customWidth="1"/>
    <col min="8967" max="8970" width="13.375" style="35"/>
    <col min="8971" max="8972" width="10.875" style="35" customWidth="1"/>
    <col min="8973" max="9216" width="13.375" style="35"/>
    <col min="9217" max="9217" width="13.375" style="35" customWidth="1"/>
    <col min="9218" max="9218" width="3.375" style="35" customWidth="1"/>
    <col min="9219" max="9219" width="7.125" style="35" customWidth="1"/>
    <col min="9220" max="9220" width="18.375" style="35" customWidth="1"/>
    <col min="9221" max="9222" width="14.625" style="35" customWidth="1"/>
    <col min="9223" max="9226" width="13.375" style="35"/>
    <col min="9227" max="9228" width="10.875" style="35" customWidth="1"/>
    <col min="9229" max="9472" width="13.375" style="35"/>
    <col min="9473" max="9473" width="13.375" style="35" customWidth="1"/>
    <col min="9474" max="9474" width="3.375" style="35" customWidth="1"/>
    <col min="9475" max="9475" width="7.125" style="35" customWidth="1"/>
    <col min="9476" max="9476" width="18.375" style="35" customWidth="1"/>
    <col min="9477" max="9478" width="14.625" style="35" customWidth="1"/>
    <col min="9479" max="9482" width="13.375" style="35"/>
    <col min="9483" max="9484" width="10.875" style="35" customWidth="1"/>
    <col min="9485" max="9728" width="13.375" style="35"/>
    <col min="9729" max="9729" width="13.375" style="35" customWidth="1"/>
    <col min="9730" max="9730" width="3.375" style="35" customWidth="1"/>
    <col min="9731" max="9731" width="7.125" style="35" customWidth="1"/>
    <col min="9732" max="9732" width="18.375" style="35" customWidth="1"/>
    <col min="9733" max="9734" width="14.625" style="35" customWidth="1"/>
    <col min="9735" max="9738" width="13.375" style="35"/>
    <col min="9739" max="9740" width="10.875" style="35" customWidth="1"/>
    <col min="9741" max="9984" width="13.375" style="35"/>
    <col min="9985" max="9985" width="13.375" style="35" customWidth="1"/>
    <col min="9986" max="9986" width="3.375" style="35" customWidth="1"/>
    <col min="9987" max="9987" width="7.125" style="35" customWidth="1"/>
    <col min="9988" max="9988" width="18.375" style="35" customWidth="1"/>
    <col min="9989" max="9990" width="14.625" style="35" customWidth="1"/>
    <col min="9991" max="9994" width="13.375" style="35"/>
    <col min="9995" max="9996" width="10.875" style="35" customWidth="1"/>
    <col min="9997" max="10240" width="13.375" style="35"/>
    <col min="10241" max="10241" width="13.375" style="35" customWidth="1"/>
    <col min="10242" max="10242" width="3.375" style="35" customWidth="1"/>
    <col min="10243" max="10243" width="7.125" style="35" customWidth="1"/>
    <col min="10244" max="10244" width="18.375" style="35" customWidth="1"/>
    <col min="10245" max="10246" width="14.625" style="35" customWidth="1"/>
    <col min="10247" max="10250" width="13.375" style="35"/>
    <col min="10251" max="10252" width="10.875" style="35" customWidth="1"/>
    <col min="10253" max="10496" width="13.375" style="35"/>
    <col min="10497" max="10497" width="13.375" style="35" customWidth="1"/>
    <col min="10498" max="10498" width="3.375" style="35" customWidth="1"/>
    <col min="10499" max="10499" width="7.125" style="35" customWidth="1"/>
    <col min="10500" max="10500" width="18.375" style="35" customWidth="1"/>
    <col min="10501" max="10502" width="14.625" style="35" customWidth="1"/>
    <col min="10503" max="10506" width="13.375" style="35"/>
    <col min="10507" max="10508" width="10.875" style="35" customWidth="1"/>
    <col min="10509" max="10752" width="13.375" style="35"/>
    <col min="10753" max="10753" width="13.375" style="35" customWidth="1"/>
    <col min="10754" max="10754" width="3.375" style="35" customWidth="1"/>
    <col min="10755" max="10755" width="7.125" style="35" customWidth="1"/>
    <col min="10756" max="10756" width="18.375" style="35" customWidth="1"/>
    <col min="10757" max="10758" width="14.625" style="35" customWidth="1"/>
    <col min="10759" max="10762" width="13.375" style="35"/>
    <col min="10763" max="10764" width="10.875" style="35" customWidth="1"/>
    <col min="10765" max="11008" width="13.375" style="35"/>
    <col min="11009" max="11009" width="13.375" style="35" customWidth="1"/>
    <col min="11010" max="11010" width="3.375" style="35" customWidth="1"/>
    <col min="11011" max="11011" width="7.125" style="35" customWidth="1"/>
    <col min="11012" max="11012" width="18.375" style="35" customWidth="1"/>
    <col min="11013" max="11014" width="14.625" style="35" customWidth="1"/>
    <col min="11015" max="11018" width="13.375" style="35"/>
    <col min="11019" max="11020" width="10.875" style="35" customWidth="1"/>
    <col min="11021" max="11264" width="13.375" style="35"/>
    <col min="11265" max="11265" width="13.375" style="35" customWidth="1"/>
    <col min="11266" max="11266" width="3.375" style="35" customWidth="1"/>
    <col min="11267" max="11267" width="7.125" style="35" customWidth="1"/>
    <col min="11268" max="11268" width="18.375" style="35" customWidth="1"/>
    <col min="11269" max="11270" width="14.625" style="35" customWidth="1"/>
    <col min="11271" max="11274" width="13.375" style="35"/>
    <col min="11275" max="11276" width="10.875" style="35" customWidth="1"/>
    <col min="11277" max="11520" width="13.375" style="35"/>
    <col min="11521" max="11521" width="13.375" style="35" customWidth="1"/>
    <col min="11522" max="11522" width="3.375" style="35" customWidth="1"/>
    <col min="11523" max="11523" width="7.125" style="35" customWidth="1"/>
    <col min="11524" max="11524" width="18.375" style="35" customWidth="1"/>
    <col min="11525" max="11526" width="14.625" style="35" customWidth="1"/>
    <col min="11527" max="11530" width="13.375" style="35"/>
    <col min="11531" max="11532" width="10.875" style="35" customWidth="1"/>
    <col min="11533" max="11776" width="13.375" style="35"/>
    <col min="11777" max="11777" width="13.375" style="35" customWidth="1"/>
    <col min="11778" max="11778" width="3.375" style="35" customWidth="1"/>
    <col min="11779" max="11779" width="7.125" style="35" customWidth="1"/>
    <col min="11780" max="11780" width="18.375" style="35" customWidth="1"/>
    <col min="11781" max="11782" width="14.625" style="35" customWidth="1"/>
    <col min="11783" max="11786" width="13.375" style="35"/>
    <col min="11787" max="11788" width="10.875" style="35" customWidth="1"/>
    <col min="11789" max="12032" width="13.375" style="35"/>
    <col min="12033" max="12033" width="13.375" style="35" customWidth="1"/>
    <col min="12034" max="12034" width="3.375" style="35" customWidth="1"/>
    <col min="12035" max="12035" width="7.125" style="35" customWidth="1"/>
    <col min="12036" max="12036" width="18.375" style="35" customWidth="1"/>
    <col min="12037" max="12038" width="14.625" style="35" customWidth="1"/>
    <col min="12039" max="12042" width="13.375" style="35"/>
    <col min="12043" max="12044" width="10.875" style="35" customWidth="1"/>
    <col min="12045" max="12288" width="13.375" style="35"/>
    <col min="12289" max="12289" width="13.375" style="35" customWidth="1"/>
    <col min="12290" max="12290" width="3.375" style="35" customWidth="1"/>
    <col min="12291" max="12291" width="7.125" style="35" customWidth="1"/>
    <col min="12292" max="12292" width="18.375" style="35" customWidth="1"/>
    <col min="12293" max="12294" width="14.625" style="35" customWidth="1"/>
    <col min="12295" max="12298" width="13.375" style="35"/>
    <col min="12299" max="12300" width="10.875" style="35" customWidth="1"/>
    <col min="12301" max="12544" width="13.375" style="35"/>
    <col min="12545" max="12545" width="13.375" style="35" customWidth="1"/>
    <col min="12546" max="12546" width="3.375" style="35" customWidth="1"/>
    <col min="12547" max="12547" width="7.125" style="35" customWidth="1"/>
    <col min="12548" max="12548" width="18.375" style="35" customWidth="1"/>
    <col min="12549" max="12550" width="14.625" style="35" customWidth="1"/>
    <col min="12551" max="12554" width="13.375" style="35"/>
    <col min="12555" max="12556" width="10.875" style="35" customWidth="1"/>
    <col min="12557" max="12800" width="13.375" style="35"/>
    <col min="12801" max="12801" width="13.375" style="35" customWidth="1"/>
    <col min="12802" max="12802" width="3.375" style="35" customWidth="1"/>
    <col min="12803" max="12803" width="7.125" style="35" customWidth="1"/>
    <col min="12804" max="12804" width="18.375" style="35" customWidth="1"/>
    <col min="12805" max="12806" width="14.625" style="35" customWidth="1"/>
    <col min="12807" max="12810" width="13.375" style="35"/>
    <col min="12811" max="12812" width="10.875" style="35" customWidth="1"/>
    <col min="12813" max="13056" width="13.375" style="35"/>
    <col min="13057" max="13057" width="13.375" style="35" customWidth="1"/>
    <col min="13058" max="13058" width="3.375" style="35" customWidth="1"/>
    <col min="13059" max="13059" width="7.125" style="35" customWidth="1"/>
    <col min="13060" max="13060" width="18.375" style="35" customWidth="1"/>
    <col min="13061" max="13062" width="14.625" style="35" customWidth="1"/>
    <col min="13063" max="13066" width="13.375" style="35"/>
    <col min="13067" max="13068" width="10.875" style="35" customWidth="1"/>
    <col min="13069" max="13312" width="13.375" style="35"/>
    <col min="13313" max="13313" width="13.375" style="35" customWidth="1"/>
    <col min="13314" max="13314" width="3.375" style="35" customWidth="1"/>
    <col min="13315" max="13315" width="7.125" style="35" customWidth="1"/>
    <col min="13316" max="13316" width="18.375" style="35" customWidth="1"/>
    <col min="13317" max="13318" width="14.625" style="35" customWidth="1"/>
    <col min="13319" max="13322" width="13.375" style="35"/>
    <col min="13323" max="13324" width="10.875" style="35" customWidth="1"/>
    <col min="13325" max="13568" width="13.375" style="35"/>
    <col min="13569" max="13569" width="13.375" style="35" customWidth="1"/>
    <col min="13570" max="13570" width="3.375" style="35" customWidth="1"/>
    <col min="13571" max="13571" width="7.125" style="35" customWidth="1"/>
    <col min="13572" max="13572" width="18.375" style="35" customWidth="1"/>
    <col min="13573" max="13574" width="14.625" style="35" customWidth="1"/>
    <col min="13575" max="13578" width="13.375" style="35"/>
    <col min="13579" max="13580" width="10.875" style="35" customWidth="1"/>
    <col min="13581" max="13824" width="13.375" style="35"/>
    <col min="13825" max="13825" width="13.375" style="35" customWidth="1"/>
    <col min="13826" max="13826" width="3.375" style="35" customWidth="1"/>
    <col min="13827" max="13827" width="7.125" style="35" customWidth="1"/>
    <col min="13828" max="13828" width="18.375" style="35" customWidth="1"/>
    <col min="13829" max="13830" width="14.625" style="35" customWidth="1"/>
    <col min="13831" max="13834" width="13.375" style="35"/>
    <col min="13835" max="13836" width="10.875" style="35" customWidth="1"/>
    <col min="13837" max="14080" width="13.375" style="35"/>
    <col min="14081" max="14081" width="13.375" style="35" customWidth="1"/>
    <col min="14082" max="14082" width="3.375" style="35" customWidth="1"/>
    <col min="14083" max="14083" width="7.125" style="35" customWidth="1"/>
    <col min="14084" max="14084" width="18.375" style="35" customWidth="1"/>
    <col min="14085" max="14086" width="14.625" style="35" customWidth="1"/>
    <col min="14087" max="14090" width="13.375" style="35"/>
    <col min="14091" max="14092" width="10.875" style="35" customWidth="1"/>
    <col min="14093" max="14336" width="13.375" style="35"/>
    <col min="14337" max="14337" width="13.375" style="35" customWidth="1"/>
    <col min="14338" max="14338" width="3.375" style="35" customWidth="1"/>
    <col min="14339" max="14339" width="7.125" style="35" customWidth="1"/>
    <col min="14340" max="14340" width="18.375" style="35" customWidth="1"/>
    <col min="14341" max="14342" width="14.625" style="35" customWidth="1"/>
    <col min="14343" max="14346" width="13.375" style="35"/>
    <col min="14347" max="14348" width="10.875" style="35" customWidth="1"/>
    <col min="14349" max="14592" width="13.375" style="35"/>
    <col min="14593" max="14593" width="13.375" style="35" customWidth="1"/>
    <col min="14594" max="14594" width="3.375" style="35" customWidth="1"/>
    <col min="14595" max="14595" width="7.125" style="35" customWidth="1"/>
    <col min="14596" max="14596" width="18.375" style="35" customWidth="1"/>
    <col min="14597" max="14598" width="14.625" style="35" customWidth="1"/>
    <col min="14599" max="14602" width="13.375" style="35"/>
    <col min="14603" max="14604" width="10.875" style="35" customWidth="1"/>
    <col min="14605" max="14848" width="13.375" style="35"/>
    <col min="14849" max="14849" width="13.375" style="35" customWidth="1"/>
    <col min="14850" max="14850" width="3.375" style="35" customWidth="1"/>
    <col min="14851" max="14851" width="7.125" style="35" customWidth="1"/>
    <col min="14852" max="14852" width="18.375" style="35" customWidth="1"/>
    <col min="14853" max="14854" width="14.625" style="35" customWidth="1"/>
    <col min="14855" max="14858" width="13.375" style="35"/>
    <col min="14859" max="14860" width="10.875" style="35" customWidth="1"/>
    <col min="14861" max="15104" width="13.375" style="35"/>
    <col min="15105" max="15105" width="13.375" style="35" customWidth="1"/>
    <col min="15106" max="15106" width="3.375" style="35" customWidth="1"/>
    <col min="15107" max="15107" width="7.125" style="35" customWidth="1"/>
    <col min="15108" max="15108" width="18.375" style="35" customWidth="1"/>
    <col min="15109" max="15110" width="14.625" style="35" customWidth="1"/>
    <col min="15111" max="15114" width="13.375" style="35"/>
    <col min="15115" max="15116" width="10.875" style="35" customWidth="1"/>
    <col min="15117" max="15360" width="13.375" style="35"/>
    <col min="15361" max="15361" width="13.375" style="35" customWidth="1"/>
    <col min="15362" max="15362" width="3.375" style="35" customWidth="1"/>
    <col min="15363" max="15363" width="7.125" style="35" customWidth="1"/>
    <col min="15364" max="15364" width="18.375" style="35" customWidth="1"/>
    <col min="15365" max="15366" width="14.625" style="35" customWidth="1"/>
    <col min="15367" max="15370" width="13.375" style="35"/>
    <col min="15371" max="15372" width="10.875" style="35" customWidth="1"/>
    <col min="15373" max="15616" width="13.375" style="35"/>
    <col min="15617" max="15617" width="13.375" style="35" customWidth="1"/>
    <col min="15618" max="15618" width="3.375" style="35" customWidth="1"/>
    <col min="15619" max="15619" width="7.125" style="35" customWidth="1"/>
    <col min="15620" max="15620" width="18.375" style="35" customWidth="1"/>
    <col min="15621" max="15622" width="14.625" style="35" customWidth="1"/>
    <col min="15623" max="15626" width="13.375" style="35"/>
    <col min="15627" max="15628" width="10.875" style="35" customWidth="1"/>
    <col min="15629" max="15872" width="13.375" style="35"/>
    <col min="15873" max="15873" width="13.375" style="35" customWidth="1"/>
    <col min="15874" max="15874" width="3.375" style="35" customWidth="1"/>
    <col min="15875" max="15875" width="7.125" style="35" customWidth="1"/>
    <col min="15876" max="15876" width="18.375" style="35" customWidth="1"/>
    <col min="15877" max="15878" width="14.625" style="35" customWidth="1"/>
    <col min="15879" max="15882" width="13.375" style="35"/>
    <col min="15883" max="15884" width="10.875" style="35" customWidth="1"/>
    <col min="15885" max="16128" width="13.375" style="35"/>
    <col min="16129" max="16129" width="13.375" style="35" customWidth="1"/>
    <col min="16130" max="16130" width="3.375" style="35" customWidth="1"/>
    <col min="16131" max="16131" width="7.125" style="35" customWidth="1"/>
    <col min="16132" max="16132" width="18.375" style="35" customWidth="1"/>
    <col min="16133" max="16134" width="14.625" style="35" customWidth="1"/>
    <col min="16135" max="16138" width="13.375" style="35"/>
    <col min="16139" max="16140" width="10.875" style="35" customWidth="1"/>
    <col min="16141" max="16384" width="13.375" style="35"/>
  </cols>
  <sheetData>
    <row r="1" spans="1:12" x14ac:dyDescent="0.2">
      <c r="A1" s="34"/>
    </row>
    <row r="6" spans="1:12" x14ac:dyDescent="0.2">
      <c r="G6" s="36" t="s">
        <v>604</v>
      </c>
    </row>
    <row r="7" spans="1:12" x14ac:dyDescent="0.2">
      <c r="E7" s="36" t="s">
        <v>639</v>
      </c>
    </row>
    <row r="8" spans="1:12" ht="18" thickBot="1" x14ac:dyDescent="0.25">
      <c r="B8" s="37"/>
      <c r="C8" s="37"/>
      <c r="D8" s="37"/>
      <c r="E8" s="37"/>
      <c r="F8" s="38" t="s">
        <v>640</v>
      </c>
      <c r="G8" s="37"/>
      <c r="H8" s="37"/>
      <c r="I8" s="37"/>
      <c r="J8" s="37"/>
      <c r="K8" s="38" t="s">
        <v>641</v>
      </c>
      <c r="L8" s="37"/>
    </row>
    <row r="9" spans="1:12" x14ac:dyDescent="0.2">
      <c r="F9" s="40" t="s">
        <v>608</v>
      </c>
      <c r="G9" s="40" t="s">
        <v>609</v>
      </c>
      <c r="H9" s="40" t="s">
        <v>610</v>
      </c>
      <c r="I9" s="40" t="s">
        <v>611</v>
      </c>
      <c r="J9" s="40" t="s">
        <v>612</v>
      </c>
      <c r="K9" s="42"/>
      <c r="L9" s="42"/>
    </row>
    <row r="10" spans="1:12" x14ac:dyDescent="0.2">
      <c r="B10" s="42"/>
      <c r="C10" s="42"/>
      <c r="D10" s="42"/>
      <c r="E10" s="42"/>
      <c r="F10" s="44" t="s">
        <v>613</v>
      </c>
      <c r="G10" s="44" t="s">
        <v>614</v>
      </c>
      <c r="H10" s="44" t="s">
        <v>615</v>
      </c>
      <c r="I10" s="44" t="s">
        <v>616</v>
      </c>
      <c r="J10" s="44" t="s">
        <v>617</v>
      </c>
      <c r="K10" s="45" t="s">
        <v>23</v>
      </c>
      <c r="L10" s="45" t="s">
        <v>234</v>
      </c>
    </row>
    <row r="11" spans="1:12" x14ac:dyDescent="0.2">
      <c r="F11" s="39"/>
    </row>
    <row r="12" spans="1:12" x14ac:dyDescent="0.2">
      <c r="D12" s="36" t="s">
        <v>642</v>
      </c>
      <c r="E12" s="50"/>
      <c r="F12" s="49">
        <f>F14+F18+F19</f>
        <v>13347</v>
      </c>
      <c r="G12" s="50">
        <f>G14+G18+G19</f>
        <v>12759</v>
      </c>
      <c r="H12" s="50">
        <f>H14+H18+H19</f>
        <v>13256</v>
      </c>
      <c r="I12" s="50">
        <f>I14+I18+I19</f>
        <v>13231</v>
      </c>
      <c r="J12" s="50">
        <f>J14++J17+J18+J19</f>
        <v>12797</v>
      </c>
      <c r="K12" s="50">
        <f>K14++K17+K18+K19</f>
        <v>6451</v>
      </c>
      <c r="L12" s="50">
        <f>L14++L17+L18+L19</f>
        <v>6346</v>
      </c>
    </row>
    <row r="13" spans="1:12" x14ac:dyDescent="0.2">
      <c r="F13" s="48"/>
      <c r="G13" s="47"/>
      <c r="K13" s="47"/>
      <c r="L13" s="47"/>
    </row>
    <row r="14" spans="1:12" x14ac:dyDescent="0.2">
      <c r="C14" s="34" t="s">
        <v>620</v>
      </c>
      <c r="F14" s="46">
        <f t="shared" ref="F14:L14" si="0">F15+F16</f>
        <v>13133</v>
      </c>
      <c r="G14" s="65">
        <f t="shared" si="0"/>
        <v>12568</v>
      </c>
      <c r="H14" s="65">
        <f t="shared" si="0"/>
        <v>13069</v>
      </c>
      <c r="I14" s="65">
        <f t="shared" si="0"/>
        <v>13034</v>
      </c>
      <c r="J14" s="65">
        <f t="shared" si="0"/>
        <v>12616</v>
      </c>
      <c r="K14" s="65">
        <f t="shared" si="0"/>
        <v>6305</v>
      </c>
      <c r="L14" s="65">
        <f t="shared" si="0"/>
        <v>6311</v>
      </c>
    </row>
    <row r="15" spans="1:12" x14ac:dyDescent="0.2">
      <c r="C15" s="73" t="s">
        <v>621</v>
      </c>
      <c r="F15" s="48">
        <v>12856</v>
      </c>
      <c r="G15" s="47">
        <v>12360</v>
      </c>
      <c r="H15" s="47">
        <v>12814</v>
      </c>
      <c r="I15" s="47">
        <v>12735</v>
      </c>
      <c r="J15" s="65">
        <f>K15+L15</f>
        <v>12294</v>
      </c>
      <c r="K15" s="47">
        <v>6110</v>
      </c>
      <c r="L15" s="47">
        <v>6184</v>
      </c>
    </row>
    <row r="16" spans="1:12" x14ac:dyDescent="0.2">
      <c r="C16" s="73" t="s">
        <v>622</v>
      </c>
      <c r="F16" s="48">
        <v>277</v>
      </c>
      <c r="G16" s="47">
        <v>208</v>
      </c>
      <c r="H16" s="47">
        <v>255</v>
      </c>
      <c r="I16" s="47">
        <v>299</v>
      </c>
      <c r="J16" s="65">
        <f>K16+L16</f>
        <v>322</v>
      </c>
      <c r="K16" s="47">
        <v>195</v>
      </c>
      <c r="L16" s="47">
        <v>127</v>
      </c>
    </row>
    <row r="17" spans="2:12" x14ac:dyDescent="0.2">
      <c r="C17" s="34" t="s">
        <v>624</v>
      </c>
      <c r="F17" s="62" t="s">
        <v>26</v>
      </c>
      <c r="G17" s="61" t="s">
        <v>26</v>
      </c>
      <c r="H17" s="61" t="s">
        <v>26</v>
      </c>
      <c r="I17" s="61" t="s">
        <v>26</v>
      </c>
      <c r="J17" s="65">
        <f>K17+L17</f>
        <v>2</v>
      </c>
      <c r="K17" s="47">
        <v>1</v>
      </c>
      <c r="L17" s="47">
        <v>1</v>
      </c>
    </row>
    <row r="18" spans="2:12" x14ac:dyDescent="0.2">
      <c r="C18" s="34" t="s">
        <v>566</v>
      </c>
      <c r="F18" s="48">
        <v>148</v>
      </c>
      <c r="G18" s="47">
        <v>139</v>
      </c>
      <c r="H18" s="47">
        <v>127</v>
      </c>
      <c r="I18" s="47">
        <v>138</v>
      </c>
      <c r="J18" s="65">
        <f>K18+L18</f>
        <v>124</v>
      </c>
      <c r="K18" s="47">
        <v>107</v>
      </c>
      <c r="L18" s="47">
        <v>17</v>
      </c>
    </row>
    <row r="19" spans="2:12" x14ac:dyDescent="0.2">
      <c r="C19" s="34" t="s">
        <v>643</v>
      </c>
      <c r="F19" s="48">
        <v>66</v>
      </c>
      <c r="G19" s="47">
        <v>52</v>
      </c>
      <c r="H19" s="47">
        <v>60</v>
      </c>
      <c r="I19" s="47">
        <v>59</v>
      </c>
      <c r="J19" s="65">
        <f>K19+L19</f>
        <v>55</v>
      </c>
      <c r="K19" s="47">
        <v>38</v>
      </c>
      <c r="L19" s="47">
        <v>17</v>
      </c>
    </row>
    <row r="20" spans="2:12" ht="18" thickBot="1" x14ac:dyDescent="0.25">
      <c r="B20" s="37"/>
      <c r="C20" s="37"/>
      <c r="D20" s="37"/>
      <c r="E20" s="37"/>
      <c r="F20" s="54"/>
      <c r="G20" s="55"/>
      <c r="H20" s="37"/>
      <c r="I20" s="37"/>
      <c r="J20" s="37"/>
      <c r="K20" s="37"/>
      <c r="L20" s="37"/>
    </row>
    <row r="21" spans="2:12" x14ac:dyDescent="0.2">
      <c r="E21" s="34" t="s">
        <v>263</v>
      </c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9"/>
  <sheetViews>
    <sheetView showGridLines="0" zoomScale="75" workbookViewId="0"/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7.125" style="35" customWidth="1"/>
    <col min="4" max="4" width="18.375" style="35" customWidth="1"/>
    <col min="5" max="6" width="14.625" style="35" customWidth="1"/>
    <col min="7" max="10" width="13.375" style="35"/>
    <col min="11" max="12" width="10.875" style="35" customWidth="1"/>
    <col min="13" max="256" width="13.375" style="35"/>
    <col min="257" max="257" width="13.375" style="35" customWidth="1"/>
    <col min="258" max="258" width="3.375" style="35" customWidth="1"/>
    <col min="259" max="259" width="7.125" style="35" customWidth="1"/>
    <col min="260" max="260" width="18.375" style="35" customWidth="1"/>
    <col min="261" max="262" width="14.625" style="35" customWidth="1"/>
    <col min="263" max="266" width="13.375" style="35"/>
    <col min="267" max="268" width="10.875" style="35" customWidth="1"/>
    <col min="269" max="512" width="13.375" style="35"/>
    <col min="513" max="513" width="13.375" style="35" customWidth="1"/>
    <col min="514" max="514" width="3.375" style="35" customWidth="1"/>
    <col min="515" max="515" width="7.125" style="35" customWidth="1"/>
    <col min="516" max="516" width="18.375" style="35" customWidth="1"/>
    <col min="517" max="518" width="14.625" style="35" customWidth="1"/>
    <col min="519" max="522" width="13.375" style="35"/>
    <col min="523" max="524" width="10.875" style="35" customWidth="1"/>
    <col min="525" max="768" width="13.375" style="35"/>
    <col min="769" max="769" width="13.375" style="35" customWidth="1"/>
    <col min="770" max="770" width="3.375" style="35" customWidth="1"/>
    <col min="771" max="771" width="7.125" style="35" customWidth="1"/>
    <col min="772" max="772" width="18.375" style="35" customWidth="1"/>
    <col min="773" max="774" width="14.625" style="35" customWidth="1"/>
    <col min="775" max="778" width="13.375" style="35"/>
    <col min="779" max="780" width="10.875" style="35" customWidth="1"/>
    <col min="781" max="1024" width="13.375" style="35"/>
    <col min="1025" max="1025" width="13.375" style="35" customWidth="1"/>
    <col min="1026" max="1026" width="3.375" style="35" customWidth="1"/>
    <col min="1027" max="1027" width="7.125" style="35" customWidth="1"/>
    <col min="1028" max="1028" width="18.375" style="35" customWidth="1"/>
    <col min="1029" max="1030" width="14.625" style="35" customWidth="1"/>
    <col min="1031" max="1034" width="13.375" style="35"/>
    <col min="1035" max="1036" width="10.875" style="35" customWidth="1"/>
    <col min="1037" max="1280" width="13.375" style="35"/>
    <col min="1281" max="1281" width="13.375" style="35" customWidth="1"/>
    <col min="1282" max="1282" width="3.375" style="35" customWidth="1"/>
    <col min="1283" max="1283" width="7.125" style="35" customWidth="1"/>
    <col min="1284" max="1284" width="18.375" style="35" customWidth="1"/>
    <col min="1285" max="1286" width="14.625" style="35" customWidth="1"/>
    <col min="1287" max="1290" width="13.375" style="35"/>
    <col min="1291" max="1292" width="10.875" style="35" customWidth="1"/>
    <col min="1293" max="1536" width="13.375" style="35"/>
    <col min="1537" max="1537" width="13.375" style="35" customWidth="1"/>
    <col min="1538" max="1538" width="3.375" style="35" customWidth="1"/>
    <col min="1539" max="1539" width="7.125" style="35" customWidth="1"/>
    <col min="1540" max="1540" width="18.375" style="35" customWidth="1"/>
    <col min="1541" max="1542" width="14.625" style="35" customWidth="1"/>
    <col min="1543" max="1546" width="13.375" style="35"/>
    <col min="1547" max="1548" width="10.875" style="35" customWidth="1"/>
    <col min="1549" max="1792" width="13.375" style="35"/>
    <col min="1793" max="1793" width="13.375" style="35" customWidth="1"/>
    <col min="1794" max="1794" width="3.375" style="35" customWidth="1"/>
    <col min="1795" max="1795" width="7.125" style="35" customWidth="1"/>
    <col min="1796" max="1796" width="18.375" style="35" customWidth="1"/>
    <col min="1797" max="1798" width="14.625" style="35" customWidth="1"/>
    <col min="1799" max="1802" width="13.375" style="35"/>
    <col min="1803" max="1804" width="10.875" style="35" customWidth="1"/>
    <col min="1805" max="2048" width="13.375" style="35"/>
    <col min="2049" max="2049" width="13.375" style="35" customWidth="1"/>
    <col min="2050" max="2050" width="3.375" style="35" customWidth="1"/>
    <col min="2051" max="2051" width="7.125" style="35" customWidth="1"/>
    <col min="2052" max="2052" width="18.375" style="35" customWidth="1"/>
    <col min="2053" max="2054" width="14.625" style="35" customWidth="1"/>
    <col min="2055" max="2058" width="13.375" style="35"/>
    <col min="2059" max="2060" width="10.875" style="35" customWidth="1"/>
    <col min="2061" max="2304" width="13.375" style="35"/>
    <col min="2305" max="2305" width="13.375" style="35" customWidth="1"/>
    <col min="2306" max="2306" width="3.375" style="35" customWidth="1"/>
    <col min="2307" max="2307" width="7.125" style="35" customWidth="1"/>
    <col min="2308" max="2308" width="18.375" style="35" customWidth="1"/>
    <col min="2309" max="2310" width="14.625" style="35" customWidth="1"/>
    <col min="2311" max="2314" width="13.375" style="35"/>
    <col min="2315" max="2316" width="10.875" style="35" customWidth="1"/>
    <col min="2317" max="2560" width="13.375" style="35"/>
    <col min="2561" max="2561" width="13.375" style="35" customWidth="1"/>
    <col min="2562" max="2562" width="3.375" style="35" customWidth="1"/>
    <col min="2563" max="2563" width="7.125" style="35" customWidth="1"/>
    <col min="2564" max="2564" width="18.375" style="35" customWidth="1"/>
    <col min="2565" max="2566" width="14.625" style="35" customWidth="1"/>
    <col min="2567" max="2570" width="13.375" style="35"/>
    <col min="2571" max="2572" width="10.875" style="35" customWidth="1"/>
    <col min="2573" max="2816" width="13.375" style="35"/>
    <col min="2817" max="2817" width="13.375" style="35" customWidth="1"/>
    <col min="2818" max="2818" width="3.375" style="35" customWidth="1"/>
    <col min="2819" max="2819" width="7.125" style="35" customWidth="1"/>
    <col min="2820" max="2820" width="18.375" style="35" customWidth="1"/>
    <col min="2821" max="2822" width="14.625" style="35" customWidth="1"/>
    <col min="2823" max="2826" width="13.375" style="35"/>
    <col min="2827" max="2828" width="10.875" style="35" customWidth="1"/>
    <col min="2829" max="3072" width="13.375" style="35"/>
    <col min="3073" max="3073" width="13.375" style="35" customWidth="1"/>
    <col min="3074" max="3074" width="3.375" style="35" customWidth="1"/>
    <col min="3075" max="3075" width="7.125" style="35" customWidth="1"/>
    <col min="3076" max="3076" width="18.375" style="35" customWidth="1"/>
    <col min="3077" max="3078" width="14.625" style="35" customWidth="1"/>
    <col min="3079" max="3082" width="13.375" style="35"/>
    <col min="3083" max="3084" width="10.875" style="35" customWidth="1"/>
    <col min="3085" max="3328" width="13.375" style="35"/>
    <col min="3329" max="3329" width="13.375" style="35" customWidth="1"/>
    <col min="3330" max="3330" width="3.375" style="35" customWidth="1"/>
    <col min="3331" max="3331" width="7.125" style="35" customWidth="1"/>
    <col min="3332" max="3332" width="18.375" style="35" customWidth="1"/>
    <col min="3333" max="3334" width="14.625" style="35" customWidth="1"/>
    <col min="3335" max="3338" width="13.375" style="35"/>
    <col min="3339" max="3340" width="10.875" style="35" customWidth="1"/>
    <col min="3341" max="3584" width="13.375" style="35"/>
    <col min="3585" max="3585" width="13.375" style="35" customWidth="1"/>
    <col min="3586" max="3586" width="3.375" style="35" customWidth="1"/>
    <col min="3587" max="3587" width="7.125" style="35" customWidth="1"/>
    <col min="3588" max="3588" width="18.375" style="35" customWidth="1"/>
    <col min="3589" max="3590" width="14.625" style="35" customWidth="1"/>
    <col min="3591" max="3594" width="13.375" style="35"/>
    <col min="3595" max="3596" width="10.875" style="35" customWidth="1"/>
    <col min="3597" max="3840" width="13.375" style="35"/>
    <col min="3841" max="3841" width="13.375" style="35" customWidth="1"/>
    <col min="3842" max="3842" width="3.375" style="35" customWidth="1"/>
    <col min="3843" max="3843" width="7.125" style="35" customWidth="1"/>
    <col min="3844" max="3844" width="18.375" style="35" customWidth="1"/>
    <col min="3845" max="3846" width="14.625" style="35" customWidth="1"/>
    <col min="3847" max="3850" width="13.375" style="35"/>
    <col min="3851" max="3852" width="10.875" style="35" customWidth="1"/>
    <col min="3853" max="4096" width="13.375" style="35"/>
    <col min="4097" max="4097" width="13.375" style="35" customWidth="1"/>
    <col min="4098" max="4098" width="3.375" style="35" customWidth="1"/>
    <col min="4099" max="4099" width="7.125" style="35" customWidth="1"/>
    <col min="4100" max="4100" width="18.375" style="35" customWidth="1"/>
    <col min="4101" max="4102" width="14.625" style="35" customWidth="1"/>
    <col min="4103" max="4106" width="13.375" style="35"/>
    <col min="4107" max="4108" width="10.875" style="35" customWidth="1"/>
    <col min="4109" max="4352" width="13.375" style="35"/>
    <col min="4353" max="4353" width="13.375" style="35" customWidth="1"/>
    <col min="4354" max="4354" width="3.375" style="35" customWidth="1"/>
    <col min="4355" max="4355" width="7.125" style="35" customWidth="1"/>
    <col min="4356" max="4356" width="18.375" style="35" customWidth="1"/>
    <col min="4357" max="4358" width="14.625" style="35" customWidth="1"/>
    <col min="4359" max="4362" width="13.375" style="35"/>
    <col min="4363" max="4364" width="10.875" style="35" customWidth="1"/>
    <col min="4365" max="4608" width="13.375" style="35"/>
    <col min="4609" max="4609" width="13.375" style="35" customWidth="1"/>
    <col min="4610" max="4610" width="3.375" style="35" customWidth="1"/>
    <col min="4611" max="4611" width="7.125" style="35" customWidth="1"/>
    <col min="4612" max="4612" width="18.375" style="35" customWidth="1"/>
    <col min="4613" max="4614" width="14.625" style="35" customWidth="1"/>
    <col min="4615" max="4618" width="13.375" style="35"/>
    <col min="4619" max="4620" width="10.875" style="35" customWidth="1"/>
    <col min="4621" max="4864" width="13.375" style="35"/>
    <col min="4865" max="4865" width="13.375" style="35" customWidth="1"/>
    <col min="4866" max="4866" width="3.375" style="35" customWidth="1"/>
    <col min="4867" max="4867" width="7.125" style="35" customWidth="1"/>
    <col min="4868" max="4868" width="18.375" style="35" customWidth="1"/>
    <col min="4869" max="4870" width="14.625" style="35" customWidth="1"/>
    <col min="4871" max="4874" width="13.375" style="35"/>
    <col min="4875" max="4876" width="10.875" style="35" customWidth="1"/>
    <col min="4877" max="5120" width="13.375" style="35"/>
    <col min="5121" max="5121" width="13.375" style="35" customWidth="1"/>
    <col min="5122" max="5122" width="3.375" style="35" customWidth="1"/>
    <col min="5123" max="5123" width="7.125" style="35" customWidth="1"/>
    <col min="5124" max="5124" width="18.375" style="35" customWidth="1"/>
    <col min="5125" max="5126" width="14.625" style="35" customWidth="1"/>
    <col min="5127" max="5130" width="13.375" style="35"/>
    <col min="5131" max="5132" width="10.875" style="35" customWidth="1"/>
    <col min="5133" max="5376" width="13.375" style="35"/>
    <col min="5377" max="5377" width="13.375" style="35" customWidth="1"/>
    <col min="5378" max="5378" width="3.375" style="35" customWidth="1"/>
    <col min="5379" max="5379" width="7.125" style="35" customWidth="1"/>
    <col min="5380" max="5380" width="18.375" style="35" customWidth="1"/>
    <col min="5381" max="5382" width="14.625" style="35" customWidth="1"/>
    <col min="5383" max="5386" width="13.375" style="35"/>
    <col min="5387" max="5388" width="10.875" style="35" customWidth="1"/>
    <col min="5389" max="5632" width="13.375" style="35"/>
    <col min="5633" max="5633" width="13.375" style="35" customWidth="1"/>
    <col min="5634" max="5634" width="3.375" style="35" customWidth="1"/>
    <col min="5635" max="5635" width="7.125" style="35" customWidth="1"/>
    <col min="5636" max="5636" width="18.375" style="35" customWidth="1"/>
    <col min="5637" max="5638" width="14.625" style="35" customWidth="1"/>
    <col min="5639" max="5642" width="13.375" style="35"/>
    <col min="5643" max="5644" width="10.875" style="35" customWidth="1"/>
    <col min="5645" max="5888" width="13.375" style="35"/>
    <col min="5889" max="5889" width="13.375" style="35" customWidth="1"/>
    <col min="5890" max="5890" width="3.375" style="35" customWidth="1"/>
    <col min="5891" max="5891" width="7.125" style="35" customWidth="1"/>
    <col min="5892" max="5892" width="18.375" style="35" customWidth="1"/>
    <col min="5893" max="5894" width="14.625" style="35" customWidth="1"/>
    <col min="5895" max="5898" width="13.375" style="35"/>
    <col min="5899" max="5900" width="10.875" style="35" customWidth="1"/>
    <col min="5901" max="6144" width="13.375" style="35"/>
    <col min="6145" max="6145" width="13.375" style="35" customWidth="1"/>
    <col min="6146" max="6146" width="3.375" style="35" customWidth="1"/>
    <col min="6147" max="6147" width="7.125" style="35" customWidth="1"/>
    <col min="6148" max="6148" width="18.375" style="35" customWidth="1"/>
    <col min="6149" max="6150" width="14.625" style="35" customWidth="1"/>
    <col min="6151" max="6154" width="13.375" style="35"/>
    <col min="6155" max="6156" width="10.875" style="35" customWidth="1"/>
    <col min="6157" max="6400" width="13.375" style="35"/>
    <col min="6401" max="6401" width="13.375" style="35" customWidth="1"/>
    <col min="6402" max="6402" width="3.375" style="35" customWidth="1"/>
    <col min="6403" max="6403" width="7.125" style="35" customWidth="1"/>
    <col min="6404" max="6404" width="18.375" style="35" customWidth="1"/>
    <col min="6405" max="6406" width="14.625" style="35" customWidth="1"/>
    <col min="6407" max="6410" width="13.375" style="35"/>
    <col min="6411" max="6412" width="10.875" style="35" customWidth="1"/>
    <col min="6413" max="6656" width="13.375" style="35"/>
    <col min="6657" max="6657" width="13.375" style="35" customWidth="1"/>
    <col min="6658" max="6658" width="3.375" style="35" customWidth="1"/>
    <col min="6659" max="6659" width="7.125" style="35" customWidth="1"/>
    <col min="6660" max="6660" width="18.375" style="35" customWidth="1"/>
    <col min="6661" max="6662" width="14.625" style="35" customWidth="1"/>
    <col min="6663" max="6666" width="13.375" style="35"/>
    <col min="6667" max="6668" width="10.875" style="35" customWidth="1"/>
    <col min="6669" max="6912" width="13.375" style="35"/>
    <col min="6913" max="6913" width="13.375" style="35" customWidth="1"/>
    <col min="6914" max="6914" width="3.375" style="35" customWidth="1"/>
    <col min="6915" max="6915" width="7.125" style="35" customWidth="1"/>
    <col min="6916" max="6916" width="18.375" style="35" customWidth="1"/>
    <col min="6917" max="6918" width="14.625" style="35" customWidth="1"/>
    <col min="6919" max="6922" width="13.375" style="35"/>
    <col min="6923" max="6924" width="10.875" style="35" customWidth="1"/>
    <col min="6925" max="7168" width="13.375" style="35"/>
    <col min="7169" max="7169" width="13.375" style="35" customWidth="1"/>
    <col min="7170" max="7170" width="3.375" style="35" customWidth="1"/>
    <col min="7171" max="7171" width="7.125" style="35" customWidth="1"/>
    <col min="7172" max="7172" width="18.375" style="35" customWidth="1"/>
    <col min="7173" max="7174" width="14.625" style="35" customWidth="1"/>
    <col min="7175" max="7178" width="13.375" style="35"/>
    <col min="7179" max="7180" width="10.875" style="35" customWidth="1"/>
    <col min="7181" max="7424" width="13.375" style="35"/>
    <col min="7425" max="7425" width="13.375" style="35" customWidth="1"/>
    <col min="7426" max="7426" width="3.375" style="35" customWidth="1"/>
    <col min="7427" max="7427" width="7.125" style="35" customWidth="1"/>
    <col min="7428" max="7428" width="18.375" style="35" customWidth="1"/>
    <col min="7429" max="7430" width="14.625" style="35" customWidth="1"/>
    <col min="7431" max="7434" width="13.375" style="35"/>
    <col min="7435" max="7436" width="10.875" style="35" customWidth="1"/>
    <col min="7437" max="7680" width="13.375" style="35"/>
    <col min="7681" max="7681" width="13.375" style="35" customWidth="1"/>
    <col min="7682" max="7682" width="3.375" style="35" customWidth="1"/>
    <col min="7683" max="7683" width="7.125" style="35" customWidth="1"/>
    <col min="7684" max="7684" width="18.375" style="35" customWidth="1"/>
    <col min="7685" max="7686" width="14.625" style="35" customWidth="1"/>
    <col min="7687" max="7690" width="13.375" style="35"/>
    <col min="7691" max="7692" width="10.875" style="35" customWidth="1"/>
    <col min="7693" max="7936" width="13.375" style="35"/>
    <col min="7937" max="7937" width="13.375" style="35" customWidth="1"/>
    <col min="7938" max="7938" width="3.375" style="35" customWidth="1"/>
    <col min="7939" max="7939" width="7.125" style="35" customWidth="1"/>
    <col min="7940" max="7940" width="18.375" style="35" customWidth="1"/>
    <col min="7941" max="7942" width="14.625" style="35" customWidth="1"/>
    <col min="7943" max="7946" width="13.375" style="35"/>
    <col min="7947" max="7948" width="10.875" style="35" customWidth="1"/>
    <col min="7949" max="8192" width="13.375" style="35"/>
    <col min="8193" max="8193" width="13.375" style="35" customWidth="1"/>
    <col min="8194" max="8194" width="3.375" style="35" customWidth="1"/>
    <col min="8195" max="8195" width="7.125" style="35" customWidth="1"/>
    <col min="8196" max="8196" width="18.375" style="35" customWidth="1"/>
    <col min="8197" max="8198" width="14.625" style="35" customWidth="1"/>
    <col min="8199" max="8202" width="13.375" style="35"/>
    <col min="8203" max="8204" width="10.875" style="35" customWidth="1"/>
    <col min="8205" max="8448" width="13.375" style="35"/>
    <col min="8449" max="8449" width="13.375" style="35" customWidth="1"/>
    <col min="8450" max="8450" width="3.375" style="35" customWidth="1"/>
    <col min="8451" max="8451" width="7.125" style="35" customWidth="1"/>
    <col min="8452" max="8452" width="18.375" style="35" customWidth="1"/>
    <col min="8453" max="8454" width="14.625" style="35" customWidth="1"/>
    <col min="8455" max="8458" width="13.375" style="35"/>
    <col min="8459" max="8460" width="10.875" style="35" customWidth="1"/>
    <col min="8461" max="8704" width="13.375" style="35"/>
    <col min="8705" max="8705" width="13.375" style="35" customWidth="1"/>
    <col min="8706" max="8706" width="3.375" style="35" customWidth="1"/>
    <col min="8707" max="8707" width="7.125" style="35" customWidth="1"/>
    <col min="8708" max="8708" width="18.375" style="35" customWidth="1"/>
    <col min="8709" max="8710" width="14.625" style="35" customWidth="1"/>
    <col min="8711" max="8714" width="13.375" style="35"/>
    <col min="8715" max="8716" width="10.875" style="35" customWidth="1"/>
    <col min="8717" max="8960" width="13.375" style="35"/>
    <col min="8961" max="8961" width="13.375" style="35" customWidth="1"/>
    <col min="8962" max="8962" width="3.375" style="35" customWidth="1"/>
    <col min="8963" max="8963" width="7.125" style="35" customWidth="1"/>
    <col min="8964" max="8964" width="18.375" style="35" customWidth="1"/>
    <col min="8965" max="8966" width="14.625" style="35" customWidth="1"/>
    <col min="8967" max="8970" width="13.375" style="35"/>
    <col min="8971" max="8972" width="10.875" style="35" customWidth="1"/>
    <col min="8973" max="9216" width="13.375" style="35"/>
    <col min="9217" max="9217" width="13.375" style="35" customWidth="1"/>
    <col min="9218" max="9218" width="3.375" style="35" customWidth="1"/>
    <col min="9219" max="9219" width="7.125" style="35" customWidth="1"/>
    <col min="9220" max="9220" width="18.375" style="35" customWidth="1"/>
    <col min="9221" max="9222" width="14.625" style="35" customWidth="1"/>
    <col min="9223" max="9226" width="13.375" style="35"/>
    <col min="9227" max="9228" width="10.875" style="35" customWidth="1"/>
    <col min="9229" max="9472" width="13.375" style="35"/>
    <col min="9473" max="9473" width="13.375" style="35" customWidth="1"/>
    <col min="9474" max="9474" width="3.375" style="35" customWidth="1"/>
    <col min="9475" max="9475" width="7.125" style="35" customWidth="1"/>
    <col min="9476" max="9476" width="18.375" style="35" customWidth="1"/>
    <col min="9477" max="9478" width="14.625" style="35" customWidth="1"/>
    <col min="9479" max="9482" width="13.375" style="35"/>
    <col min="9483" max="9484" width="10.875" style="35" customWidth="1"/>
    <col min="9485" max="9728" width="13.375" style="35"/>
    <col min="9729" max="9729" width="13.375" style="35" customWidth="1"/>
    <col min="9730" max="9730" width="3.375" style="35" customWidth="1"/>
    <col min="9731" max="9731" width="7.125" style="35" customWidth="1"/>
    <col min="9732" max="9732" width="18.375" style="35" customWidth="1"/>
    <col min="9733" max="9734" width="14.625" style="35" customWidth="1"/>
    <col min="9735" max="9738" width="13.375" style="35"/>
    <col min="9739" max="9740" width="10.875" style="35" customWidth="1"/>
    <col min="9741" max="9984" width="13.375" style="35"/>
    <col min="9985" max="9985" width="13.375" style="35" customWidth="1"/>
    <col min="9986" max="9986" width="3.375" style="35" customWidth="1"/>
    <col min="9987" max="9987" width="7.125" style="35" customWidth="1"/>
    <col min="9988" max="9988" width="18.375" style="35" customWidth="1"/>
    <col min="9989" max="9990" width="14.625" style="35" customWidth="1"/>
    <col min="9991" max="9994" width="13.375" style="35"/>
    <col min="9995" max="9996" width="10.875" style="35" customWidth="1"/>
    <col min="9997" max="10240" width="13.375" style="35"/>
    <col min="10241" max="10241" width="13.375" style="35" customWidth="1"/>
    <col min="10242" max="10242" width="3.375" style="35" customWidth="1"/>
    <col min="10243" max="10243" width="7.125" style="35" customWidth="1"/>
    <col min="10244" max="10244" width="18.375" style="35" customWidth="1"/>
    <col min="10245" max="10246" width="14.625" style="35" customWidth="1"/>
    <col min="10247" max="10250" width="13.375" style="35"/>
    <col min="10251" max="10252" width="10.875" style="35" customWidth="1"/>
    <col min="10253" max="10496" width="13.375" style="35"/>
    <col min="10497" max="10497" width="13.375" style="35" customWidth="1"/>
    <col min="10498" max="10498" width="3.375" style="35" customWidth="1"/>
    <col min="10499" max="10499" width="7.125" style="35" customWidth="1"/>
    <col min="10500" max="10500" width="18.375" style="35" customWidth="1"/>
    <col min="10501" max="10502" width="14.625" style="35" customWidth="1"/>
    <col min="10503" max="10506" width="13.375" style="35"/>
    <col min="10507" max="10508" width="10.875" style="35" customWidth="1"/>
    <col min="10509" max="10752" width="13.375" style="35"/>
    <col min="10753" max="10753" width="13.375" style="35" customWidth="1"/>
    <col min="10754" max="10754" width="3.375" style="35" customWidth="1"/>
    <col min="10755" max="10755" width="7.125" style="35" customWidth="1"/>
    <col min="10756" max="10756" width="18.375" style="35" customWidth="1"/>
    <col min="10757" max="10758" width="14.625" style="35" customWidth="1"/>
    <col min="10759" max="10762" width="13.375" style="35"/>
    <col min="10763" max="10764" width="10.875" style="35" customWidth="1"/>
    <col min="10765" max="11008" width="13.375" style="35"/>
    <col min="11009" max="11009" width="13.375" style="35" customWidth="1"/>
    <col min="11010" max="11010" width="3.375" style="35" customWidth="1"/>
    <col min="11011" max="11011" width="7.125" style="35" customWidth="1"/>
    <col min="11012" max="11012" width="18.375" style="35" customWidth="1"/>
    <col min="11013" max="11014" width="14.625" style="35" customWidth="1"/>
    <col min="11015" max="11018" width="13.375" style="35"/>
    <col min="11019" max="11020" width="10.875" style="35" customWidth="1"/>
    <col min="11021" max="11264" width="13.375" style="35"/>
    <col min="11265" max="11265" width="13.375" style="35" customWidth="1"/>
    <col min="11266" max="11266" width="3.375" style="35" customWidth="1"/>
    <col min="11267" max="11267" width="7.125" style="35" customWidth="1"/>
    <col min="11268" max="11268" width="18.375" style="35" customWidth="1"/>
    <col min="11269" max="11270" width="14.625" style="35" customWidth="1"/>
    <col min="11271" max="11274" width="13.375" style="35"/>
    <col min="11275" max="11276" width="10.875" style="35" customWidth="1"/>
    <col min="11277" max="11520" width="13.375" style="35"/>
    <col min="11521" max="11521" width="13.375" style="35" customWidth="1"/>
    <col min="11522" max="11522" width="3.375" style="35" customWidth="1"/>
    <col min="11523" max="11523" width="7.125" style="35" customWidth="1"/>
    <col min="11524" max="11524" width="18.375" style="35" customWidth="1"/>
    <col min="11525" max="11526" width="14.625" style="35" customWidth="1"/>
    <col min="11527" max="11530" width="13.375" style="35"/>
    <col min="11531" max="11532" width="10.875" style="35" customWidth="1"/>
    <col min="11533" max="11776" width="13.375" style="35"/>
    <col min="11777" max="11777" width="13.375" style="35" customWidth="1"/>
    <col min="11778" max="11778" width="3.375" style="35" customWidth="1"/>
    <col min="11779" max="11779" width="7.125" style="35" customWidth="1"/>
    <col min="11780" max="11780" width="18.375" style="35" customWidth="1"/>
    <col min="11781" max="11782" width="14.625" style="35" customWidth="1"/>
    <col min="11783" max="11786" width="13.375" style="35"/>
    <col min="11787" max="11788" width="10.875" style="35" customWidth="1"/>
    <col min="11789" max="12032" width="13.375" style="35"/>
    <col min="12033" max="12033" width="13.375" style="35" customWidth="1"/>
    <col min="12034" max="12034" width="3.375" style="35" customWidth="1"/>
    <col min="12035" max="12035" width="7.125" style="35" customWidth="1"/>
    <col min="12036" max="12036" width="18.375" style="35" customWidth="1"/>
    <col min="12037" max="12038" width="14.625" style="35" customWidth="1"/>
    <col min="12039" max="12042" width="13.375" style="35"/>
    <col min="12043" max="12044" width="10.875" style="35" customWidth="1"/>
    <col min="12045" max="12288" width="13.375" style="35"/>
    <col min="12289" max="12289" width="13.375" style="35" customWidth="1"/>
    <col min="12290" max="12290" width="3.375" style="35" customWidth="1"/>
    <col min="12291" max="12291" width="7.125" style="35" customWidth="1"/>
    <col min="12292" max="12292" width="18.375" style="35" customWidth="1"/>
    <col min="12293" max="12294" width="14.625" style="35" customWidth="1"/>
    <col min="12295" max="12298" width="13.375" style="35"/>
    <col min="12299" max="12300" width="10.875" style="35" customWidth="1"/>
    <col min="12301" max="12544" width="13.375" style="35"/>
    <col min="12545" max="12545" width="13.375" style="35" customWidth="1"/>
    <col min="12546" max="12546" width="3.375" style="35" customWidth="1"/>
    <col min="12547" max="12547" width="7.125" style="35" customWidth="1"/>
    <col min="12548" max="12548" width="18.375" style="35" customWidth="1"/>
    <col min="12549" max="12550" width="14.625" style="35" customWidth="1"/>
    <col min="12551" max="12554" width="13.375" style="35"/>
    <col min="12555" max="12556" width="10.875" style="35" customWidth="1"/>
    <col min="12557" max="12800" width="13.375" style="35"/>
    <col min="12801" max="12801" width="13.375" style="35" customWidth="1"/>
    <col min="12802" max="12802" width="3.375" style="35" customWidth="1"/>
    <col min="12803" max="12803" width="7.125" style="35" customWidth="1"/>
    <col min="12804" max="12804" width="18.375" style="35" customWidth="1"/>
    <col min="12805" max="12806" width="14.625" style="35" customWidth="1"/>
    <col min="12807" max="12810" width="13.375" style="35"/>
    <col min="12811" max="12812" width="10.875" style="35" customWidth="1"/>
    <col min="12813" max="13056" width="13.375" style="35"/>
    <col min="13057" max="13057" width="13.375" style="35" customWidth="1"/>
    <col min="13058" max="13058" width="3.375" style="35" customWidth="1"/>
    <col min="13059" max="13059" width="7.125" style="35" customWidth="1"/>
    <col min="13060" max="13060" width="18.375" style="35" customWidth="1"/>
    <col min="13061" max="13062" width="14.625" style="35" customWidth="1"/>
    <col min="13063" max="13066" width="13.375" style="35"/>
    <col min="13067" max="13068" width="10.875" style="35" customWidth="1"/>
    <col min="13069" max="13312" width="13.375" style="35"/>
    <col min="13313" max="13313" width="13.375" style="35" customWidth="1"/>
    <col min="13314" max="13314" width="3.375" style="35" customWidth="1"/>
    <col min="13315" max="13315" width="7.125" style="35" customWidth="1"/>
    <col min="13316" max="13316" width="18.375" style="35" customWidth="1"/>
    <col min="13317" max="13318" width="14.625" style="35" customWidth="1"/>
    <col min="13319" max="13322" width="13.375" style="35"/>
    <col min="13323" max="13324" width="10.875" style="35" customWidth="1"/>
    <col min="13325" max="13568" width="13.375" style="35"/>
    <col min="13569" max="13569" width="13.375" style="35" customWidth="1"/>
    <col min="13570" max="13570" width="3.375" style="35" customWidth="1"/>
    <col min="13571" max="13571" width="7.125" style="35" customWidth="1"/>
    <col min="13572" max="13572" width="18.375" style="35" customWidth="1"/>
    <col min="13573" max="13574" width="14.625" style="35" customWidth="1"/>
    <col min="13575" max="13578" width="13.375" style="35"/>
    <col min="13579" max="13580" width="10.875" style="35" customWidth="1"/>
    <col min="13581" max="13824" width="13.375" style="35"/>
    <col min="13825" max="13825" width="13.375" style="35" customWidth="1"/>
    <col min="13826" max="13826" width="3.375" style="35" customWidth="1"/>
    <col min="13827" max="13827" width="7.125" style="35" customWidth="1"/>
    <col min="13828" max="13828" width="18.375" style="35" customWidth="1"/>
    <col min="13829" max="13830" width="14.625" style="35" customWidth="1"/>
    <col min="13831" max="13834" width="13.375" style="35"/>
    <col min="13835" max="13836" width="10.875" style="35" customWidth="1"/>
    <col min="13837" max="14080" width="13.375" style="35"/>
    <col min="14081" max="14081" width="13.375" style="35" customWidth="1"/>
    <col min="14082" max="14082" width="3.375" style="35" customWidth="1"/>
    <col min="14083" max="14083" width="7.125" style="35" customWidth="1"/>
    <col min="14084" max="14084" width="18.375" style="35" customWidth="1"/>
    <col min="14085" max="14086" width="14.625" style="35" customWidth="1"/>
    <col min="14087" max="14090" width="13.375" style="35"/>
    <col min="14091" max="14092" width="10.875" style="35" customWidth="1"/>
    <col min="14093" max="14336" width="13.375" style="35"/>
    <col min="14337" max="14337" width="13.375" style="35" customWidth="1"/>
    <col min="14338" max="14338" width="3.375" style="35" customWidth="1"/>
    <col min="14339" max="14339" width="7.125" style="35" customWidth="1"/>
    <col min="14340" max="14340" width="18.375" style="35" customWidth="1"/>
    <col min="14341" max="14342" width="14.625" style="35" customWidth="1"/>
    <col min="14343" max="14346" width="13.375" style="35"/>
    <col min="14347" max="14348" width="10.875" style="35" customWidth="1"/>
    <col min="14349" max="14592" width="13.375" style="35"/>
    <col min="14593" max="14593" width="13.375" style="35" customWidth="1"/>
    <col min="14594" max="14594" width="3.375" style="35" customWidth="1"/>
    <col min="14595" max="14595" width="7.125" style="35" customWidth="1"/>
    <col min="14596" max="14596" width="18.375" style="35" customWidth="1"/>
    <col min="14597" max="14598" width="14.625" style="35" customWidth="1"/>
    <col min="14599" max="14602" width="13.375" style="35"/>
    <col min="14603" max="14604" width="10.875" style="35" customWidth="1"/>
    <col min="14605" max="14848" width="13.375" style="35"/>
    <col min="14849" max="14849" width="13.375" style="35" customWidth="1"/>
    <col min="14850" max="14850" width="3.375" style="35" customWidth="1"/>
    <col min="14851" max="14851" width="7.125" style="35" customWidth="1"/>
    <col min="14852" max="14852" width="18.375" style="35" customWidth="1"/>
    <col min="14853" max="14854" width="14.625" style="35" customWidth="1"/>
    <col min="14855" max="14858" width="13.375" style="35"/>
    <col min="14859" max="14860" width="10.875" style="35" customWidth="1"/>
    <col min="14861" max="15104" width="13.375" style="35"/>
    <col min="15105" max="15105" width="13.375" style="35" customWidth="1"/>
    <col min="15106" max="15106" width="3.375" style="35" customWidth="1"/>
    <col min="15107" max="15107" width="7.125" style="35" customWidth="1"/>
    <col min="15108" max="15108" width="18.375" style="35" customWidth="1"/>
    <col min="15109" max="15110" width="14.625" style="35" customWidth="1"/>
    <col min="15111" max="15114" width="13.375" style="35"/>
    <col min="15115" max="15116" width="10.875" style="35" customWidth="1"/>
    <col min="15117" max="15360" width="13.375" style="35"/>
    <col min="15361" max="15361" width="13.375" style="35" customWidth="1"/>
    <col min="15362" max="15362" width="3.375" style="35" customWidth="1"/>
    <col min="15363" max="15363" width="7.125" style="35" customWidth="1"/>
    <col min="15364" max="15364" width="18.375" style="35" customWidth="1"/>
    <col min="15365" max="15366" width="14.625" style="35" customWidth="1"/>
    <col min="15367" max="15370" width="13.375" style="35"/>
    <col min="15371" max="15372" width="10.875" style="35" customWidth="1"/>
    <col min="15373" max="15616" width="13.375" style="35"/>
    <col min="15617" max="15617" width="13.375" style="35" customWidth="1"/>
    <col min="15618" max="15618" width="3.375" style="35" customWidth="1"/>
    <col min="15619" max="15619" width="7.125" style="35" customWidth="1"/>
    <col min="15620" max="15620" width="18.375" style="35" customWidth="1"/>
    <col min="15621" max="15622" width="14.625" style="35" customWidth="1"/>
    <col min="15623" max="15626" width="13.375" style="35"/>
    <col min="15627" max="15628" width="10.875" style="35" customWidth="1"/>
    <col min="15629" max="15872" width="13.375" style="35"/>
    <col min="15873" max="15873" width="13.375" style="35" customWidth="1"/>
    <col min="15874" max="15874" width="3.375" style="35" customWidth="1"/>
    <col min="15875" max="15875" width="7.125" style="35" customWidth="1"/>
    <col min="15876" max="15876" width="18.375" style="35" customWidth="1"/>
    <col min="15877" max="15878" width="14.625" style="35" customWidth="1"/>
    <col min="15879" max="15882" width="13.375" style="35"/>
    <col min="15883" max="15884" width="10.875" style="35" customWidth="1"/>
    <col min="15885" max="16128" width="13.375" style="35"/>
    <col min="16129" max="16129" width="13.375" style="35" customWidth="1"/>
    <col min="16130" max="16130" width="3.375" style="35" customWidth="1"/>
    <col min="16131" max="16131" width="7.125" style="35" customWidth="1"/>
    <col min="16132" max="16132" width="18.375" style="35" customWidth="1"/>
    <col min="16133" max="16134" width="14.625" style="35" customWidth="1"/>
    <col min="16135" max="16138" width="13.375" style="35"/>
    <col min="16139" max="16140" width="10.875" style="35" customWidth="1"/>
    <col min="16141" max="16384" width="13.375" style="35"/>
  </cols>
  <sheetData>
    <row r="1" spans="1:12" x14ac:dyDescent="0.2">
      <c r="A1" s="34"/>
    </row>
    <row r="6" spans="1:12" x14ac:dyDescent="0.2">
      <c r="G6" s="36" t="s">
        <v>604</v>
      </c>
    </row>
    <row r="7" spans="1:12" x14ac:dyDescent="0.2">
      <c r="E7" s="36" t="s">
        <v>644</v>
      </c>
    </row>
    <row r="8" spans="1:12" ht="18" thickBot="1" x14ac:dyDescent="0.25">
      <c r="B8" s="37"/>
      <c r="C8" s="37"/>
      <c r="D8" s="37"/>
      <c r="E8" s="37"/>
      <c r="F8" s="38" t="s">
        <v>640</v>
      </c>
      <c r="G8" s="37"/>
      <c r="H8" s="37"/>
      <c r="I8" s="37"/>
      <c r="J8" s="37"/>
      <c r="K8" s="38" t="s">
        <v>365</v>
      </c>
      <c r="L8" s="37"/>
    </row>
    <row r="9" spans="1:12" x14ac:dyDescent="0.2">
      <c r="E9" s="41" t="s">
        <v>466</v>
      </c>
      <c r="F9" s="41" t="s">
        <v>467</v>
      </c>
      <c r="G9" s="41" t="s">
        <v>468</v>
      </c>
      <c r="H9" s="41" t="s">
        <v>469</v>
      </c>
      <c r="I9" s="41" t="s">
        <v>470</v>
      </c>
      <c r="J9" s="41" t="s">
        <v>471</v>
      </c>
      <c r="K9" s="42"/>
      <c r="L9" s="42"/>
    </row>
    <row r="10" spans="1:12" x14ac:dyDescent="0.2">
      <c r="B10" s="42"/>
      <c r="C10" s="42"/>
      <c r="D10" s="42"/>
      <c r="E10" s="44" t="s">
        <v>645</v>
      </c>
      <c r="F10" s="44" t="s">
        <v>613</v>
      </c>
      <c r="G10" s="44" t="s">
        <v>614</v>
      </c>
      <c r="H10" s="44" t="s">
        <v>615</v>
      </c>
      <c r="I10" s="44" t="s">
        <v>616</v>
      </c>
      <c r="J10" s="44" t="s">
        <v>617</v>
      </c>
      <c r="K10" s="45" t="s">
        <v>23</v>
      </c>
      <c r="L10" s="45" t="s">
        <v>234</v>
      </c>
    </row>
    <row r="11" spans="1:12" x14ac:dyDescent="0.2">
      <c r="E11" s="39"/>
      <c r="G11" s="47"/>
    </row>
    <row r="12" spans="1:12" x14ac:dyDescent="0.2">
      <c r="C12" s="36" t="s">
        <v>646</v>
      </c>
      <c r="D12" s="50"/>
      <c r="E12" s="49">
        <f t="shared" ref="E12:L13" si="0">E16+E19+E22+E25</f>
        <v>281</v>
      </c>
      <c r="F12" s="50">
        <f t="shared" si="0"/>
        <v>240</v>
      </c>
      <c r="G12" s="50">
        <f t="shared" si="0"/>
        <v>223</v>
      </c>
      <c r="H12" s="50">
        <f t="shared" si="0"/>
        <v>174</v>
      </c>
      <c r="I12" s="50">
        <f t="shared" si="0"/>
        <v>140</v>
      </c>
      <c r="J12" s="50">
        <f t="shared" si="0"/>
        <v>103</v>
      </c>
      <c r="K12" s="50">
        <f t="shared" si="0"/>
        <v>77</v>
      </c>
      <c r="L12" s="50">
        <f t="shared" si="0"/>
        <v>26</v>
      </c>
    </row>
    <row r="13" spans="1:12" x14ac:dyDescent="0.2">
      <c r="D13" s="34" t="s">
        <v>647</v>
      </c>
      <c r="E13" s="46">
        <f t="shared" si="0"/>
        <v>236</v>
      </c>
      <c r="F13" s="65">
        <f t="shared" si="0"/>
        <v>210</v>
      </c>
      <c r="G13" s="65">
        <f t="shared" si="0"/>
        <v>189</v>
      </c>
      <c r="H13" s="65">
        <f t="shared" si="0"/>
        <v>143</v>
      </c>
      <c r="I13" s="65">
        <f t="shared" si="0"/>
        <v>113</v>
      </c>
      <c r="J13" s="65">
        <f t="shared" si="0"/>
        <v>90</v>
      </c>
      <c r="K13" s="65">
        <v>67</v>
      </c>
      <c r="L13" s="65">
        <v>23</v>
      </c>
    </row>
    <row r="14" spans="1:12" x14ac:dyDescent="0.2">
      <c r="D14" s="34" t="s">
        <v>648</v>
      </c>
      <c r="E14" s="46">
        <f t="shared" ref="E14:L14" si="1">E12-E13</f>
        <v>45</v>
      </c>
      <c r="F14" s="65">
        <f t="shared" si="1"/>
        <v>30</v>
      </c>
      <c r="G14" s="65">
        <f t="shared" si="1"/>
        <v>34</v>
      </c>
      <c r="H14" s="65">
        <f t="shared" si="1"/>
        <v>31</v>
      </c>
      <c r="I14" s="65">
        <f t="shared" si="1"/>
        <v>27</v>
      </c>
      <c r="J14" s="65">
        <f t="shared" si="1"/>
        <v>13</v>
      </c>
      <c r="K14" s="65">
        <f t="shared" si="1"/>
        <v>10</v>
      </c>
      <c r="L14" s="65">
        <f t="shared" si="1"/>
        <v>3</v>
      </c>
    </row>
    <row r="15" spans="1:12" x14ac:dyDescent="0.2">
      <c r="E15" s="39"/>
      <c r="G15" s="47"/>
    </row>
    <row r="16" spans="1:12" x14ac:dyDescent="0.2">
      <c r="D16" s="34" t="s">
        <v>649</v>
      </c>
      <c r="E16" s="48">
        <v>11</v>
      </c>
      <c r="F16" s="47">
        <v>4</v>
      </c>
      <c r="G16" s="47">
        <v>9</v>
      </c>
      <c r="H16" s="47">
        <v>3</v>
      </c>
      <c r="I16" s="47">
        <v>5</v>
      </c>
      <c r="J16" s="65">
        <f>K16+L16</f>
        <v>5</v>
      </c>
      <c r="K16" s="47">
        <v>5</v>
      </c>
      <c r="L16" s="61" t="s">
        <v>26</v>
      </c>
    </row>
    <row r="17" spans="1:12" x14ac:dyDescent="0.2">
      <c r="D17" s="34" t="s">
        <v>650</v>
      </c>
      <c r="E17" s="48">
        <v>5</v>
      </c>
      <c r="F17" s="47">
        <v>3</v>
      </c>
      <c r="G17" s="47">
        <v>8</v>
      </c>
      <c r="H17" s="47">
        <v>3</v>
      </c>
      <c r="I17" s="47">
        <v>4</v>
      </c>
      <c r="J17" s="47">
        <v>3</v>
      </c>
      <c r="K17" s="59" t="s">
        <v>334</v>
      </c>
      <c r="L17" s="59" t="s">
        <v>334</v>
      </c>
    </row>
    <row r="18" spans="1:12" x14ac:dyDescent="0.2">
      <c r="E18" s="48"/>
      <c r="G18" s="47"/>
      <c r="I18" s="47"/>
      <c r="K18" s="47"/>
      <c r="L18" s="47"/>
    </row>
    <row r="19" spans="1:12" x14ac:dyDescent="0.2">
      <c r="D19" s="34" t="s">
        <v>651</v>
      </c>
      <c r="E19" s="48">
        <v>125</v>
      </c>
      <c r="F19" s="47">
        <v>115</v>
      </c>
      <c r="G19" s="47">
        <v>110</v>
      </c>
      <c r="H19" s="47">
        <v>86</v>
      </c>
      <c r="I19" s="47">
        <v>56</v>
      </c>
      <c r="J19" s="65">
        <f>K19+L19</f>
        <v>51</v>
      </c>
      <c r="K19" s="47">
        <v>48</v>
      </c>
      <c r="L19" s="47">
        <v>3</v>
      </c>
    </row>
    <row r="20" spans="1:12" x14ac:dyDescent="0.2">
      <c r="D20" s="34" t="s">
        <v>650</v>
      </c>
      <c r="E20" s="48">
        <v>112</v>
      </c>
      <c r="F20" s="47">
        <v>104</v>
      </c>
      <c r="G20" s="47">
        <v>99</v>
      </c>
      <c r="H20" s="47">
        <v>76</v>
      </c>
      <c r="I20" s="47">
        <v>54</v>
      </c>
      <c r="J20" s="47">
        <v>46</v>
      </c>
      <c r="K20" s="59" t="s">
        <v>334</v>
      </c>
      <c r="L20" s="59" t="s">
        <v>334</v>
      </c>
    </row>
    <row r="21" spans="1:12" x14ac:dyDescent="0.2">
      <c r="E21" s="48"/>
      <c r="F21" s="47"/>
      <c r="G21" s="47"/>
      <c r="I21" s="47"/>
      <c r="K21" s="47"/>
      <c r="L21" s="47"/>
    </row>
    <row r="22" spans="1:12" x14ac:dyDescent="0.2">
      <c r="D22" s="34" t="s">
        <v>652</v>
      </c>
      <c r="E22" s="48">
        <v>134</v>
      </c>
      <c r="F22" s="47">
        <v>102</v>
      </c>
      <c r="G22" s="47">
        <v>83</v>
      </c>
      <c r="H22" s="47">
        <v>65</v>
      </c>
      <c r="I22" s="47">
        <v>66</v>
      </c>
      <c r="J22" s="65">
        <f>K22+L22</f>
        <v>35</v>
      </c>
      <c r="K22" s="47">
        <v>20</v>
      </c>
      <c r="L22" s="47">
        <v>15</v>
      </c>
    </row>
    <row r="23" spans="1:12" x14ac:dyDescent="0.2">
      <c r="D23" s="34" t="s">
        <v>650</v>
      </c>
      <c r="E23" s="48">
        <v>110</v>
      </c>
      <c r="F23" s="47">
        <v>92</v>
      </c>
      <c r="G23" s="47">
        <v>72</v>
      </c>
      <c r="H23" s="47">
        <v>56</v>
      </c>
      <c r="I23" s="47">
        <v>53</v>
      </c>
      <c r="J23" s="47">
        <v>30</v>
      </c>
      <c r="K23" s="59" t="s">
        <v>334</v>
      </c>
      <c r="L23" s="59" t="s">
        <v>334</v>
      </c>
    </row>
    <row r="24" spans="1:12" x14ac:dyDescent="0.2">
      <c r="E24" s="48"/>
      <c r="F24" s="47"/>
      <c r="G24" s="47"/>
      <c r="I24" s="47"/>
      <c r="K24" s="47"/>
      <c r="L24" s="47"/>
    </row>
    <row r="25" spans="1:12" x14ac:dyDescent="0.2">
      <c r="D25" s="34" t="s">
        <v>653</v>
      </c>
      <c r="E25" s="48">
        <v>11</v>
      </c>
      <c r="F25" s="47">
        <v>19</v>
      </c>
      <c r="G25" s="47">
        <v>21</v>
      </c>
      <c r="H25" s="47">
        <v>20</v>
      </c>
      <c r="I25" s="47">
        <v>13</v>
      </c>
      <c r="J25" s="65">
        <f>K25+L25</f>
        <v>12</v>
      </c>
      <c r="K25" s="47">
        <v>4</v>
      </c>
      <c r="L25" s="47">
        <v>8</v>
      </c>
    </row>
    <row r="26" spans="1:12" x14ac:dyDescent="0.2">
      <c r="D26" s="34" t="s">
        <v>650</v>
      </c>
      <c r="E26" s="48">
        <v>9</v>
      </c>
      <c r="F26" s="47">
        <v>11</v>
      </c>
      <c r="G26" s="47">
        <v>10</v>
      </c>
      <c r="H26" s="47">
        <v>8</v>
      </c>
      <c r="I26" s="47">
        <v>2</v>
      </c>
      <c r="J26" s="47">
        <v>11</v>
      </c>
      <c r="K26" s="59" t="s">
        <v>334</v>
      </c>
      <c r="L26" s="59" t="s">
        <v>334</v>
      </c>
    </row>
    <row r="27" spans="1:12" ht="18" thickBot="1" x14ac:dyDescent="0.25">
      <c r="B27" s="37"/>
      <c r="C27" s="37"/>
      <c r="D27" s="37"/>
      <c r="E27" s="53"/>
      <c r="F27" s="55"/>
      <c r="G27" s="55"/>
      <c r="H27" s="37"/>
      <c r="I27" s="37"/>
      <c r="J27" s="37"/>
      <c r="K27" s="55"/>
      <c r="L27" s="55"/>
    </row>
    <row r="28" spans="1:12" x14ac:dyDescent="0.2">
      <c r="E28" s="34" t="s">
        <v>263</v>
      </c>
    </row>
    <row r="29" spans="1:12" x14ac:dyDescent="0.2">
      <c r="A29" s="34"/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E16" sqref="E16"/>
    </sheetView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7.125" style="35" customWidth="1"/>
    <col min="4" max="4" width="18.375" style="35" customWidth="1"/>
    <col min="5" max="10" width="13.375" style="35"/>
    <col min="11" max="12" width="12.125" style="35" customWidth="1"/>
    <col min="13" max="256" width="13.375" style="35"/>
    <col min="257" max="257" width="13.375" style="35" customWidth="1"/>
    <col min="258" max="258" width="3.375" style="35" customWidth="1"/>
    <col min="259" max="259" width="7.125" style="35" customWidth="1"/>
    <col min="260" max="260" width="18.375" style="35" customWidth="1"/>
    <col min="261" max="266" width="13.375" style="35"/>
    <col min="267" max="268" width="12.125" style="35" customWidth="1"/>
    <col min="269" max="512" width="13.375" style="35"/>
    <col min="513" max="513" width="13.375" style="35" customWidth="1"/>
    <col min="514" max="514" width="3.375" style="35" customWidth="1"/>
    <col min="515" max="515" width="7.125" style="35" customWidth="1"/>
    <col min="516" max="516" width="18.375" style="35" customWidth="1"/>
    <col min="517" max="522" width="13.375" style="35"/>
    <col min="523" max="524" width="12.125" style="35" customWidth="1"/>
    <col min="525" max="768" width="13.375" style="35"/>
    <col min="769" max="769" width="13.375" style="35" customWidth="1"/>
    <col min="770" max="770" width="3.375" style="35" customWidth="1"/>
    <col min="771" max="771" width="7.125" style="35" customWidth="1"/>
    <col min="772" max="772" width="18.375" style="35" customWidth="1"/>
    <col min="773" max="778" width="13.375" style="35"/>
    <col min="779" max="780" width="12.125" style="35" customWidth="1"/>
    <col min="781" max="1024" width="13.375" style="35"/>
    <col min="1025" max="1025" width="13.375" style="35" customWidth="1"/>
    <col min="1026" max="1026" width="3.375" style="35" customWidth="1"/>
    <col min="1027" max="1027" width="7.125" style="35" customWidth="1"/>
    <col min="1028" max="1028" width="18.375" style="35" customWidth="1"/>
    <col min="1029" max="1034" width="13.375" style="35"/>
    <col min="1035" max="1036" width="12.125" style="35" customWidth="1"/>
    <col min="1037" max="1280" width="13.375" style="35"/>
    <col min="1281" max="1281" width="13.375" style="35" customWidth="1"/>
    <col min="1282" max="1282" width="3.375" style="35" customWidth="1"/>
    <col min="1283" max="1283" width="7.125" style="35" customWidth="1"/>
    <col min="1284" max="1284" width="18.375" style="35" customWidth="1"/>
    <col min="1285" max="1290" width="13.375" style="35"/>
    <col min="1291" max="1292" width="12.125" style="35" customWidth="1"/>
    <col min="1293" max="1536" width="13.375" style="35"/>
    <col min="1537" max="1537" width="13.375" style="35" customWidth="1"/>
    <col min="1538" max="1538" width="3.375" style="35" customWidth="1"/>
    <col min="1539" max="1539" width="7.125" style="35" customWidth="1"/>
    <col min="1540" max="1540" width="18.375" style="35" customWidth="1"/>
    <col min="1541" max="1546" width="13.375" style="35"/>
    <col min="1547" max="1548" width="12.125" style="35" customWidth="1"/>
    <col min="1549" max="1792" width="13.375" style="35"/>
    <col min="1793" max="1793" width="13.375" style="35" customWidth="1"/>
    <col min="1794" max="1794" width="3.375" style="35" customWidth="1"/>
    <col min="1795" max="1795" width="7.125" style="35" customWidth="1"/>
    <col min="1796" max="1796" width="18.375" style="35" customWidth="1"/>
    <col min="1797" max="1802" width="13.375" style="35"/>
    <col min="1803" max="1804" width="12.125" style="35" customWidth="1"/>
    <col min="1805" max="2048" width="13.375" style="35"/>
    <col min="2049" max="2049" width="13.375" style="35" customWidth="1"/>
    <col min="2050" max="2050" width="3.375" style="35" customWidth="1"/>
    <col min="2051" max="2051" width="7.125" style="35" customWidth="1"/>
    <col min="2052" max="2052" width="18.375" style="35" customWidth="1"/>
    <col min="2053" max="2058" width="13.375" style="35"/>
    <col min="2059" max="2060" width="12.125" style="35" customWidth="1"/>
    <col min="2061" max="2304" width="13.375" style="35"/>
    <col min="2305" max="2305" width="13.375" style="35" customWidth="1"/>
    <col min="2306" max="2306" width="3.375" style="35" customWidth="1"/>
    <col min="2307" max="2307" width="7.125" style="35" customWidth="1"/>
    <col min="2308" max="2308" width="18.375" style="35" customWidth="1"/>
    <col min="2309" max="2314" width="13.375" style="35"/>
    <col min="2315" max="2316" width="12.125" style="35" customWidth="1"/>
    <col min="2317" max="2560" width="13.375" style="35"/>
    <col min="2561" max="2561" width="13.375" style="35" customWidth="1"/>
    <col min="2562" max="2562" width="3.375" style="35" customWidth="1"/>
    <col min="2563" max="2563" width="7.125" style="35" customWidth="1"/>
    <col min="2564" max="2564" width="18.375" style="35" customWidth="1"/>
    <col min="2565" max="2570" width="13.375" style="35"/>
    <col min="2571" max="2572" width="12.125" style="35" customWidth="1"/>
    <col min="2573" max="2816" width="13.375" style="35"/>
    <col min="2817" max="2817" width="13.375" style="35" customWidth="1"/>
    <col min="2818" max="2818" width="3.375" style="35" customWidth="1"/>
    <col min="2819" max="2819" width="7.125" style="35" customWidth="1"/>
    <col min="2820" max="2820" width="18.375" style="35" customWidth="1"/>
    <col min="2821" max="2826" width="13.375" style="35"/>
    <col min="2827" max="2828" width="12.125" style="35" customWidth="1"/>
    <col min="2829" max="3072" width="13.375" style="35"/>
    <col min="3073" max="3073" width="13.375" style="35" customWidth="1"/>
    <col min="3074" max="3074" width="3.375" style="35" customWidth="1"/>
    <col min="3075" max="3075" width="7.125" style="35" customWidth="1"/>
    <col min="3076" max="3076" width="18.375" style="35" customWidth="1"/>
    <col min="3077" max="3082" width="13.375" style="35"/>
    <col min="3083" max="3084" width="12.125" style="35" customWidth="1"/>
    <col min="3085" max="3328" width="13.375" style="35"/>
    <col min="3329" max="3329" width="13.375" style="35" customWidth="1"/>
    <col min="3330" max="3330" width="3.375" style="35" customWidth="1"/>
    <col min="3331" max="3331" width="7.125" style="35" customWidth="1"/>
    <col min="3332" max="3332" width="18.375" style="35" customWidth="1"/>
    <col min="3333" max="3338" width="13.375" style="35"/>
    <col min="3339" max="3340" width="12.125" style="35" customWidth="1"/>
    <col min="3341" max="3584" width="13.375" style="35"/>
    <col min="3585" max="3585" width="13.375" style="35" customWidth="1"/>
    <col min="3586" max="3586" width="3.375" style="35" customWidth="1"/>
    <col min="3587" max="3587" width="7.125" style="35" customWidth="1"/>
    <col min="3588" max="3588" width="18.375" style="35" customWidth="1"/>
    <col min="3589" max="3594" width="13.375" style="35"/>
    <col min="3595" max="3596" width="12.125" style="35" customWidth="1"/>
    <col min="3597" max="3840" width="13.375" style="35"/>
    <col min="3841" max="3841" width="13.375" style="35" customWidth="1"/>
    <col min="3842" max="3842" width="3.375" style="35" customWidth="1"/>
    <col min="3843" max="3843" width="7.125" style="35" customWidth="1"/>
    <col min="3844" max="3844" width="18.375" style="35" customWidth="1"/>
    <col min="3845" max="3850" width="13.375" style="35"/>
    <col min="3851" max="3852" width="12.125" style="35" customWidth="1"/>
    <col min="3853" max="4096" width="13.375" style="35"/>
    <col min="4097" max="4097" width="13.375" style="35" customWidth="1"/>
    <col min="4098" max="4098" width="3.375" style="35" customWidth="1"/>
    <col min="4099" max="4099" width="7.125" style="35" customWidth="1"/>
    <col min="4100" max="4100" width="18.375" style="35" customWidth="1"/>
    <col min="4101" max="4106" width="13.375" style="35"/>
    <col min="4107" max="4108" width="12.125" style="35" customWidth="1"/>
    <col min="4109" max="4352" width="13.375" style="35"/>
    <col min="4353" max="4353" width="13.375" style="35" customWidth="1"/>
    <col min="4354" max="4354" width="3.375" style="35" customWidth="1"/>
    <col min="4355" max="4355" width="7.125" style="35" customWidth="1"/>
    <col min="4356" max="4356" width="18.375" style="35" customWidth="1"/>
    <col min="4357" max="4362" width="13.375" style="35"/>
    <col min="4363" max="4364" width="12.125" style="35" customWidth="1"/>
    <col min="4365" max="4608" width="13.375" style="35"/>
    <col min="4609" max="4609" width="13.375" style="35" customWidth="1"/>
    <col min="4610" max="4610" width="3.375" style="35" customWidth="1"/>
    <col min="4611" max="4611" width="7.125" style="35" customWidth="1"/>
    <col min="4612" max="4612" width="18.375" style="35" customWidth="1"/>
    <col min="4613" max="4618" width="13.375" style="35"/>
    <col min="4619" max="4620" width="12.125" style="35" customWidth="1"/>
    <col min="4621" max="4864" width="13.375" style="35"/>
    <col min="4865" max="4865" width="13.375" style="35" customWidth="1"/>
    <col min="4866" max="4866" width="3.375" style="35" customWidth="1"/>
    <col min="4867" max="4867" width="7.125" style="35" customWidth="1"/>
    <col min="4868" max="4868" width="18.375" style="35" customWidth="1"/>
    <col min="4869" max="4874" width="13.375" style="35"/>
    <col min="4875" max="4876" width="12.125" style="35" customWidth="1"/>
    <col min="4877" max="5120" width="13.375" style="35"/>
    <col min="5121" max="5121" width="13.375" style="35" customWidth="1"/>
    <col min="5122" max="5122" width="3.375" style="35" customWidth="1"/>
    <col min="5123" max="5123" width="7.125" style="35" customWidth="1"/>
    <col min="5124" max="5124" width="18.375" style="35" customWidth="1"/>
    <col min="5125" max="5130" width="13.375" style="35"/>
    <col min="5131" max="5132" width="12.125" style="35" customWidth="1"/>
    <col min="5133" max="5376" width="13.375" style="35"/>
    <col min="5377" max="5377" width="13.375" style="35" customWidth="1"/>
    <col min="5378" max="5378" width="3.375" style="35" customWidth="1"/>
    <col min="5379" max="5379" width="7.125" style="35" customWidth="1"/>
    <col min="5380" max="5380" width="18.375" style="35" customWidth="1"/>
    <col min="5381" max="5386" width="13.375" style="35"/>
    <col min="5387" max="5388" width="12.125" style="35" customWidth="1"/>
    <col min="5389" max="5632" width="13.375" style="35"/>
    <col min="5633" max="5633" width="13.375" style="35" customWidth="1"/>
    <col min="5634" max="5634" width="3.375" style="35" customWidth="1"/>
    <col min="5635" max="5635" width="7.125" style="35" customWidth="1"/>
    <col min="5636" max="5636" width="18.375" style="35" customWidth="1"/>
    <col min="5637" max="5642" width="13.375" style="35"/>
    <col min="5643" max="5644" width="12.125" style="35" customWidth="1"/>
    <col min="5645" max="5888" width="13.375" style="35"/>
    <col min="5889" max="5889" width="13.375" style="35" customWidth="1"/>
    <col min="5890" max="5890" width="3.375" style="35" customWidth="1"/>
    <col min="5891" max="5891" width="7.125" style="35" customWidth="1"/>
    <col min="5892" max="5892" width="18.375" style="35" customWidth="1"/>
    <col min="5893" max="5898" width="13.375" style="35"/>
    <col min="5899" max="5900" width="12.125" style="35" customWidth="1"/>
    <col min="5901" max="6144" width="13.375" style="35"/>
    <col min="6145" max="6145" width="13.375" style="35" customWidth="1"/>
    <col min="6146" max="6146" width="3.375" style="35" customWidth="1"/>
    <col min="6147" max="6147" width="7.125" style="35" customWidth="1"/>
    <col min="6148" max="6148" width="18.375" style="35" customWidth="1"/>
    <col min="6149" max="6154" width="13.375" style="35"/>
    <col min="6155" max="6156" width="12.125" style="35" customWidth="1"/>
    <col min="6157" max="6400" width="13.375" style="35"/>
    <col min="6401" max="6401" width="13.375" style="35" customWidth="1"/>
    <col min="6402" max="6402" width="3.375" style="35" customWidth="1"/>
    <col min="6403" max="6403" width="7.125" style="35" customWidth="1"/>
    <col min="6404" max="6404" width="18.375" style="35" customWidth="1"/>
    <col min="6405" max="6410" width="13.375" style="35"/>
    <col min="6411" max="6412" width="12.125" style="35" customWidth="1"/>
    <col min="6413" max="6656" width="13.375" style="35"/>
    <col min="6657" max="6657" width="13.375" style="35" customWidth="1"/>
    <col min="6658" max="6658" width="3.375" style="35" customWidth="1"/>
    <col min="6659" max="6659" width="7.125" style="35" customWidth="1"/>
    <col min="6660" max="6660" width="18.375" style="35" customWidth="1"/>
    <col min="6661" max="6666" width="13.375" style="35"/>
    <col min="6667" max="6668" width="12.125" style="35" customWidth="1"/>
    <col min="6669" max="6912" width="13.375" style="35"/>
    <col min="6913" max="6913" width="13.375" style="35" customWidth="1"/>
    <col min="6914" max="6914" width="3.375" style="35" customWidth="1"/>
    <col min="6915" max="6915" width="7.125" style="35" customWidth="1"/>
    <col min="6916" max="6916" width="18.375" style="35" customWidth="1"/>
    <col min="6917" max="6922" width="13.375" style="35"/>
    <col min="6923" max="6924" width="12.125" style="35" customWidth="1"/>
    <col min="6925" max="7168" width="13.375" style="35"/>
    <col min="7169" max="7169" width="13.375" style="35" customWidth="1"/>
    <col min="7170" max="7170" width="3.375" style="35" customWidth="1"/>
    <col min="7171" max="7171" width="7.125" style="35" customWidth="1"/>
    <col min="7172" max="7172" width="18.375" style="35" customWidth="1"/>
    <col min="7173" max="7178" width="13.375" style="35"/>
    <col min="7179" max="7180" width="12.125" style="35" customWidth="1"/>
    <col min="7181" max="7424" width="13.375" style="35"/>
    <col min="7425" max="7425" width="13.375" style="35" customWidth="1"/>
    <col min="7426" max="7426" width="3.375" style="35" customWidth="1"/>
    <col min="7427" max="7427" width="7.125" style="35" customWidth="1"/>
    <col min="7428" max="7428" width="18.375" style="35" customWidth="1"/>
    <col min="7429" max="7434" width="13.375" style="35"/>
    <col min="7435" max="7436" width="12.125" style="35" customWidth="1"/>
    <col min="7437" max="7680" width="13.375" style="35"/>
    <col min="7681" max="7681" width="13.375" style="35" customWidth="1"/>
    <col min="7682" max="7682" width="3.375" style="35" customWidth="1"/>
    <col min="7683" max="7683" width="7.125" style="35" customWidth="1"/>
    <col min="7684" max="7684" width="18.375" style="35" customWidth="1"/>
    <col min="7685" max="7690" width="13.375" style="35"/>
    <col min="7691" max="7692" width="12.125" style="35" customWidth="1"/>
    <col min="7693" max="7936" width="13.375" style="35"/>
    <col min="7937" max="7937" width="13.375" style="35" customWidth="1"/>
    <col min="7938" max="7938" width="3.375" style="35" customWidth="1"/>
    <col min="7939" max="7939" width="7.125" style="35" customWidth="1"/>
    <col min="7940" max="7940" width="18.375" style="35" customWidth="1"/>
    <col min="7941" max="7946" width="13.375" style="35"/>
    <col min="7947" max="7948" width="12.125" style="35" customWidth="1"/>
    <col min="7949" max="8192" width="13.375" style="35"/>
    <col min="8193" max="8193" width="13.375" style="35" customWidth="1"/>
    <col min="8194" max="8194" width="3.375" style="35" customWidth="1"/>
    <col min="8195" max="8195" width="7.125" style="35" customWidth="1"/>
    <col min="8196" max="8196" width="18.375" style="35" customWidth="1"/>
    <col min="8197" max="8202" width="13.375" style="35"/>
    <col min="8203" max="8204" width="12.125" style="35" customWidth="1"/>
    <col min="8205" max="8448" width="13.375" style="35"/>
    <col min="8449" max="8449" width="13.375" style="35" customWidth="1"/>
    <col min="8450" max="8450" width="3.375" style="35" customWidth="1"/>
    <col min="8451" max="8451" width="7.125" style="35" customWidth="1"/>
    <col min="8452" max="8452" width="18.375" style="35" customWidth="1"/>
    <col min="8453" max="8458" width="13.375" style="35"/>
    <col min="8459" max="8460" width="12.125" style="35" customWidth="1"/>
    <col min="8461" max="8704" width="13.375" style="35"/>
    <col min="8705" max="8705" width="13.375" style="35" customWidth="1"/>
    <col min="8706" max="8706" width="3.375" style="35" customWidth="1"/>
    <col min="8707" max="8707" width="7.125" style="35" customWidth="1"/>
    <col min="8708" max="8708" width="18.375" style="35" customWidth="1"/>
    <col min="8709" max="8714" width="13.375" style="35"/>
    <col min="8715" max="8716" width="12.125" style="35" customWidth="1"/>
    <col min="8717" max="8960" width="13.375" style="35"/>
    <col min="8961" max="8961" width="13.375" style="35" customWidth="1"/>
    <col min="8962" max="8962" width="3.375" style="35" customWidth="1"/>
    <col min="8963" max="8963" width="7.125" style="35" customWidth="1"/>
    <col min="8964" max="8964" width="18.375" style="35" customWidth="1"/>
    <col min="8965" max="8970" width="13.375" style="35"/>
    <col min="8971" max="8972" width="12.125" style="35" customWidth="1"/>
    <col min="8973" max="9216" width="13.375" style="35"/>
    <col min="9217" max="9217" width="13.375" style="35" customWidth="1"/>
    <col min="9218" max="9218" width="3.375" style="35" customWidth="1"/>
    <col min="9219" max="9219" width="7.125" style="35" customWidth="1"/>
    <col min="9220" max="9220" width="18.375" style="35" customWidth="1"/>
    <col min="9221" max="9226" width="13.375" style="35"/>
    <col min="9227" max="9228" width="12.125" style="35" customWidth="1"/>
    <col min="9229" max="9472" width="13.375" style="35"/>
    <col min="9473" max="9473" width="13.375" style="35" customWidth="1"/>
    <col min="9474" max="9474" width="3.375" style="35" customWidth="1"/>
    <col min="9475" max="9475" width="7.125" style="35" customWidth="1"/>
    <col min="9476" max="9476" width="18.375" style="35" customWidth="1"/>
    <col min="9477" max="9482" width="13.375" style="35"/>
    <col min="9483" max="9484" width="12.125" style="35" customWidth="1"/>
    <col min="9485" max="9728" width="13.375" style="35"/>
    <col min="9729" max="9729" width="13.375" style="35" customWidth="1"/>
    <col min="9730" max="9730" width="3.375" style="35" customWidth="1"/>
    <col min="9731" max="9731" width="7.125" style="35" customWidth="1"/>
    <col min="9732" max="9732" width="18.375" style="35" customWidth="1"/>
    <col min="9733" max="9738" width="13.375" style="35"/>
    <col min="9739" max="9740" width="12.125" style="35" customWidth="1"/>
    <col min="9741" max="9984" width="13.375" style="35"/>
    <col min="9985" max="9985" width="13.375" style="35" customWidth="1"/>
    <col min="9986" max="9986" width="3.375" style="35" customWidth="1"/>
    <col min="9987" max="9987" width="7.125" style="35" customWidth="1"/>
    <col min="9988" max="9988" width="18.375" style="35" customWidth="1"/>
    <col min="9989" max="9994" width="13.375" style="35"/>
    <col min="9995" max="9996" width="12.125" style="35" customWidth="1"/>
    <col min="9997" max="10240" width="13.375" style="35"/>
    <col min="10241" max="10241" width="13.375" style="35" customWidth="1"/>
    <col min="10242" max="10242" width="3.375" style="35" customWidth="1"/>
    <col min="10243" max="10243" width="7.125" style="35" customWidth="1"/>
    <col min="10244" max="10244" width="18.375" style="35" customWidth="1"/>
    <col min="10245" max="10250" width="13.375" style="35"/>
    <col min="10251" max="10252" width="12.125" style="35" customWidth="1"/>
    <col min="10253" max="10496" width="13.375" style="35"/>
    <col min="10497" max="10497" width="13.375" style="35" customWidth="1"/>
    <col min="10498" max="10498" width="3.375" style="35" customWidth="1"/>
    <col min="10499" max="10499" width="7.125" style="35" customWidth="1"/>
    <col min="10500" max="10500" width="18.375" style="35" customWidth="1"/>
    <col min="10501" max="10506" width="13.375" style="35"/>
    <col min="10507" max="10508" width="12.125" style="35" customWidth="1"/>
    <col min="10509" max="10752" width="13.375" style="35"/>
    <col min="10753" max="10753" width="13.375" style="35" customWidth="1"/>
    <col min="10754" max="10754" width="3.375" style="35" customWidth="1"/>
    <col min="10755" max="10755" width="7.125" style="35" customWidth="1"/>
    <col min="10756" max="10756" width="18.375" style="35" customWidth="1"/>
    <col min="10757" max="10762" width="13.375" style="35"/>
    <col min="10763" max="10764" width="12.125" style="35" customWidth="1"/>
    <col min="10765" max="11008" width="13.375" style="35"/>
    <col min="11009" max="11009" width="13.375" style="35" customWidth="1"/>
    <col min="11010" max="11010" width="3.375" style="35" customWidth="1"/>
    <col min="11011" max="11011" width="7.125" style="35" customWidth="1"/>
    <col min="11012" max="11012" width="18.375" style="35" customWidth="1"/>
    <col min="11013" max="11018" width="13.375" style="35"/>
    <col min="11019" max="11020" width="12.125" style="35" customWidth="1"/>
    <col min="11021" max="11264" width="13.375" style="35"/>
    <col min="11265" max="11265" width="13.375" style="35" customWidth="1"/>
    <col min="11266" max="11266" width="3.375" style="35" customWidth="1"/>
    <col min="11267" max="11267" width="7.125" style="35" customWidth="1"/>
    <col min="11268" max="11268" width="18.375" style="35" customWidth="1"/>
    <col min="11269" max="11274" width="13.375" style="35"/>
    <col min="11275" max="11276" width="12.125" style="35" customWidth="1"/>
    <col min="11277" max="11520" width="13.375" style="35"/>
    <col min="11521" max="11521" width="13.375" style="35" customWidth="1"/>
    <col min="11522" max="11522" width="3.375" style="35" customWidth="1"/>
    <col min="11523" max="11523" width="7.125" style="35" customWidth="1"/>
    <col min="11524" max="11524" width="18.375" style="35" customWidth="1"/>
    <col min="11525" max="11530" width="13.375" style="35"/>
    <col min="11531" max="11532" width="12.125" style="35" customWidth="1"/>
    <col min="11533" max="11776" width="13.375" style="35"/>
    <col min="11777" max="11777" width="13.375" style="35" customWidth="1"/>
    <col min="11778" max="11778" width="3.375" style="35" customWidth="1"/>
    <col min="11779" max="11779" width="7.125" style="35" customWidth="1"/>
    <col min="11780" max="11780" width="18.375" style="35" customWidth="1"/>
    <col min="11781" max="11786" width="13.375" style="35"/>
    <col min="11787" max="11788" width="12.125" style="35" customWidth="1"/>
    <col min="11789" max="12032" width="13.375" style="35"/>
    <col min="12033" max="12033" width="13.375" style="35" customWidth="1"/>
    <col min="12034" max="12034" width="3.375" style="35" customWidth="1"/>
    <col min="12035" max="12035" width="7.125" style="35" customWidth="1"/>
    <col min="12036" max="12036" width="18.375" style="35" customWidth="1"/>
    <col min="12037" max="12042" width="13.375" style="35"/>
    <col min="12043" max="12044" width="12.125" style="35" customWidth="1"/>
    <col min="12045" max="12288" width="13.375" style="35"/>
    <col min="12289" max="12289" width="13.375" style="35" customWidth="1"/>
    <col min="12290" max="12290" width="3.375" style="35" customWidth="1"/>
    <col min="12291" max="12291" width="7.125" style="35" customWidth="1"/>
    <col min="12292" max="12292" width="18.375" style="35" customWidth="1"/>
    <col min="12293" max="12298" width="13.375" style="35"/>
    <col min="12299" max="12300" width="12.125" style="35" customWidth="1"/>
    <col min="12301" max="12544" width="13.375" style="35"/>
    <col min="12545" max="12545" width="13.375" style="35" customWidth="1"/>
    <col min="12546" max="12546" width="3.375" style="35" customWidth="1"/>
    <col min="12547" max="12547" width="7.125" style="35" customWidth="1"/>
    <col min="12548" max="12548" width="18.375" style="35" customWidth="1"/>
    <col min="12549" max="12554" width="13.375" style="35"/>
    <col min="12555" max="12556" width="12.125" style="35" customWidth="1"/>
    <col min="12557" max="12800" width="13.375" style="35"/>
    <col min="12801" max="12801" width="13.375" style="35" customWidth="1"/>
    <col min="12802" max="12802" width="3.375" style="35" customWidth="1"/>
    <col min="12803" max="12803" width="7.125" style="35" customWidth="1"/>
    <col min="12804" max="12804" width="18.375" style="35" customWidth="1"/>
    <col min="12805" max="12810" width="13.375" style="35"/>
    <col min="12811" max="12812" width="12.125" style="35" customWidth="1"/>
    <col min="12813" max="13056" width="13.375" style="35"/>
    <col min="13057" max="13057" width="13.375" style="35" customWidth="1"/>
    <col min="13058" max="13058" width="3.375" style="35" customWidth="1"/>
    <col min="13059" max="13059" width="7.125" style="35" customWidth="1"/>
    <col min="13060" max="13060" width="18.375" style="35" customWidth="1"/>
    <col min="13061" max="13066" width="13.375" style="35"/>
    <col min="13067" max="13068" width="12.125" style="35" customWidth="1"/>
    <col min="13069" max="13312" width="13.375" style="35"/>
    <col min="13313" max="13313" width="13.375" style="35" customWidth="1"/>
    <col min="13314" max="13314" width="3.375" style="35" customWidth="1"/>
    <col min="13315" max="13315" width="7.125" style="35" customWidth="1"/>
    <col min="13316" max="13316" width="18.375" style="35" customWidth="1"/>
    <col min="13317" max="13322" width="13.375" style="35"/>
    <col min="13323" max="13324" width="12.125" style="35" customWidth="1"/>
    <col min="13325" max="13568" width="13.375" style="35"/>
    <col min="13569" max="13569" width="13.375" style="35" customWidth="1"/>
    <col min="13570" max="13570" width="3.375" style="35" customWidth="1"/>
    <col min="13571" max="13571" width="7.125" style="35" customWidth="1"/>
    <col min="13572" max="13572" width="18.375" style="35" customWidth="1"/>
    <col min="13573" max="13578" width="13.375" style="35"/>
    <col min="13579" max="13580" width="12.125" style="35" customWidth="1"/>
    <col min="13581" max="13824" width="13.375" style="35"/>
    <col min="13825" max="13825" width="13.375" style="35" customWidth="1"/>
    <col min="13826" max="13826" width="3.375" style="35" customWidth="1"/>
    <col min="13827" max="13827" width="7.125" style="35" customWidth="1"/>
    <col min="13828" max="13828" width="18.375" style="35" customWidth="1"/>
    <col min="13829" max="13834" width="13.375" style="35"/>
    <col min="13835" max="13836" width="12.125" style="35" customWidth="1"/>
    <col min="13837" max="14080" width="13.375" style="35"/>
    <col min="14081" max="14081" width="13.375" style="35" customWidth="1"/>
    <col min="14082" max="14082" width="3.375" style="35" customWidth="1"/>
    <col min="14083" max="14083" width="7.125" style="35" customWidth="1"/>
    <col min="14084" max="14084" width="18.375" style="35" customWidth="1"/>
    <col min="14085" max="14090" width="13.375" style="35"/>
    <col min="14091" max="14092" width="12.125" style="35" customWidth="1"/>
    <col min="14093" max="14336" width="13.375" style="35"/>
    <col min="14337" max="14337" width="13.375" style="35" customWidth="1"/>
    <col min="14338" max="14338" width="3.375" style="35" customWidth="1"/>
    <col min="14339" max="14339" width="7.125" style="35" customWidth="1"/>
    <col min="14340" max="14340" width="18.375" style="35" customWidth="1"/>
    <col min="14341" max="14346" width="13.375" style="35"/>
    <col min="14347" max="14348" width="12.125" style="35" customWidth="1"/>
    <col min="14349" max="14592" width="13.375" style="35"/>
    <col min="14593" max="14593" width="13.375" style="35" customWidth="1"/>
    <col min="14594" max="14594" width="3.375" style="35" customWidth="1"/>
    <col min="14595" max="14595" width="7.125" style="35" customWidth="1"/>
    <col min="14596" max="14596" width="18.375" style="35" customWidth="1"/>
    <col min="14597" max="14602" width="13.375" style="35"/>
    <col min="14603" max="14604" width="12.125" style="35" customWidth="1"/>
    <col min="14605" max="14848" width="13.375" style="35"/>
    <col min="14849" max="14849" width="13.375" style="35" customWidth="1"/>
    <col min="14850" max="14850" width="3.375" style="35" customWidth="1"/>
    <col min="14851" max="14851" width="7.125" style="35" customWidth="1"/>
    <col min="14852" max="14852" width="18.375" style="35" customWidth="1"/>
    <col min="14853" max="14858" width="13.375" style="35"/>
    <col min="14859" max="14860" width="12.125" style="35" customWidth="1"/>
    <col min="14861" max="15104" width="13.375" style="35"/>
    <col min="15105" max="15105" width="13.375" style="35" customWidth="1"/>
    <col min="15106" max="15106" width="3.375" style="35" customWidth="1"/>
    <col min="15107" max="15107" width="7.125" style="35" customWidth="1"/>
    <col min="15108" max="15108" width="18.375" style="35" customWidth="1"/>
    <col min="15109" max="15114" width="13.375" style="35"/>
    <col min="15115" max="15116" width="12.125" style="35" customWidth="1"/>
    <col min="15117" max="15360" width="13.375" style="35"/>
    <col min="15361" max="15361" width="13.375" style="35" customWidth="1"/>
    <col min="15362" max="15362" width="3.375" style="35" customWidth="1"/>
    <col min="15363" max="15363" width="7.125" style="35" customWidth="1"/>
    <col min="15364" max="15364" width="18.375" style="35" customWidth="1"/>
    <col min="15365" max="15370" width="13.375" style="35"/>
    <col min="15371" max="15372" width="12.125" style="35" customWidth="1"/>
    <col min="15373" max="15616" width="13.375" style="35"/>
    <col min="15617" max="15617" width="13.375" style="35" customWidth="1"/>
    <col min="15618" max="15618" width="3.375" style="35" customWidth="1"/>
    <col min="15619" max="15619" width="7.125" style="35" customWidth="1"/>
    <col min="15620" max="15620" width="18.375" style="35" customWidth="1"/>
    <col min="15621" max="15626" width="13.375" style="35"/>
    <col min="15627" max="15628" width="12.125" style="35" customWidth="1"/>
    <col min="15629" max="15872" width="13.375" style="35"/>
    <col min="15873" max="15873" width="13.375" style="35" customWidth="1"/>
    <col min="15874" max="15874" width="3.375" style="35" customWidth="1"/>
    <col min="15875" max="15875" width="7.125" style="35" customWidth="1"/>
    <col min="15876" max="15876" width="18.375" style="35" customWidth="1"/>
    <col min="15877" max="15882" width="13.375" style="35"/>
    <col min="15883" max="15884" width="12.125" style="35" customWidth="1"/>
    <col min="15885" max="16128" width="13.375" style="35"/>
    <col min="16129" max="16129" width="13.375" style="35" customWidth="1"/>
    <col min="16130" max="16130" width="3.375" style="35" customWidth="1"/>
    <col min="16131" max="16131" width="7.125" style="35" customWidth="1"/>
    <col min="16132" max="16132" width="18.375" style="35" customWidth="1"/>
    <col min="16133" max="16138" width="13.375" style="35"/>
    <col min="16139" max="16140" width="12.125" style="35" customWidth="1"/>
    <col min="16141" max="16384" width="13.375" style="35"/>
  </cols>
  <sheetData>
    <row r="1" spans="1:12" x14ac:dyDescent="0.2">
      <c r="A1" s="34"/>
    </row>
    <row r="6" spans="1:12" x14ac:dyDescent="0.2">
      <c r="G6" s="36" t="s">
        <v>654</v>
      </c>
    </row>
    <row r="7" spans="1:12" ht="18" thickBot="1" x14ac:dyDescent="0.25">
      <c r="B7" s="37"/>
      <c r="C7" s="37"/>
      <c r="D7" s="37"/>
      <c r="E7" s="71" t="s">
        <v>655</v>
      </c>
      <c r="F7" s="86"/>
      <c r="G7" s="38" t="s">
        <v>656</v>
      </c>
      <c r="H7" s="37"/>
      <c r="I7" s="37"/>
      <c r="J7" s="37"/>
      <c r="K7" s="37"/>
      <c r="L7" s="87" t="s">
        <v>657</v>
      </c>
    </row>
    <row r="8" spans="1:12" x14ac:dyDescent="0.2">
      <c r="F8" s="41" t="s">
        <v>467</v>
      </c>
      <c r="G8" s="41" t="s">
        <v>468</v>
      </c>
      <c r="H8" s="41" t="s">
        <v>469</v>
      </c>
      <c r="I8" s="41" t="s">
        <v>470</v>
      </c>
      <c r="J8" s="41" t="s">
        <v>471</v>
      </c>
      <c r="K8" s="42"/>
      <c r="L8" s="42"/>
    </row>
    <row r="9" spans="1:12" x14ac:dyDescent="0.2">
      <c r="B9" s="42"/>
      <c r="C9" s="42"/>
      <c r="D9" s="42"/>
      <c r="E9" s="42"/>
      <c r="F9" s="44" t="s">
        <v>613</v>
      </c>
      <c r="G9" s="44" t="s">
        <v>614</v>
      </c>
      <c r="H9" s="44" t="s">
        <v>615</v>
      </c>
      <c r="I9" s="44" t="s">
        <v>616</v>
      </c>
      <c r="J9" s="44" t="s">
        <v>617</v>
      </c>
      <c r="K9" s="45" t="s">
        <v>23</v>
      </c>
      <c r="L9" s="45" t="s">
        <v>234</v>
      </c>
    </row>
    <row r="10" spans="1:12" x14ac:dyDescent="0.2">
      <c r="F10" s="39"/>
      <c r="G10" s="47"/>
    </row>
    <row r="11" spans="1:12" x14ac:dyDescent="0.2">
      <c r="B11" s="36" t="s">
        <v>658</v>
      </c>
      <c r="C11" s="50"/>
      <c r="D11" s="50"/>
      <c r="E11" s="50"/>
      <c r="F11" s="77">
        <v>13088</v>
      </c>
      <c r="G11" s="75">
        <v>12955</v>
      </c>
      <c r="H11" s="75">
        <v>12166</v>
      </c>
      <c r="I11" s="75">
        <v>12137</v>
      </c>
      <c r="J11" s="50">
        <f>SUM(J13,J21:J25)</f>
        <v>11574</v>
      </c>
      <c r="K11" s="50">
        <f>SUM(K13,K21:K25)</f>
        <v>5734</v>
      </c>
      <c r="L11" s="50">
        <f>SUM(L13,L21:L25)</f>
        <v>5840</v>
      </c>
    </row>
    <row r="12" spans="1:12" x14ac:dyDescent="0.2">
      <c r="F12" s="48"/>
      <c r="G12" s="47"/>
      <c r="H12" s="47"/>
      <c r="I12" s="47"/>
    </row>
    <row r="13" spans="1:12" x14ac:dyDescent="0.2">
      <c r="C13" s="34" t="s">
        <v>619</v>
      </c>
      <c r="F13" s="48">
        <v>5150</v>
      </c>
      <c r="G13" s="47">
        <v>5302</v>
      </c>
      <c r="H13" s="47">
        <v>5328</v>
      </c>
      <c r="I13" s="47">
        <v>5415</v>
      </c>
      <c r="J13" s="65">
        <f>J14+J15+J16+J17+J18+J19</f>
        <v>5220</v>
      </c>
      <c r="K13" s="65">
        <f>K14+K15+K16+K17+K18+K19</f>
        <v>2386</v>
      </c>
      <c r="L13" s="65">
        <f>L14+L15+L16+L17+L18+L19</f>
        <v>2834</v>
      </c>
    </row>
    <row r="14" spans="1:12" x14ac:dyDescent="0.2">
      <c r="D14" s="34" t="s">
        <v>659</v>
      </c>
      <c r="F14" s="48">
        <v>3410</v>
      </c>
      <c r="G14" s="47">
        <v>3617</v>
      </c>
      <c r="H14" s="47">
        <v>3779</v>
      </c>
      <c r="I14" s="47">
        <v>3976</v>
      </c>
      <c r="J14" s="65">
        <f t="shared" ref="J14:L18" si="0">J34+J54</f>
        <v>3935</v>
      </c>
      <c r="K14" s="65">
        <f t="shared" si="0"/>
        <v>2288</v>
      </c>
      <c r="L14" s="65">
        <f t="shared" si="0"/>
        <v>1647</v>
      </c>
    </row>
    <row r="15" spans="1:12" x14ac:dyDescent="0.2">
      <c r="D15" s="34" t="s">
        <v>660</v>
      </c>
      <c r="F15" s="48">
        <v>1699</v>
      </c>
      <c r="G15" s="47">
        <v>1654</v>
      </c>
      <c r="H15" s="47">
        <v>1521</v>
      </c>
      <c r="I15" s="47">
        <v>1396</v>
      </c>
      <c r="J15" s="65">
        <f t="shared" si="0"/>
        <v>1248</v>
      </c>
      <c r="K15" s="65">
        <f t="shared" si="0"/>
        <v>92</v>
      </c>
      <c r="L15" s="65">
        <f t="shared" si="0"/>
        <v>1156</v>
      </c>
    </row>
    <row r="16" spans="1:12" x14ac:dyDescent="0.2">
      <c r="D16" s="34" t="s">
        <v>661</v>
      </c>
      <c r="F16" s="48">
        <v>7</v>
      </c>
      <c r="G16" s="47">
        <v>5</v>
      </c>
      <c r="H16" s="47">
        <v>8</v>
      </c>
      <c r="I16" s="47">
        <v>7</v>
      </c>
      <c r="J16" s="65">
        <f t="shared" si="0"/>
        <v>3</v>
      </c>
      <c r="K16" s="65">
        <f t="shared" si="0"/>
        <v>1</v>
      </c>
      <c r="L16" s="65">
        <f t="shared" si="0"/>
        <v>2</v>
      </c>
    </row>
    <row r="17" spans="2:12" x14ac:dyDescent="0.2">
      <c r="D17" s="34" t="s">
        <v>662</v>
      </c>
      <c r="F17" s="48">
        <v>11</v>
      </c>
      <c r="G17" s="47">
        <v>7</v>
      </c>
      <c r="H17" s="47">
        <v>4</v>
      </c>
      <c r="I17" s="47">
        <v>13</v>
      </c>
      <c r="J17" s="65">
        <f t="shared" si="0"/>
        <v>11</v>
      </c>
      <c r="K17" s="65">
        <f t="shared" si="0"/>
        <v>3</v>
      </c>
      <c r="L17" s="65">
        <f t="shared" si="0"/>
        <v>8</v>
      </c>
    </row>
    <row r="18" spans="2:12" x14ac:dyDescent="0.2">
      <c r="D18" s="34" t="s">
        <v>663</v>
      </c>
      <c r="F18" s="48">
        <v>23</v>
      </c>
      <c r="G18" s="47">
        <v>19</v>
      </c>
      <c r="H18" s="47">
        <v>15</v>
      </c>
      <c r="I18" s="47">
        <v>22</v>
      </c>
      <c r="J18" s="65">
        <f t="shared" si="0"/>
        <v>23</v>
      </c>
      <c r="K18" s="65">
        <f t="shared" si="0"/>
        <v>2</v>
      </c>
      <c r="L18" s="65">
        <f t="shared" si="0"/>
        <v>21</v>
      </c>
    </row>
    <row r="19" spans="2:12" x14ac:dyDescent="0.2">
      <c r="D19" s="34" t="s">
        <v>664</v>
      </c>
      <c r="F19" s="62" t="s">
        <v>26</v>
      </c>
      <c r="G19" s="61" t="s">
        <v>26</v>
      </c>
      <c r="H19" s="47">
        <v>1</v>
      </c>
      <c r="I19" s="47">
        <v>1</v>
      </c>
      <c r="J19" s="59" t="s">
        <v>26</v>
      </c>
      <c r="K19" s="59" t="s">
        <v>26</v>
      </c>
      <c r="L19" s="59" t="s">
        <v>26</v>
      </c>
    </row>
    <row r="20" spans="2:12" x14ac:dyDescent="0.2">
      <c r="F20" s="48"/>
      <c r="G20" s="47"/>
      <c r="H20" s="47"/>
      <c r="I20" s="47"/>
    </row>
    <row r="21" spans="2:12" x14ac:dyDescent="0.2">
      <c r="C21" s="34" t="s">
        <v>665</v>
      </c>
      <c r="F21" s="48">
        <v>1960</v>
      </c>
      <c r="G21" s="47">
        <v>2065</v>
      </c>
      <c r="H21" s="47">
        <v>1891</v>
      </c>
      <c r="I21" s="47">
        <v>1842</v>
      </c>
      <c r="J21" s="65">
        <f t="shared" ref="J21:L25" si="1">J41+J61</f>
        <v>1923</v>
      </c>
      <c r="K21" s="65">
        <f t="shared" si="1"/>
        <v>911</v>
      </c>
      <c r="L21" s="65">
        <f t="shared" si="1"/>
        <v>1012</v>
      </c>
    </row>
    <row r="22" spans="2:12" x14ac:dyDescent="0.2">
      <c r="C22" s="34" t="s">
        <v>666</v>
      </c>
      <c r="F22" s="48">
        <v>1320</v>
      </c>
      <c r="G22" s="47">
        <v>1198</v>
      </c>
      <c r="H22" s="47">
        <v>1041</v>
      </c>
      <c r="I22" s="47">
        <v>1090</v>
      </c>
      <c r="J22" s="65">
        <f t="shared" si="1"/>
        <v>880</v>
      </c>
      <c r="K22" s="65">
        <f t="shared" si="1"/>
        <v>585</v>
      </c>
      <c r="L22" s="65">
        <f t="shared" si="1"/>
        <v>295</v>
      </c>
    </row>
    <row r="23" spans="2:12" x14ac:dyDescent="0.2">
      <c r="C23" s="34" t="s">
        <v>667</v>
      </c>
      <c r="F23" s="62" t="s">
        <v>334</v>
      </c>
      <c r="G23" s="61" t="s">
        <v>334</v>
      </c>
      <c r="H23" s="61" t="s">
        <v>334</v>
      </c>
      <c r="I23" s="47">
        <v>93</v>
      </c>
      <c r="J23" s="65">
        <f t="shared" si="1"/>
        <v>106</v>
      </c>
      <c r="K23" s="65">
        <f t="shared" si="1"/>
        <v>93</v>
      </c>
      <c r="L23" s="65">
        <f t="shared" si="1"/>
        <v>13</v>
      </c>
    </row>
    <row r="24" spans="2:12" x14ac:dyDescent="0.2">
      <c r="C24" s="34" t="s">
        <v>632</v>
      </c>
      <c r="F24" s="48">
        <v>3744</v>
      </c>
      <c r="G24" s="47">
        <v>3483</v>
      </c>
      <c r="H24" s="47">
        <v>3087</v>
      </c>
      <c r="I24" s="47">
        <v>2676</v>
      </c>
      <c r="J24" s="65">
        <f t="shared" si="1"/>
        <v>2374</v>
      </c>
      <c r="K24" s="65">
        <f t="shared" si="1"/>
        <v>1270</v>
      </c>
      <c r="L24" s="65">
        <f t="shared" si="1"/>
        <v>1104</v>
      </c>
    </row>
    <row r="25" spans="2:12" x14ac:dyDescent="0.2">
      <c r="C25" s="34" t="s">
        <v>668</v>
      </c>
      <c r="F25" s="48">
        <v>914</v>
      </c>
      <c r="G25" s="47">
        <v>907</v>
      </c>
      <c r="H25" s="47">
        <v>819</v>
      </c>
      <c r="I25" s="47">
        <v>1021</v>
      </c>
      <c r="J25" s="65">
        <f t="shared" si="1"/>
        <v>1071</v>
      </c>
      <c r="K25" s="65">
        <f t="shared" si="1"/>
        <v>489</v>
      </c>
      <c r="L25" s="65">
        <f t="shared" si="1"/>
        <v>582</v>
      </c>
    </row>
    <row r="26" spans="2:12" x14ac:dyDescent="0.2">
      <c r="F26" s="48"/>
      <c r="G26" s="47"/>
      <c r="H26" s="47"/>
      <c r="I26" s="47"/>
    </row>
    <row r="27" spans="2:12" x14ac:dyDescent="0.2">
      <c r="B27" s="34" t="s">
        <v>635</v>
      </c>
      <c r="D27" s="34" t="s">
        <v>669</v>
      </c>
      <c r="F27" s="48">
        <v>2</v>
      </c>
      <c r="G27" s="47">
        <v>5</v>
      </c>
      <c r="H27" s="47">
        <v>4</v>
      </c>
      <c r="I27" s="47">
        <v>6</v>
      </c>
      <c r="J27" s="65">
        <f t="shared" ref="J27:L29" si="2">J47+J67</f>
        <v>1</v>
      </c>
      <c r="K27" s="59" t="s">
        <v>26</v>
      </c>
      <c r="L27" s="65">
        <f t="shared" si="2"/>
        <v>1</v>
      </c>
    </row>
    <row r="28" spans="2:12" x14ac:dyDescent="0.2">
      <c r="B28" s="34" t="s">
        <v>635</v>
      </c>
      <c r="D28" s="34" t="s">
        <v>670</v>
      </c>
      <c r="F28" s="48">
        <v>24</v>
      </c>
      <c r="G28" s="47">
        <v>33</v>
      </c>
      <c r="H28" s="47">
        <v>30</v>
      </c>
      <c r="I28" s="47">
        <v>36</v>
      </c>
      <c r="J28" s="65">
        <f t="shared" si="2"/>
        <v>6</v>
      </c>
      <c r="K28" s="65">
        <f t="shared" si="2"/>
        <v>2</v>
      </c>
      <c r="L28" s="65">
        <f t="shared" si="2"/>
        <v>4</v>
      </c>
    </row>
    <row r="29" spans="2:12" x14ac:dyDescent="0.2">
      <c r="B29" s="34" t="s">
        <v>635</v>
      </c>
      <c r="D29" s="34" t="s">
        <v>671</v>
      </c>
      <c r="F29" s="48">
        <v>30</v>
      </c>
      <c r="G29" s="47">
        <v>26</v>
      </c>
      <c r="H29" s="47">
        <v>31</v>
      </c>
      <c r="I29" s="47">
        <v>36</v>
      </c>
      <c r="J29" s="65">
        <f t="shared" si="2"/>
        <v>6</v>
      </c>
      <c r="K29" s="65">
        <f t="shared" si="2"/>
        <v>1</v>
      </c>
      <c r="L29" s="65">
        <f t="shared" si="2"/>
        <v>5</v>
      </c>
    </row>
    <row r="30" spans="2:12" x14ac:dyDescent="0.2">
      <c r="B30" s="34" t="s">
        <v>635</v>
      </c>
      <c r="D30" s="34" t="s">
        <v>672</v>
      </c>
      <c r="F30" s="62" t="s">
        <v>334</v>
      </c>
      <c r="G30" s="61" t="s">
        <v>334</v>
      </c>
      <c r="H30" s="61" t="s">
        <v>334</v>
      </c>
      <c r="I30" s="47">
        <v>1</v>
      </c>
      <c r="J30" s="59" t="s">
        <v>26</v>
      </c>
      <c r="K30" s="59" t="s">
        <v>26</v>
      </c>
      <c r="L30" s="59" t="s">
        <v>26</v>
      </c>
    </row>
    <row r="31" spans="2:12" x14ac:dyDescent="0.2">
      <c r="B31" s="36" t="s">
        <v>673</v>
      </c>
      <c r="C31" s="50"/>
      <c r="D31" s="50"/>
      <c r="E31" s="50"/>
      <c r="F31" s="77">
        <v>11086</v>
      </c>
      <c r="G31" s="75">
        <v>11100</v>
      </c>
      <c r="H31" s="75">
        <v>10291</v>
      </c>
      <c r="I31" s="75">
        <v>10269</v>
      </c>
      <c r="J31" s="50">
        <f>SUM(J33,J41:J45)</f>
        <v>9707</v>
      </c>
      <c r="K31" s="50">
        <f>SUM(K33,K41:K45)</f>
        <v>4722</v>
      </c>
      <c r="L31" s="50">
        <f>SUM(L33,L41:L45)</f>
        <v>4985</v>
      </c>
    </row>
    <row r="32" spans="2:12" x14ac:dyDescent="0.2">
      <c r="F32" s="48"/>
      <c r="G32" s="47"/>
      <c r="H32" s="47"/>
      <c r="I32" s="47"/>
    </row>
    <row r="33" spans="2:12" x14ac:dyDescent="0.2">
      <c r="C33" s="34" t="s">
        <v>619</v>
      </c>
      <c r="F33" s="48">
        <v>3741</v>
      </c>
      <c r="G33" s="47">
        <v>3970</v>
      </c>
      <c r="H33" s="47">
        <v>3939</v>
      </c>
      <c r="I33" s="47">
        <v>4031</v>
      </c>
      <c r="J33" s="65">
        <f>J34+J35+J36+J37+J38+J39</f>
        <v>3839</v>
      </c>
      <c r="K33" s="65">
        <f>K34+K35+K36+K37+K38+K39</f>
        <v>1699</v>
      </c>
      <c r="L33" s="65">
        <f>L34+L35+L36+L37+L38+L39</f>
        <v>2140</v>
      </c>
    </row>
    <row r="34" spans="2:12" x14ac:dyDescent="0.2">
      <c r="D34" s="34" t="s">
        <v>659</v>
      </c>
      <c r="F34" s="48">
        <v>2215</v>
      </c>
      <c r="G34" s="47">
        <v>2479</v>
      </c>
      <c r="H34" s="47">
        <v>2565</v>
      </c>
      <c r="I34" s="47">
        <v>2744</v>
      </c>
      <c r="J34" s="65">
        <f>K34+L34</f>
        <v>2658</v>
      </c>
      <c r="K34" s="47">
        <v>1608</v>
      </c>
      <c r="L34" s="47">
        <v>1050</v>
      </c>
    </row>
    <row r="35" spans="2:12" x14ac:dyDescent="0.2">
      <c r="D35" s="34" t="s">
        <v>660</v>
      </c>
      <c r="F35" s="48">
        <v>1491</v>
      </c>
      <c r="G35" s="47">
        <v>1460</v>
      </c>
      <c r="H35" s="47">
        <v>1346</v>
      </c>
      <c r="I35" s="47">
        <v>1246</v>
      </c>
      <c r="J35" s="65">
        <f>K35+L35</f>
        <v>1145</v>
      </c>
      <c r="K35" s="47">
        <v>86</v>
      </c>
      <c r="L35" s="47">
        <v>1059</v>
      </c>
    </row>
    <row r="36" spans="2:12" x14ac:dyDescent="0.2">
      <c r="D36" s="34" t="s">
        <v>661</v>
      </c>
      <c r="F36" s="48">
        <v>5</v>
      </c>
      <c r="G36" s="47">
        <v>5</v>
      </c>
      <c r="H36" s="47">
        <v>8</v>
      </c>
      <c r="I36" s="47">
        <v>5</v>
      </c>
      <c r="J36" s="65">
        <f>K36+L36</f>
        <v>3</v>
      </c>
      <c r="K36" s="47">
        <v>1</v>
      </c>
      <c r="L36" s="47">
        <v>2</v>
      </c>
    </row>
    <row r="37" spans="2:12" x14ac:dyDescent="0.2">
      <c r="D37" s="34" t="s">
        <v>662</v>
      </c>
      <c r="F37" s="48">
        <v>7</v>
      </c>
      <c r="G37" s="47">
        <v>7</v>
      </c>
      <c r="H37" s="47">
        <v>4</v>
      </c>
      <c r="I37" s="47">
        <v>13</v>
      </c>
      <c r="J37" s="65">
        <f>K37+L37</f>
        <v>10</v>
      </c>
      <c r="K37" s="47">
        <v>2</v>
      </c>
      <c r="L37" s="47">
        <v>8</v>
      </c>
    </row>
    <row r="38" spans="2:12" x14ac:dyDescent="0.2">
      <c r="D38" s="34" t="s">
        <v>663</v>
      </c>
      <c r="F38" s="48">
        <v>23</v>
      </c>
      <c r="G38" s="47">
        <v>19</v>
      </c>
      <c r="H38" s="47">
        <v>15</v>
      </c>
      <c r="I38" s="47">
        <v>22</v>
      </c>
      <c r="J38" s="65">
        <f>K38+L38</f>
        <v>23</v>
      </c>
      <c r="K38" s="47">
        <v>2</v>
      </c>
      <c r="L38" s="47">
        <v>21</v>
      </c>
    </row>
    <row r="39" spans="2:12" x14ac:dyDescent="0.2">
      <c r="D39" s="34" t="s">
        <v>664</v>
      </c>
      <c r="F39" s="62" t="s">
        <v>26</v>
      </c>
      <c r="G39" s="61" t="s">
        <v>26</v>
      </c>
      <c r="H39" s="47">
        <v>1</v>
      </c>
      <c r="I39" s="47">
        <v>1</v>
      </c>
      <c r="J39" s="59" t="s">
        <v>26</v>
      </c>
      <c r="K39" s="61" t="s">
        <v>26</v>
      </c>
      <c r="L39" s="61" t="s">
        <v>26</v>
      </c>
    </row>
    <row r="40" spans="2:12" x14ac:dyDescent="0.2">
      <c r="F40" s="48"/>
      <c r="G40" s="47"/>
      <c r="H40" s="47"/>
      <c r="I40" s="47"/>
    </row>
    <row r="41" spans="2:12" x14ac:dyDescent="0.2">
      <c r="C41" s="34" t="s">
        <v>665</v>
      </c>
      <c r="F41" s="48">
        <v>1878</v>
      </c>
      <c r="G41" s="47">
        <v>2045</v>
      </c>
      <c r="H41" s="47">
        <v>1833</v>
      </c>
      <c r="I41" s="47">
        <v>1783</v>
      </c>
      <c r="J41" s="65">
        <f>K41+L41</f>
        <v>1875</v>
      </c>
      <c r="K41" s="47">
        <v>892</v>
      </c>
      <c r="L41" s="47">
        <v>983</v>
      </c>
    </row>
    <row r="42" spans="2:12" x14ac:dyDescent="0.2">
      <c r="C42" s="34" t="s">
        <v>666</v>
      </c>
      <c r="F42" s="48">
        <v>1095</v>
      </c>
      <c r="G42" s="47">
        <v>953</v>
      </c>
      <c r="H42" s="47">
        <v>778</v>
      </c>
      <c r="I42" s="47">
        <v>826</v>
      </c>
      <c r="J42" s="65">
        <f>K42+L42</f>
        <v>596</v>
      </c>
      <c r="K42" s="47">
        <v>386</v>
      </c>
      <c r="L42" s="47">
        <v>210</v>
      </c>
    </row>
    <row r="43" spans="2:12" x14ac:dyDescent="0.2">
      <c r="C43" s="34" t="s">
        <v>667</v>
      </c>
      <c r="F43" s="62" t="s">
        <v>334</v>
      </c>
      <c r="G43" s="61" t="s">
        <v>334</v>
      </c>
      <c r="H43" s="61" t="s">
        <v>334</v>
      </c>
      <c r="I43" s="47">
        <v>92</v>
      </c>
      <c r="J43" s="65">
        <f>K43+L43</f>
        <v>105</v>
      </c>
      <c r="K43" s="47">
        <v>92</v>
      </c>
      <c r="L43" s="47">
        <v>13</v>
      </c>
    </row>
    <row r="44" spans="2:12" x14ac:dyDescent="0.2">
      <c r="C44" s="34" t="s">
        <v>632</v>
      </c>
      <c r="F44" s="48">
        <v>3643</v>
      </c>
      <c r="G44" s="47">
        <v>3401</v>
      </c>
      <c r="H44" s="47">
        <v>3008</v>
      </c>
      <c r="I44" s="47">
        <v>2609</v>
      </c>
      <c r="J44" s="65">
        <f>K44+L44</f>
        <v>2298</v>
      </c>
      <c r="K44" s="47">
        <v>1211</v>
      </c>
      <c r="L44" s="47">
        <v>1087</v>
      </c>
    </row>
    <row r="45" spans="2:12" x14ac:dyDescent="0.2">
      <c r="C45" s="34" t="s">
        <v>668</v>
      </c>
      <c r="F45" s="48">
        <v>729</v>
      </c>
      <c r="G45" s="47">
        <v>731</v>
      </c>
      <c r="H45" s="47">
        <v>733</v>
      </c>
      <c r="I45" s="47">
        <v>928</v>
      </c>
      <c r="J45" s="65">
        <f>K45+L45</f>
        <v>994</v>
      </c>
      <c r="K45" s="47">
        <v>442</v>
      </c>
      <c r="L45" s="47">
        <v>552</v>
      </c>
    </row>
    <row r="46" spans="2:12" x14ac:dyDescent="0.2">
      <c r="F46" s="48"/>
      <c r="G46" s="47"/>
      <c r="H46" s="47"/>
      <c r="I46" s="47"/>
    </row>
    <row r="47" spans="2:12" x14ac:dyDescent="0.2">
      <c r="B47" s="34" t="s">
        <v>635</v>
      </c>
      <c r="D47" s="34" t="s">
        <v>669</v>
      </c>
      <c r="F47" s="48">
        <v>2</v>
      </c>
      <c r="G47" s="47">
        <v>5</v>
      </c>
      <c r="H47" s="47">
        <v>3</v>
      </c>
      <c r="I47" s="47">
        <v>6</v>
      </c>
      <c r="J47" s="65">
        <f>K47+L47</f>
        <v>1</v>
      </c>
      <c r="K47" s="61" t="s">
        <v>26</v>
      </c>
      <c r="L47" s="47">
        <v>1</v>
      </c>
    </row>
    <row r="48" spans="2:12" x14ac:dyDescent="0.2">
      <c r="B48" s="34" t="s">
        <v>635</v>
      </c>
      <c r="D48" s="34" t="s">
        <v>670</v>
      </c>
      <c r="F48" s="48">
        <v>24</v>
      </c>
      <c r="G48" s="47">
        <v>33</v>
      </c>
      <c r="H48" s="47">
        <v>30</v>
      </c>
      <c r="I48" s="47">
        <v>36</v>
      </c>
      <c r="J48" s="65">
        <f>K48+L48</f>
        <v>6</v>
      </c>
      <c r="K48" s="47">
        <v>2</v>
      </c>
      <c r="L48" s="47">
        <v>4</v>
      </c>
    </row>
    <row r="49" spans="2:12" x14ac:dyDescent="0.2">
      <c r="B49" s="34" t="s">
        <v>635</v>
      </c>
      <c r="D49" s="34" t="s">
        <v>671</v>
      </c>
      <c r="F49" s="48">
        <v>30</v>
      </c>
      <c r="G49" s="47">
        <v>26</v>
      </c>
      <c r="H49" s="47">
        <v>31</v>
      </c>
      <c r="I49" s="47">
        <v>36</v>
      </c>
      <c r="J49" s="65">
        <f>K49+L49</f>
        <v>6</v>
      </c>
      <c r="K49" s="47">
        <v>1</v>
      </c>
      <c r="L49" s="47">
        <v>5</v>
      </c>
    </row>
    <row r="50" spans="2:12" x14ac:dyDescent="0.2">
      <c r="B50" s="34" t="s">
        <v>635</v>
      </c>
      <c r="D50" s="34" t="s">
        <v>672</v>
      </c>
      <c r="F50" s="62" t="s">
        <v>334</v>
      </c>
      <c r="G50" s="61" t="s">
        <v>334</v>
      </c>
      <c r="H50" s="61" t="s">
        <v>334</v>
      </c>
      <c r="I50" s="47">
        <v>1</v>
      </c>
      <c r="J50" s="59" t="s">
        <v>26</v>
      </c>
      <c r="K50" s="61" t="s">
        <v>26</v>
      </c>
      <c r="L50" s="61" t="s">
        <v>26</v>
      </c>
    </row>
    <row r="51" spans="2:12" x14ac:dyDescent="0.2">
      <c r="B51" s="36" t="s">
        <v>674</v>
      </c>
      <c r="C51" s="50"/>
      <c r="D51" s="50"/>
      <c r="E51" s="50"/>
      <c r="F51" s="77">
        <v>2002</v>
      </c>
      <c r="G51" s="75">
        <v>1855</v>
      </c>
      <c r="H51" s="75">
        <v>1875</v>
      </c>
      <c r="I51" s="75">
        <v>1868</v>
      </c>
      <c r="J51" s="50">
        <f>SUM(J53,J61:J65)</f>
        <v>1867</v>
      </c>
      <c r="K51" s="50">
        <f>SUM(K53,K61:K65)</f>
        <v>1012</v>
      </c>
      <c r="L51" s="50">
        <f>SUM(L53,L61:L65)</f>
        <v>855</v>
      </c>
    </row>
    <row r="52" spans="2:12" x14ac:dyDescent="0.2">
      <c r="F52" s="48"/>
      <c r="G52" s="47"/>
      <c r="H52" s="47"/>
      <c r="I52" s="47"/>
    </row>
    <row r="53" spans="2:12" x14ac:dyDescent="0.2">
      <c r="C53" s="34" t="s">
        <v>619</v>
      </c>
      <c r="F53" s="48">
        <v>1409</v>
      </c>
      <c r="G53" s="47">
        <v>1332</v>
      </c>
      <c r="H53" s="47">
        <v>1389</v>
      </c>
      <c r="I53" s="47">
        <v>1384</v>
      </c>
      <c r="J53" s="65">
        <f>J54+J55+J56+J57+J58+J59</f>
        <v>1381</v>
      </c>
      <c r="K53" s="65">
        <f>K54+K55+K56+K57+K58+K59</f>
        <v>687</v>
      </c>
      <c r="L53" s="65">
        <f>L54+L55+L56+L57+L58+L59</f>
        <v>694</v>
      </c>
    </row>
    <row r="54" spans="2:12" x14ac:dyDescent="0.2">
      <c r="D54" s="34" t="s">
        <v>659</v>
      </c>
      <c r="F54" s="48">
        <v>1195</v>
      </c>
      <c r="G54" s="47">
        <v>1138</v>
      </c>
      <c r="H54" s="47">
        <v>1214</v>
      </c>
      <c r="I54" s="47">
        <v>1232</v>
      </c>
      <c r="J54" s="65">
        <f>K54+L54</f>
        <v>1277</v>
      </c>
      <c r="K54" s="47">
        <v>680</v>
      </c>
      <c r="L54" s="47">
        <v>597</v>
      </c>
    </row>
    <row r="55" spans="2:12" x14ac:dyDescent="0.2">
      <c r="D55" s="34" t="s">
        <v>660</v>
      </c>
      <c r="F55" s="48">
        <v>208</v>
      </c>
      <c r="G55" s="47">
        <v>194</v>
      </c>
      <c r="H55" s="47">
        <v>175</v>
      </c>
      <c r="I55" s="47">
        <v>150</v>
      </c>
      <c r="J55" s="65">
        <f>K55+L55</f>
        <v>103</v>
      </c>
      <c r="K55" s="47">
        <v>6</v>
      </c>
      <c r="L55" s="47">
        <v>97</v>
      </c>
    </row>
    <row r="56" spans="2:12" x14ac:dyDescent="0.2">
      <c r="D56" s="34" t="s">
        <v>661</v>
      </c>
      <c r="F56" s="48">
        <v>2</v>
      </c>
      <c r="G56" s="61" t="s">
        <v>26</v>
      </c>
      <c r="H56" s="61" t="s">
        <v>26</v>
      </c>
      <c r="I56" s="47">
        <v>2</v>
      </c>
      <c r="J56" s="59" t="s">
        <v>26</v>
      </c>
      <c r="K56" s="61" t="s">
        <v>26</v>
      </c>
      <c r="L56" s="61" t="s">
        <v>26</v>
      </c>
    </row>
    <row r="57" spans="2:12" x14ac:dyDescent="0.2">
      <c r="D57" s="34" t="s">
        <v>662</v>
      </c>
      <c r="F57" s="48">
        <v>4</v>
      </c>
      <c r="G57" s="61" t="s">
        <v>26</v>
      </c>
      <c r="H57" s="61" t="s">
        <v>26</v>
      </c>
      <c r="I57" s="61" t="s">
        <v>26</v>
      </c>
      <c r="J57" s="65">
        <f>K57+L57</f>
        <v>1</v>
      </c>
      <c r="K57" s="47">
        <v>1</v>
      </c>
      <c r="L57" s="61" t="s">
        <v>26</v>
      </c>
    </row>
    <row r="58" spans="2:12" x14ac:dyDescent="0.2">
      <c r="D58" s="34" t="s">
        <v>663</v>
      </c>
      <c r="F58" s="62" t="s">
        <v>26</v>
      </c>
      <c r="G58" s="61" t="s">
        <v>26</v>
      </c>
      <c r="H58" s="61" t="s">
        <v>26</v>
      </c>
      <c r="I58" s="61" t="s">
        <v>26</v>
      </c>
      <c r="J58" s="59" t="s">
        <v>26</v>
      </c>
      <c r="K58" s="61" t="s">
        <v>26</v>
      </c>
      <c r="L58" s="61" t="s">
        <v>26</v>
      </c>
    </row>
    <row r="59" spans="2:12" x14ac:dyDescent="0.2">
      <c r="D59" s="34" t="s">
        <v>664</v>
      </c>
      <c r="F59" s="62" t="s">
        <v>26</v>
      </c>
      <c r="G59" s="61" t="s">
        <v>26</v>
      </c>
      <c r="H59" s="61" t="s">
        <v>26</v>
      </c>
      <c r="I59" s="61" t="s">
        <v>26</v>
      </c>
      <c r="J59" s="59" t="s">
        <v>26</v>
      </c>
      <c r="K59" s="61" t="s">
        <v>26</v>
      </c>
      <c r="L59" s="61" t="s">
        <v>26</v>
      </c>
    </row>
    <row r="60" spans="2:12" x14ac:dyDescent="0.2">
      <c r="F60" s="48"/>
      <c r="G60" s="47"/>
      <c r="H60" s="47"/>
      <c r="I60" s="47"/>
      <c r="J60" s="94"/>
    </row>
    <row r="61" spans="2:12" x14ac:dyDescent="0.2">
      <c r="C61" s="34" t="s">
        <v>665</v>
      </c>
      <c r="F61" s="48">
        <v>82</v>
      </c>
      <c r="G61" s="47">
        <v>20</v>
      </c>
      <c r="H61" s="47">
        <v>58</v>
      </c>
      <c r="I61" s="47">
        <v>59</v>
      </c>
      <c r="J61" s="65">
        <f>K61+L61</f>
        <v>48</v>
      </c>
      <c r="K61" s="47">
        <v>19</v>
      </c>
      <c r="L61" s="47">
        <v>29</v>
      </c>
    </row>
    <row r="62" spans="2:12" x14ac:dyDescent="0.2">
      <c r="C62" s="34" t="s">
        <v>666</v>
      </c>
      <c r="F62" s="48">
        <v>225</v>
      </c>
      <c r="G62" s="47">
        <v>245</v>
      </c>
      <c r="H62" s="47">
        <v>263</v>
      </c>
      <c r="I62" s="47">
        <v>264</v>
      </c>
      <c r="J62" s="65">
        <f>K62+L62</f>
        <v>284</v>
      </c>
      <c r="K62" s="47">
        <v>199</v>
      </c>
      <c r="L62" s="47">
        <v>85</v>
      </c>
    </row>
    <row r="63" spans="2:12" x14ac:dyDescent="0.2">
      <c r="C63" s="34" t="s">
        <v>667</v>
      </c>
      <c r="F63" s="62" t="s">
        <v>334</v>
      </c>
      <c r="G63" s="61" t="s">
        <v>334</v>
      </c>
      <c r="H63" s="61" t="s">
        <v>334</v>
      </c>
      <c r="I63" s="47">
        <v>1</v>
      </c>
      <c r="J63" s="65">
        <f>K63+L63</f>
        <v>1</v>
      </c>
      <c r="K63" s="47">
        <v>1</v>
      </c>
      <c r="L63" s="61" t="s">
        <v>26</v>
      </c>
    </row>
    <row r="64" spans="2:12" x14ac:dyDescent="0.2">
      <c r="C64" s="34" t="s">
        <v>632</v>
      </c>
      <c r="F64" s="48">
        <v>101</v>
      </c>
      <c r="G64" s="47">
        <v>82</v>
      </c>
      <c r="H64" s="47">
        <v>79</v>
      </c>
      <c r="I64" s="47">
        <v>67</v>
      </c>
      <c r="J64" s="65">
        <f>K64+L64</f>
        <v>76</v>
      </c>
      <c r="K64" s="47">
        <v>59</v>
      </c>
      <c r="L64" s="47">
        <v>17</v>
      </c>
    </row>
    <row r="65" spans="1:12" x14ac:dyDescent="0.2">
      <c r="C65" s="34" t="s">
        <v>668</v>
      </c>
      <c r="F65" s="48">
        <v>185</v>
      </c>
      <c r="G65" s="47">
        <v>176</v>
      </c>
      <c r="H65" s="47">
        <v>86</v>
      </c>
      <c r="I65" s="47">
        <v>93</v>
      </c>
      <c r="J65" s="65">
        <f>K65+L65</f>
        <v>77</v>
      </c>
      <c r="K65" s="47">
        <v>47</v>
      </c>
      <c r="L65" s="47">
        <v>30</v>
      </c>
    </row>
    <row r="66" spans="1:12" x14ac:dyDescent="0.2">
      <c r="F66" s="48"/>
      <c r="G66" s="47"/>
      <c r="H66" s="47"/>
      <c r="I66" s="47"/>
    </row>
    <row r="67" spans="1:12" x14ac:dyDescent="0.2">
      <c r="B67" s="34" t="s">
        <v>635</v>
      </c>
      <c r="D67" s="34" t="s">
        <v>669</v>
      </c>
      <c r="F67" s="62" t="s">
        <v>26</v>
      </c>
      <c r="G67" s="61" t="s">
        <v>26</v>
      </c>
      <c r="H67" s="47">
        <v>1</v>
      </c>
      <c r="I67" s="61" t="s">
        <v>26</v>
      </c>
      <c r="J67" s="59" t="s">
        <v>26</v>
      </c>
      <c r="K67" s="61" t="s">
        <v>26</v>
      </c>
      <c r="L67" s="61" t="s">
        <v>26</v>
      </c>
    </row>
    <row r="68" spans="1:12" x14ac:dyDescent="0.2">
      <c r="B68" s="34" t="s">
        <v>635</v>
      </c>
      <c r="D68" s="34" t="s">
        <v>670</v>
      </c>
      <c r="F68" s="62" t="s">
        <v>26</v>
      </c>
      <c r="G68" s="61" t="s">
        <v>26</v>
      </c>
      <c r="H68" s="61" t="s">
        <v>26</v>
      </c>
      <c r="I68" s="61" t="s">
        <v>26</v>
      </c>
      <c r="J68" s="59" t="s">
        <v>26</v>
      </c>
      <c r="K68" s="61" t="s">
        <v>26</v>
      </c>
      <c r="L68" s="61" t="s">
        <v>26</v>
      </c>
    </row>
    <row r="69" spans="1:12" x14ac:dyDescent="0.2">
      <c r="B69" s="34" t="s">
        <v>635</v>
      </c>
      <c r="D69" s="34" t="s">
        <v>671</v>
      </c>
      <c r="F69" s="62" t="s">
        <v>26</v>
      </c>
      <c r="G69" s="61" t="s">
        <v>26</v>
      </c>
      <c r="H69" s="61" t="s">
        <v>26</v>
      </c>
      <c r="I69" s="61" t="s">
        <v>26</v>
      </c>
      <c r="J69" s="59" t="s">
        <v>26</v>
      </c>
      <c r="K69" s="61" t="s">
        <v>26</v>
      </c>
      <c r="L69" s="61" t="s">
        <v>26</v>
      </c>
    </row>
    <row r="70" spans="1:12" x14ac:dyDescent="0.2">
      <c r="B70" s="34" t="s">
        <v>635</v>
      </c>
      <c r="D70" s="34" t="s">
        <v>672</v>
      </c>
      <c r="F70" s="62" t="s">
        <v>334</v>
      </c>
      <c r="G70" s="61" t="s">
        <v>334</v>
      </c>
      <c r="H70" s="61" t="s">
        <v>334</v>
      </c>
      <c r="I70" s="61" t="s">
        <v>26</v>
      </c>
      <c r="J70" s="59" t="s">
        <v>26</v>
      </c>
      <c r="K70" s="61" t="s">
        <v>26</v>
      </c>
      <c r="L70" s="61" t="s">
        <v>26</v>
      </c>
    </row>
    <row r="71" spans="1:12" ht="18" thickBot="1" x14ac:dyDescent="0.25">
      <c r="B71" s="37"/>
      <c r="C71" s="37"/>
      <c r="D71" s="37"/>
      <c r="E71" s="37"/>
      <c r="F71" s="53"/>
      <c r="G71" s="37"/>
      <c r="H71" s="37"/>
      <c r="I71" s="37"/>
      <c r="J71" s="37"/>
      <c r="K71" s="37"/>
      <c r="L71" s="37"/>
    </row>
    <row r="72" spans="1:12" x14ac:dyDescent="0.2">
      <c r="F72" s="34" t="s">
        <v>263</v>
      </c>
    </row>
    <row r="73" spans="1:12" x14ac:dyDescent="0.2">
      <c r="A73" s="34"/>
    </row>
  </sheetData>
  <phoneticPr fontId="2"/>
  <pageMargins left="0.34" right="0.31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0.875" defaultRowHeight="17.25" x14ac:dyDescent="0.2"/>
  <cols>
    <col min="1" max="1" width="13.375" style="35" customWidth="1"/>
    <col min="2" max="2" width="18.375" style="35" customWidth="1"/>
    <col min="3" max="6" width="12.125" style="35" customWidth="1"/>
    <col min="7" max="9" width="10.875" style="35"/>
    <col min="10" max="10" width="12.125" style="35" customWidth="1"/>
    <col min="11" max="256" width="10.875" style="35"/>
    <col min="257" max="257" width="13.375" style="35" customWidth="1"/>
    <col min="258" max="258" width="18.375" style="35" customWidth="1"/>
    <col min="259" max="262" width="12.125" style="35" customWidth="1"/>
    <col min="263" max="265" width="10.875" style="35"/>
    <col min="266" max="266" width="12.125" style="35" customWidth="1"/>
    <col min="267" max="512" width="10.875" style="35"/>
    <col min="513" max="513" width="13.375" style="35" customWidth="1"/>
    <col min="514" max="514" width="18.375" style="35" customWidth="1"/>
    <col min="515" max="518" width="12.125" style="35" customWidth="1"/>
    <col min="519" max="521" width="10.875" style="35"/>
    <col min="522" max="522" width="12.125" style="35" customWidth="1"/>
    <col min="523" max="768" width="10.875" style="35"/>
    <col min="769" max="769" width="13.375" style="35" customWidth="1"/>
    <col min="770" max="770" width="18.375" style="35" customWidth="1"/>
    <col min="771" max="774" width="12.125" style="35" customWidth="1"/>
    <col min="775" max="777" width="10.875" style="35"/>
    <col min="778" max="778" width="12.125" style="35" customWidth="1"/>
    <col min="779" max="1024" width="10.875" style="35"/>
    <col min="1025" max="1025" width="13.375" style="35" customWidth="1"/>
    <col min="1026" max="1026" width="18.375" style="35" customWidth="1"/>
    <col min="1027" max="1030" width="12.125" style="35" customWidth="1"/>
    <col min="1031" max="1033" width="10.875" style="35"/>
    <col min="1034" max="1034" width="12.125" style="35" customWidth="1"/>
    <col min="1035" max="1280" width="10.875" style="35"/>
    <col min="1281" max="1281" width="13.375" style="35" customWidth="1"/>
    <col min="1282" max="1282" width="18.375" style="35" customWidth="1"/>
    <col min="1283" max="1286" width="12.125" style="35" customWidth="1"/>
    <col min="1287" max="1289" width="10.875" style="35"/>
    <col min="1290" max="1290" width="12.125" style="35" customWidth="1"/>
    <col min="1291" max="1536" width="10.875" style="35"/>
    <col min="1537" max="1537" width="13.375" style="35" customWidth="1"/>
    <col min="1538" max="1538" width="18.375" style="35" customWidth="1"/>
    <col min="1539" max="1542" width="12.125" style="35" customWidth="1"/>
    <col min="1543" max="1545" width="10.875" style="35"/>
    <col min="1546" max="1546" width="12.125" style="35" customWidth="1"/>
    <col min="1547" max="1792" width="10.875" style="35"/>
    <col min="1793" max="1793" width="13.375" style="35" customWidth="1"/>
    <col min="1794" max="1794" width="18.375" style="35" customWidth="1"/>
    <col min="1795" max="1798" width="12.125" style="35" customWidth="1"/>
    <col min="1799" max="1801" width="10.875" style="35"/>
    <col min="1802" max="1802" width="12.125" style="35" customWidth="1"/>
    <col min="1803" max="2048" width="10.875" style="35"/>
    <col min="2049" max="2049" width="13.375" style="35" customWidth="1"/>
    <col min="2050" max="2050" width="18.375" style="35" customWidth="1"/>
    <col min="2051" max="2054" width="12.125" style="35" customWidth="1"/>
    <col min="2055" max="2057" width="10.875" style="35"/>
    <col min="2058" max="2058" width="12.125" style="35" customWidth="1"/>
    <col min="2059" max="2304" width="10.875" style="35"/>
    <col min="2305" max="2305" width="13.375" style="35" customWidth="1"/>
    <col min="2306" max="2306" width="18.375" style="35" customWidth="1"/>
    <col min="2307" max="2310" width="12.125" style="35" customWidth="1"/>
    <col min="2311" max="2313" width="10.875" style="35"/>
    <col min="2314" max="2314" width="12.125" style="35" customWidth="1"/>
    <col min="2315" max="2560" width="10.875" style="35"/>
    <col min="2561" max="2561" width="13.375" style="35" customWidth="1"/>
    <col min="2562" max="2562" width="18.375" style="35" customWidth="1"/>
    <col min="2563" max="2566" width="12.125" style="35" customWidth="1"/>
    <col min="2567" max="2569" width="10.875" style="35"/>
    <col min="2570" max="2570" width="12.125" style="35" customWidth="1"/>
    <col min="2571" max="2816" width="10.875" style="35"/>
    <col min="2817" max="2817" width="13.375" style="35" customWidth="1"/>
    <col min="2818" max="2818" width="18.375" style="35" customWidth="1"/>
    <col min="2819" max="2822" width="12.125" style="35" customWidth="1"/>
    <col min="2823" max="2825" width="10.875" style="35"/>
    <col min="2826" max="2826" width="12.125" style="35" customWidth="1"/>
    <col min="2827" max="3072" width="10.875" style="35"/>
    <col min="3073" max="3073" width="13.375" style="35" customWidth="1"/>
    <col min="3074" max="3074" width="18.375" style="35" customWidth="1"/>
    <col min="3075" max="3078" width="12.125" style="35" customWidth="1"/>
    <col min="3079" max="3081" width="10.875" style="35"/>
    <col min="3082" max="3082" width="12.125" style="35" customWidth="1"/>
    <col min="3083" max="3328" width="10.875" style="35"/>
    <col min="3329" max="3329" width="13.375" style="35" customWidth="1"/>
    <col min="3330" max="3330" width="18.375" style="35" customWidth="1"/>
    <col min="3331" max="3334" width="12.125" style="35" customWidth="1"/>
    <col min="3335" max="3337" width="10.875" style="35"/>
    <col min="3338" max="3338" width="12.125" style="35" customWidth="1"/>
    <col min="3339" max="3584" width="10.875" style="35"/>
    <col min="3585" max="3585" width="13.375" style="35" customWidth="1"/>
    <col min="3586" max="3586" width="18.375" style="35" customWidth="1"/>
    <col min="3587" max="3590" width="12.125" style="35" customWidth="1"/>
    <col min="3591" max="3593" width="10.875" style="35"/>
    <col min="3594" max="3594" width="12.125" style="35" customWidth="1"/>
    <col min="3595" max="3840" width="10.875" style="35"/>
    <col min="3841" max="3841" width="13.375" style="35" customWidth="1"/>
    <col min="3842" max="3842" width="18.375" style="35" customWidth="1"/>
    <col min="3843" max="3846" width="12.125" style="35" customWidth="1"/>
    <col min="3847" max="3849" width="10.875" style="35"/>
    <col min="3850" max="3850" width="12.125" style="35" customWidth="1"/>
    <col min="3851" max="4096" width="10.875" style="35"/>
    <col min="4097" max="4097" width="13.375" style="35" customWidth="1"/>
    <col min="4098" max="4098" width="18.375" style="35" customWidth="1"/>
    <col min="4099" max="4102" width="12.125" style="35" customWidth="1"/>
    <col min="4103" max="4105" width="10.875" style="35"/>
    <col min="4106" max="4106" width="12.125" style="35" customWidth="1"/>
    <col min="4107" max="4352" width="10.875" style="35"/>
    <col min="4353" max="4353" width="13.375" style="35" customWidth="1"/>
    <col min="4354" max="4354" width="18.375" style="35" customWidth="1"/>
    <col min="4355" max="4358" width="12.125" style="35" customWidth="1"/>
    <col min="4359" max="4361" width="10.875" style="35"/>
    <col min="4362" max="4362" width="12.125" style="35" customWidth="1"/>
    <col min="4363" max="4608" width="10.875" style="35"/>
    <col min="4609" max="4609" width="13.375" style="35" customWidth="1"/>
    <col min="4610" max="4610" width="18.375" style="35" customWidth="1"/>
    <col min="4611" max="4614" width="12.125" style="35" customWidth="1"/>
    <col min="4615" max="4617" width="10.875" style="35"/>
    <col min="4618" max="4618" width="12.125" style="35" customWidth="1"/>
    <col min="4619" max="4864" width="10.875" style="35"/>
    <col min="4865" max="4865" width="13.375" style="35" customWidth="1"/>
    <col min="4866" max="4866" width="18.375" style="35" customWidth="1"/>
    <col min="4867" max="4870" width="12.125" style="35" customWidth="1"/>
    <col min="4871" max="4873" width="10.875" style="35"/>
    <col min="4874" max="4874" width="12.125" style="35" customWidth="1"/>
    <col min="4875" max="5120" width="10.875" style="35"/>
    <col min="5121" max="5121" width="13.375" style="35" customWidth="1"/>
    <col min="5122" max="5122" width="18.375" style="35" customWidth="1"/>
    <col min="5123" max="5126" width="12.125" style="35" customWidth="1"/>
    <col min="5127" max="5129" width="10.875" style="35"/>
    <col min="5130" max="5130" width="12.125" style="35" customWidth="1"/>
    <col min="5131" max="5376" width="10.875" style="35"/>
    <col min="5377" max="5377" width="13.375" style="35" customWidth="1"/>
    <col min="5378" max="5378" width="18.375" style="35" customWidth="1"/>
    <col min="5379" max="5382" width="12.125" style="35" customWidth="1"/>
    <col min="5383" max="5385" width="10.875" style="35"/>
    <col min="5386" max="5386" width="12.125" style="35" customWidth="1"/>
    <col min="5387" max="5632" width="10.875" style="35"/>
    <col min="5633" max="5633" width="13.375" style="35" customWidth="1"/>
    <col min="5634" max="5634" width="18.375" style="35" customWidth="1"/>
    <col min="5635" max="5638" width="12.125" style="35" customWidth="1"/>
    <col min="5639" max="5641" width="10.875" style="35"/>
    <col min="5642" max="5642" width="12.125" style="35" customWidth="1"/>
    <col min="5643" max="5888" width="10.875" style="35"/>
    <col min="5889" max="5889" width="13.375" style="35" customWidth="1"/>
    <col min="5890" max="5890" width="18.375" style="35" customWidth="1"/>
    <col min="5891" max="5894" width="12.125" style="35" customWidth="1"/>
    <col min="5895" max="5897" width="10.875" style="35"/>
    <col min="5898" max="5898" width="12.125" style="35" customWidth="1"/>
    <col min="5899" max="6144" width="10.875" style="35"/>
    <col min="6145" max="6145" width="13.375" style="35" customWidth="1"/>
    <col min="6146" max="6146" width="18.375" style="35" customWidth="1"/>
    <col min="6147" max="6150" width="12.125" style="35" customWidth="1"/>
    <col min="6151" max="6153" width="10.875" style="35"/>
    <col min="6154" max="6154" width="12.125" style="35" customWidth="1"/>
    <col min="6155" max="6400" width="10.875" style="35"/>
    <col min="6401" max="6401" width="13.375" style="35" customWidth="1"/>
    <col min="6402" max="6402" width="18.375" style="35" customWidth="1"/>
    <col min="6403" max="6406" width="12.125" style="35" customWidth="1"/>
    <col min="6407" max="6409" width="10.875" style="35"/>
    <col min="6410" max="6410" width="12.125" style="35" customWidth="1"/>
    <col min="6411" max="6656" width="10.875" style="35"/>
    <col min="6657" max="6657" width="13.375" style="35" customWidth="1"/>
    <col min="6658" max="6658" width="18.375" style="35" customWidth="1"/>
    <col min="6659" max="6662" width="12.125" style="35" customWidth="1"/>
    <col min="6663" max="6665" width="10.875" style="35"/>
    <col min="6666" max="6666" width="12.125" style="35" customWidth="1"/>
    <col min="6667" max="6912" width="10.875" style="35"/>
    <col min="6913" max="6913" width="13.375" style="35" customWidth="1"/>
    <col min="6914" max="6914" width="18.375" style="35" customWidth="1"/>
    <col min="6915" max="6918" width="12.125" style="35" customWidth="1"/>
    <col min="6919" max="6921" width="10.875" style="35"/>
    <col min="6922" max="6922" width="12.125" style="35" customWidth="1"/>
    <col min="6923" max="7168" width="10.875" style="35"/>
    <col min="7169" max="7169" width="13.375" style="35" customWidth="1"/>
    <col min="7170" max="7170" width="18.375" style="35" customWidth="1"/>
    <col min="7171" max="7174" width="12.125" style="35" customWidth="1"/>
    <col min="7175" max="7177" width="10.875" style="35"/>
    <col min="7178" max="7178" width="12.125" style="35" customWidth="1"/>
    <col min="7179" max="7424" width="10.875" style="35"/>
    <col min="7425" max="7425" width="13.375" style="35" customWidth="1"/>
    <col min="7426" max="7426" width="18.375" style="35" customWidth="1"/>
    <col min="7427" max="7430" width="12.125" style="35" customWidth="1"/>
    <col min="7431" max="7433" width="10.875" style="35"/>
    <col min="7434" max="7434" width="12.125" style="35" customWidth="1"/>
    <col min="7435" max="7680" width="10.875" style="35"/>
    <col min="7681" max="7681" width="13.375" style="35" customWidth="1"/>
    <col min="7682" max="7682" width="18.375" style="35" customWidth="1"/>
    <col min="7683" max="7686" width="12.125" style="35" customWidth="1"/>
    <col min="7687" max="7689" width="10.875" style="35"/>
    <col min="7690" max="7690" width="12.125" style="35" customWidth="1"/>
    <col min="7691" max="7936" width="10.875" style="35"/>
    <col min="7937" max="7937" width="13.375" style="35" customWidth="1"/>
    <col min="7938" max="7938" width="18.375" style="35" customWidth="1"/>
    <col min="7939" max="7942" width="12.125" style="35" customWidth="1"/>
    <col min="7943" max="7945" width="10.875" style="35"/>
    <col min="7946" max="7946" width="12.125" style="35" customWidth="1"/>
    <col min="7947" max="8192" width="10.875" style="35"/>
    <col min="8193" max="8193" width="13.375" style="35" customWidth="1"/>
    <col min="8194" max="8194" width="18.375" style="35" customWidth="1"/>
    <col min="8195" max="8198" width="12.125" style="35" customWidth="1"/>
    <col min="8199" max="8201" width="10.875" style="35"/>
    <col min="8202" max="8202" width="12.125" style="35" customWidth="1"/>
    <col min="8203" max="8448" width="10.875" style="35"/>
    <col min="8449" max="8449" width="13.375" style="35" customWidth="1"/>
    <col min="8450" max="8450" width="18.375" style="35" customWidth="1"/>
    <col min="8451" max="8454" width="12.125" style="35" customWidth="1"/>
    <col min="8455" max="8457" width="10.875" style="35"/>
    <col min="8458" max="8458" width="12.125" style="35" customWidth="1"/>
    <col min="8459" max="8704" width="10.875" style="35"/>
    <col min="8705" max="8705" width="13.375" style="35" customWidth="1"/>
    <col min="8706" max="8706" width="18.375" style="35" customWidth="1"/>
    <col min="8707" max="8710" width="12.125" style="35" customWidth="1"/>
    <col min="8711" max="8713" width="10.875" style="35"/>
    <col min="8714" max="8714" width="12.125" style="35" customWidth="1"/>
    <col min="8715" max="8960" width="10.875" style="35"/>
    <col min="8961" max="8961" width="13.375" style="35" customWidth="1"/>
    <col min="8962" max="8962" width="18.375" style="35" customWidth="1"/>
    <col min="8963" max="8966" width="12.125" style="35" customWidth="1"/>
    <col min="8967" max="8969" width="10.875" style="35"/>
    <col min="8970" max="8970" width="12.125" style="35" customWidth="1"/>
    <col min="8971" max="9216" width="10.875" style="35"/>
    <col min="9217" max="9217" width="13.375" style="35" customWidth="1"/>
    <col min="9218" max="9218" width="18.375" style="35" customWidth="1"/>
    <col min="9219" max="9222" width="12.125" style="35" customWidth="1"/>
    <col min="9223" max="9225" width="10.875" style="35"/>
    <col min="9226" max="9226" width="12.125" style="35" customWidth="1"/>
    <col min="9227" max="9472" width="10.875" style="35"/>
    <col min="9473" max="9473" width="13.375" style="35" customWidth="1"/>
    <col min="9474" max="9474" width="18.375" style="35" customWidth="1"/>
    <col min="9475" max="9478" width="12.125" style="35" customWidth="1"/>
    <col min="9479" max="9481" width="10.875" style="35"/>
    <col min="9482" max="9482" width="12.125" style="35" customWidth="1"/>
    <col min="9483" max="9728" width="10.875" style="35"/>
    <col min="9729" max="9729" width="13.375" style="35" customWidth="1"/>
    <col min="9730" max="9730" width="18.375" style="35" customWidth="1"/>
    <col min="9731" max="9734" width="12.125" style="35" customWidth="1"/>
    <col min="9735" max="9737" width="10.875" style="35"/>
    <col min="9738" max="9738" width="12.125" style="35" customWidth="1"/>
    <col min="9739" max="9984" width="10.875" style="35"/>
    <col min="9985" max="9985" width="13.375" style="35" customWidth="1"/>
    <col min="9986" max="9986" width="18.375" style="35" customWidth="1"/>
    <col min="9987" max="9990" width="12.125" style="35" customWidth="1"/>
    <col min="9991" max="9993" width="10.875" style="35"/>
    <col min="9994" max="9994" width="12.125" style="35" customWidth="1"/>
    <col min="9995" max="10240" width="10.875" style="35"/>
    <col min="10241" max="10241" width="13.375" style="35" customWidth="1"/>
    <col min="10242" max="10242" width="18.375" style="35" customWidth="1"/>
    <col min="10243" max="10246" width="12.125" style="35" customWidth="1"/>
    <col min="10247" max="10249" width="10.875" style="35"/>
    <col min="10250" max="10250" width="12.125" style="35" customWidth="1"/>
    <col min="10251" max="10496" width="10.875" style="35"/>
    <col min="10497" max="10497" width="13.375" style="35" customWidth="1"/>
    <col min="10498" max="10498" width="18.375" style="35" customWidth="1"/>
    <col min="10499" max="10502" width="12.125" style="35" customWidth="1"/>
    <col min="10503" max="10505" width="10.875" style="35"/>
    <col min="10506" max="10506" width="12.125" style="35" customWidth="1"/>
    <col min="10507" max="10752" width="10.875" style="35"/>
    <col min="10753" max="10753" width="13.375" style="35" customWidth="1"/>
    <col min="10754" max="10754" width="18.375" style="35" customWidth="1"/>
    <col min="10755" max="10758" width="12.125" style="35" customWidth="1"/>
    <col min="10759" max="10761" width="10.875" style="35"/>
    <col min="10762" max="10762" width="12.125" style="35" customWidth="1"/>
    <col min="10763" max="11008" width="10.875" style="35"/>
    <col min="11009" max="11009" width="13.375" style="35" customWidth="1"/>
    <col min="11010" max="11010" width="18.375" style="35" customWidth="1"/>
    <col min="11011" max="11014" width="12.125" style="35" customWidth="1"/>
    <col min="11015" max="11017" width="10.875" style="35"/>
    <col min="11018" max="11018" width="12.125" style="35" customWidth="1"/>
    <col min="11019" max="11264" width="10.875" style="35"/>
    <col min="11265" max="11265" width="13.375" style="35" customWidth="1"/>
    <col min="11266" max="11266" width="18.375" style="35" customWidth="1"/>
    <col min="11267" max="11270" width="12.125" style="35" customWidth="1"/>
    <col min="11271" max="11273" width="10.875" style="35"/>
    <col min="11274" max="11274" width="12.125" style="35" customWidth="1"/>
    <col min="11275" max="11520" width="10.875" style="35"/>
    <col min="11521" max="11521" width="13.375" style="35" customWidth="1"/>
    <col min="11522" max="11522" width="18.375" style="35" customWidth="1"/>
    <col min="11523" max="11526" width="12.125" style="35" customWidth="1"/>
    <col min="11527" max="11529" width="10.875" style="35"/>
    <col min="11530" max="11530" width="12.125" style="35" customWidth="1"/>
    <col min="11531" max="11776" width="10.875" style="35"/>
    <col min="11777" max="11777" width="13.375" style="35" customWidth="1"/>
    <col min="11778" max="11778" width="18.375" style="35" customWidth="1"/>
    <col min="11779" max="11782" width="12.125" style="35" customWidth="1"/>
    <col min="11783" max="11785" width="10.875" style="35"/>
    <col min="11786" max="11786" width="12.125" style="35" customWidth="1"/>
    <col min="11787" max="12032" width="10.875" style="35"/>
    <col min="12033" max="12033" width="13.375" style="35" customWidth="1"/>
    <col min="12034" max="12034" width="18.375" style="35" customWidth="1"/>
    <col min="12035" max="12038" width="12.125" style="35" customWidth="1"/>
    <col min="12039" max="12041" width="10.875" style="35"/>
    <col min="12042" max="12042" width="12.125" style="35" customWidth="1"/>
    <col min="12043" max="12288" width="10.875" style="35"/>
    <col min="12289" max="12289" width="13.375" style="35" customWidth="1"/>
    <col min="12290" max="12290" width="18.375" style="35" customWidth="1"/>
    <col min="12291" max="12294" width="12.125" style="35" customWidth="1"/>
    <col min="12295" max="12297" width="10.875" style="35"/>
    <col min="12298" max="12298" width="12.125" style="35" customWidth="1"/>
    <col min="12299" max="12544" width="10.875" style="35"/>
    <col min="12545" max="12545" width="13.375" style="35" customWidth="1"/>
    <col min="12546" max="12546" width="18.375" style="35" customWidth="1"/>
    <col min="12547" max="12550" width="12.125" style="35" customWidth="1"/>
    <col min="12551" max="12553" width="10.875" style="35"/>
    <col min="12554" max="12554" width="12.125" style="35" customWidth="1"/>
    <col min="12555" max="12800" width="10.875" style="35"/>
    <col min="12801" max="12801" width="13.375" style="35" customWidth="1"/>
    <col min="12802" max="12802" width="18.375" style="35" customWidth="1"/>
    <col min="12803" max="12806" width="12.125" style="35" customWidth="1"/>
    <col min="12807" max="12809" width="10.875" style="35"/>
    <col min="12810" max="12810" width="12.125" style="35" customWidth="1"/>
    <col min="12811" max="13056" width="10.875" style="35"/>
    <col min="13057" max="13057" width="13.375" style="35" customWidth="1"/>
    <col min="13058" max="13058" width="18.375" style="35" customWidth="1"/>
    <col min="13059" max="13062" width="12.125" style="35" customWidth="1"/>
    <col min="13063" max="13065" width="10.875" style="35"/>
    <col min="13066" max="13066" width="12.125" style="35" customWidth="1"/>
    <col min="13067" max="13312" width="10.875" style="35"/>
    <col min="13313" max="13313" width="13.375" style="35" customWidth="1"/>
    <col min="13314" max="13314" width="18.375" style="35" customWidth="1"/>
    <col min="13315" max="13318" width="12.125" style="35" customWidth="1"/>
    <col min="13319" max="13321" width="10.875" style="35"/>
    <col min="13322" max="13322" width="12.125" style="35" customWidth="1"/>
    <col min="13323" max="13568" width="10.875" style="35"/>
    <col min="13569" max="13569" width="13.375" style="35" customWidth="1"/>
    <col min="13570" max="13570" width="18.375" style="35" customWidth="1"/>
    <col min="13571" max="13574" width="12.125" style="35" customWidth="1"/>
    <col min="13575" max="13577" width="10.875" style="35"/>
    <col min="13578" max="13578" width="12.125" style="35" customWidth="1"/>
    <col min="13579" max="13824" width="10.875" style="35"/>
    <col min="13825" max="13825" width="13.375" style="35" customWidth="1"/>
    <col min="13826" max="13826" width="18.375" style="35" customWidth="1"/>
    <col min="13827" max="13830" width="12.125" style="35" customWidth="1"/>
    <col min="13831" max="13833" width="10.875" style="35"/>
    <col min="13834" max="13834" width="12.125" style="35" customWidth="1"/>
    <col min="13835" max="14080" width="10.875" style="35"/>
    <col min="14081" max="14081" width="13.375" style="35" customWidth="1"/>
    <col min="14082" max="14082" width="18.375" style="35" customWidth="1"/>
    <col min="14083" max="14086" width="12.125" style="35" customWidth="1"/>
    <col min="14087" max="14089" width="10.875" style="35"/>
    <col min="14090" max="14090" width="12.125" style="35" customWidth="1"/>
    <col min="14091" max="14336" width="10.875" style="35"/>
    <col min="14337" max="14337" width="13.375" style="35" customWidth="1"/>
    <col min="14338" max="14338" width="18.375" style="35" customWidth="1"/>
    <col min="14339" max="14342" width="12.125" style="35" customWidth="1"/>
    <col min="14343" max="14345" width="10.875" style="35"/>
    <col min="14346" max="14346" width="12.125" style="35" customWidth="1"/>
    <col min="14347" max="14592" width="10.875" style="35"/>
    <col min="14593" max="14593" width="13.375" style="35" customWidth="1"/>
    <col min="14594" max="14594" width="18.375" style="35" customWidth="1"/>
    <col min="14595" max="14598" width="12.125" style="35" customWidth="1"/>
    <col min="14599" max="14601" width="10.875" style="35"/>
    <col min="14602" max="14602" width="12.125" style="35" customWidth="1"/>
    <col min="14603" max="14848" width="10.875" style="35"/>
    <col min="14849" max="14849" width="13.375" style="35" customWidth="1"/>
    <col min="14850" max="14850" width="18.375" style="35" customWidth="1"/>
    <col min="14851" max="14854" width="12.125" style="35" customWidth="1"/>
    <col min="14855" max="14857" width="10.875" style="35"/>
    <col min="14858" max="14858" width="12.125" style="35" customWidth="1"/>
    <col min="14859" max="15104" width="10.875" style="35"/>
    <col min="15105" max="15105" width="13.375" style="35" customWidth="1"/>
    <col min="15106" max="15106" width="18.375" style="35" customWidth="1"/>
    <col min="15107" max="15110" width="12.125" style="35" customWidth="1"/>
    <col min="15111" max="15113" width="10.875" style="35"/>
    <col min="15114" max="15114" width="12.125" style="35" customWidth="1"/>
    <col min="15115" max="15360" width="10.875" style="35"/>
    <col min="15361" max="15361" width="13.375" style="35" customWidth="1"/>
    <col min="15362" max="15362" width="18.375" style="35" customWidth="1"/>
    <col min="15363" max="15366" width="12.125" style="35" customWidth="1"/>
    <col min="15367" max="15369" width="10.875" style="35"/>
    <col min="15370" max="15370" width="12.125" style="35" customWidth="1"/>
    <col min="15371" max="15616" width="10.875" style="35"/>
    <col min="15617" max="15617" width="13.375" style="35" customWidth="1"/>
    <col min="15618" max="15618" width="18.375" style="35" customWidth="1"/>
    <col min="15619" max="15622" width="12.125" style="35" customWidth="1"/>
    <col min="15623" max="15625" width="10.875" style="35"/>
    <col min="15626" max="15626" width="12.125" style="35" customWidth="1"/>
    <col min="15627" max="15872" width="10.875" style="35"/>
    <col min="15873" max="15873" width="13.375" style="35" customWidth="1"/>
    <col min="15874" max="15874" width="18.375" style="35" customWidth="1"/>
    <col min="15875" max="15878" width="12.125" style="35" customWidth="1"/>
    <col min="15879" max="15881" width="10.875" style="35"/>
    <col min="15882" max="15882" width="12.125" style="35" customWidth="1"/>
    <col min="15883" max="16128" width="10.875" style="35"/>
    <col min="16129" max="16129" width="13.375" style="35" customWidth="1"/>
    <col min="16130" max="16130" width="18.375" style="35" customWidth="1"/>
    <col min="16131" max="16134" width="12.125" style="35" customWidth="1"/>
    <col min="16135" max="16137" width="10.875" style="35"/>
    <col min="16138" max="16138" width="12.125" style="35" customWidth="1"/>
    <col min="16139" max="16384" width="10.875" style="35"/>
  </cols>
  <sheetData>
    <row r="1" spans="1:12" x14ac:dyDescent="0.2">
      <c r="A1" s="34"/>
    </row>
    <row r="6" spans="1:12" x14ac:dyDescent="0.2">
      <c r="E6" s="36" t="s">
        <v>654</v>
      </c>
    </row>
    <row r="8" spans="1:12" x14ac:dyDescent="0.2">
      <c r="C8" s="36" t="s">
        <v>675</v>
      </c>
    </row>
    <row r="9" spans="1:12" ht="18" thickBot="1" x14ac:dyDescent="0.25">
      <c r="B9" s="37"/>
      <c r="C9" s="37"/>
      <c r="D9" s="37"/>
      <c r="E9" s="38" t="s">
        <v>640</v>
      </c>
      <c r="F9" s="37"/>
      <c r="G9" s="37"/>
      <c r="H9" s="37"/>
      <c r="I9" s="37"/>
      <c r="J9" s="37"/>
      <c r="K9" s="37"/>
      <c r="L9" s="38" t="s">
        <v>494</v>
      </c>
    </row>
    <row r="10" spans="1:12" x14ac:dyDescent="0.2">
      <c r="C10" s="39"/>
      <c r="D10" s="42"/>
      <c r="E10" s="42"/>
      <c r="F10" s="39"/>
      <c r="G10" s="42"/>
      <c r="H10" s="42"/>
      <c r="I10" s="42"/>
      <c r="J10" s="39"/>
      <c r="K10" s="42"/>
      <c r="L10" s="42"/>
    </row>
    <row r="11" spans="1:12" x14ac:dyDescent="0.2">
      <c r="C11" s="40" t="s">
        <v>676</v>
      </c>
      <c r="D11" s="39"/>
      <c r="E11" s="39"/>
      <c r="F11" s="40" t="s">
        <v>677</v>
      </c>
      <c r="G11" s="39"/>
      <c r="H11" s="39"/>
      <c r="I11" s="39"/>
      <c r="J11" s="40" t="s">
        <v>678</v>
      </c>
      <c r="K11" s="39"/>
      <c r="L11" s="39"/>
    </row>
    <row r="12" spans="1:12" x14ac:dyDescent="0.2">
      <c r="C12" s="39"/>
      <c r="D12" s="40" t="s">
        <v>679</v>
      </c>
      <c r="E12" s="40" t="s">
        <v>680</v>
      </c>
      <c r="F12" s="40" t="s">
        <v>681</v>
      </c>
      <c r="G12" s="40" t="s">
        <v>682</v>
      </c>
      <c r="H12" s="40" t="s">
        <v>683</v>
      </c>
      <c r="I12" s="40" t="s">
        <v>684</v>
      </c>
      <c r="J12" s="40" t="s">
        <v>681</v>
      </c>
      <c r="K12" s="40" t="s">
        <v>685</v>
      </c>
      <c r="L12" s="40" t="s">
        <v>686</v>
      </c>
    </row>
    <row r="13" spans="1:12" x14ac:dyDescent="0.2"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x14ac:dyDescent="0.2">
      <c r="C14" s="39"/>
    </row>
    <row r="15" spans="1:12" x14ac:dyDescent="0.2">
      <c r="B15" s="34" t="s">
        <v>93</v>
      </c>
      <c r="C15" s="46">
        <f>F15+J15+D46+L46</f>
        <v>5266</v>
      </c>
      <c r="D15" s="47">
        <f>5266-1977</f>
        <v>3289</v>
      </c>
      <c r="E15" s="65">
        <f>C15-D15</f>
        <v>1977</v>
      </c>
      <c r="F15" s="65">
        <f>G15+H15+I15</f>
        <v>108</v>
      </c>
      <c r="G15" s="47">
        <v>93</v>
      </c>
      <c r="H15" s="47">
        <v>6</v>
      </c>
      <c r="I15" s="47">
        <v>9</v>
      </c>
      <c r="J15" s="65">
        <f>K15+L15+C46</f>
        <v>1618</v>
      </c>
      <c r="K15" s="47">
        <v>10</v>
      </c>
      <c r="L15" s="47">
        <v>192</v>
      </c>
    </row>
    <row r="16" spans="1:12" x14ac:dyDescent="0.2">
      <c r="B16" s="34" t="s">
        <v>94</v>
      </c>
      <c r="C16" s="46">
        <f>F16+J16+D47+L47</f>
        <v>5978</v>
      </c>
      <c r="D16" s="47">
        <f>5978-2018</f>
        <v>3960</v>
      </c>
      <c r="E16" s="65">
        <f>C16-D16</f>
        <v>2018</v>
      </c>
      <c r="F16" s="65">
        <f>G16+H16+I16</f>
        <v>139</v>
      </c>
      <c r="G16" s="47">
        <v>117</v>
      </c>
      <c r="H16" s="47">
        <v>11</v>
      </c>
      <c r="I16" s="47">
        <v>11</v>
      </c>
      <c r="J16" s="65">
        <f>K16+L16+C47</f>
        <v>1743</v>
      </c>
      <c r="K16" s="47">
        <v>4</v>
      </c>
      <c r="L16" s="47">
        <v>254</v>
      </c>
    </row>
    <row r="17" spans="2:12" x14ac:dyDescent="0.2">
      <c r="B17" s="34" t="s">
        <v>95</v>
      </c>
      <c r="C17" s="46">
        <f>F17+J17+D48+L48</f>
        <v>5441</v>
      </c>
      <c r="D17" s="47">
        <f>5441-2091</f>
        <v>3350</v>
      </c>
      <c r="E17" s="65">
        <f>C17-D17</f>
        <v>2091</v>
      </c>
      <c r="F17" s="65">
        <f>G17+H17+I17</f>
        <v>34</v>
      </c>
      <c r="G17" s="47">
        <v>24</v>
      </c>
      <c r="H17" s="47">
        <v>7</v>
      </c>
      <c r="I17" s="47">
        <v>3</v>
      </c>
      <c r="J17" s="65">
        <f>K17+L17+C48</f>
        <v>1991</v>
      </c>
      <c r="K17" s="47">
        <v>3</v>
      </c>
      <c r="L17" s="47">
        <v>185</v>
      </c>
    </row>
    <row r="18" spans="2:12" x14ac:dyDescent="0.2">
      <c r="C18" s="39"/>
      <c r="D18" s="47"/>
      <c r="G18" s="47"/>
      <c r="H18" s="47"/>
      <c r="I18" s="47"/>
      <c r="K18" s="47"/>
      <c r="L18" s="47"/>
    </row>
    <row r="19" spans="2:12" x14ac:dyDescent="0.2">
      <c r="B19" s="34" t="s">
        <v>416</v>
      </c>
      <c r="C19" s="46">
        <f>F19+J19+D50+L50</f>
        <v>6268</v>
      </c>
      <c r="D19" s="47">
        <v>3958</v>
      </c>
      <c r="E19" s="65">
        <f>C19-D19</f>
        <v>2310</v>
      </c>
      <c r="F19" s="65">
        <f>G19+H19+I19</f>
        <v>41</v>
      </c>
      <c r="G19" s="47">
        <v>27</v>
      </c>
      <c r="H19" s="47">
        <v>4</v>
      </c>
      <c r="I19" s="47">
        <v>10</v>
      </c>
      <c r="J19" s="65">
        <f>K19+L19+C50</f>
        <v>2400</v>
      </c>
      <c r="K19" s="47">
        <v>2</v>
      </c>
      <c r="L19" s="47">
        <v>280</v>
      </c>
    </row>
    <row r="20" spans="2:12" x14ac:dyDescent="0.2">
      <c r="B20" s="34" t="s">
        <v>417</v>
      </c>
      <c r="C20" s="46">
        <f>F20+J20+D51+L51</f>
        <v>6490</v>
      </c>
      <c r="D20" s="47">
        <v>3981</v>
      </c>
      <c r="E20" s="65">
        <f>C20-D20</f>
        <v>2509</v>
      </c>
      <c r="F20" s="65">
        <f>G20+H20+I20</f>
        <v>53</v>
      </c>
      <c r="G20" s="47">
        <v>30</v>
      </c>
      <c r="H20" s="47">
        <v>6</v>
      </c>
      <c r="I20" s="47">
        <v>17</v>
      </c>
      <c r="J20" s="65">
        <f>K20+L20+C51</f>
        <v>2585</v>
      </c>
      <c r="K20" s="47">
        <v>2</v>
      </c>
      <c r="L20" s="47">
        <v>314</v>
      </c>
    </row>
    <row r="21" spans="2:12" x14ac:dyDescent="0.2">
      <c r="B21" s="34" t="s">
        <v>280</v>
      </c>
      <c r="C21" s="46">
        <f>F21+J21+D52+L52</f>
        <v>6467</v>
      </c>
      <c r="D21" s="47">
        <v>3953</v>
      </c>
      <c r="E21" s="65">
        <f>C21-D21</f>
        <v>2514</v>
      </c>
      <c r="F21" s="65">
        <f>G21+H21+I21</f>
        <v>32</v>
      </c>
      <c r="G21" s="47">
        <v>20</v>
      </c>
      <c r="H21" s="47">
        <v>4</v>
      </c>
      <c r="I21" s="47">
        <v>8</v>
      </c>
      <c r="J21" s="65">
        <f>K21+L21+C52</f>
        <v>2583</v>
      </c>
      <c r="K21" s="47">
        <v>4</v>
      </c>
      <c r="L21" s="47">
        <v>352</v>
      </c>
    </row>
    <row r="22" spans="2:12" x14ac:dyDescent="0.2">
      <c r="C22" s="39"/>
    </row>
    <row r="23" spans="2:12" x14ac:dyDescent="0.2">
      <c r="B23" s="34" t="s">
        <v>281</v>
      </c>
      <c r="C23" s="46">
        <f>F23+J23+D54+L54</f>
        <v>6264</v>
      </c>
      <c r="D23" s="47">
        <v>3866</v>
      </c>
      <c r="E23" s="65">
        <f>C23-D23</f>
        <v>2398</v>
      </c>
      <c r="F23" s="65">
        <f>G23+H23+I23</f>
        <v>28</v>
      </c>
      <c r="G23" s="47">
        <v>15</v>
      </c>
      <c r="H23" s="47">
        <v>5</v>
      </c>
      <c r="I23" s="47">
        <v>8</v>
      </c>
      <c r="J23" s="65">
        <f>K23+L23+C54</f>
        <v>2543</v>
      </c>
      <c r="K23" s="47">
        <v>7</v>
      </c>
      <c r="L23" s="47">
        <v>333</v>
      </c>
    </row>
    <row r="24" spans="2:12" x14ac:dyDescent="0.2">
      <c r="B24" s="34" t="s">
        <v>282</v>
      </c>
      <c r="C24" s="46">
        <f>F24+J24+D55+L55</f>
        <v>5602</v>
      </c>
      <c r="D24" s="47">
        <v>3520</v>
      </c>
      <c r="E24" s="65">
        <f>C24-D24</f>
        <v>2082</v>
      </c>
      <c r="F24" s="65">
        <f>G24+H24+I24</f>
        <v>41</v>
      </c>
      <c r="G24" s="47">
        <v>20</v>
      </c>
      <c r="H24" s="47">
        <v>4</v>
      </c>
      <c r="I24" s="47">
        <v>17</v>
      </c>
      <c r="J24" s="65">
        <f>K24+L24+C55</f>
        <v>2201</v>
      </c>
      <c r="K24" s="47">
        <v>5</v>
      </c>
      <c r="L24" s="47">
        <v>368</v>
      </c>
    </row>
    <row r="25" spans="2:12" x14ac:dyDescent="0.2">
      <c r="B25" s="34" t="s">
        <v>97</v>
      </c>
      <c r="C25" s="46">
        <f>F25+J25+D56+L56</f>
        <v>4796</v>
      </c>
      <c r="D25" s="47">
        <v>3164</v>
      </c>
      <c r="E25" s="65">
        <f>C25-D25</f>
        <v>1632</v>
      </c>
      <c r="F25" s="65">
        <f>G25+H25+I25</f>
        <v>35</v>
      </c>
      <c r="G25" s="47">
        <v>19</v>
      </c>
      <c r="H25" s="47">
        <v>4</v>
      </c>
      <c r="I25" s="47">
        <v>12</v>
      </c>
      <c r="J25" s="65">
        <f>K25+L25+C56</f>
        <v>1793</v>
      </c>
      <c r="K25" s="47">
        <v>5</v>
      </c>
      <c r="L25" s="47">
        <v>353</v>
      </c>
    </row>
    <row r="26" spans="2:12" x14ac:dyDescent="0.2">
      <c r="C26" s="39"/>
    </row>
    <row r="27" spans="2:12" x14ac:dyDescent="0.2">
      <c r="B27" s="34" t="s">
        <v>98</v>
      </c>
      <c r="C27" s="46">
        <f>F27+J27+D58+L58</f>
        <v>4233</v>
      </c>
      <c r="D27" s="47">
        <v>2936</v>
      </c>
      <c r="E27" s="65">
        <f>C27-D27</f>
        <v>1297</v>
      </c>
      <c r="F27" s="65">
        <f>G27+H27+I27</f>
        <v>20</v>
      </c>
      <c r="G27" s="47">
        <v>10</v>
      </c>
      <c r="H27" s="47">
        <v>3</v>
      </c>
      <c r="I27" s="47">
        <v>7</v>
      </c>
      <c r="J27" s="65">
        <f>K27+L27+C58</f>
        <v>1621</v>
      </c>
      <c r="K27" s="47">
        <v>4</v>
      </c>
      <c r="L27" s="47">
        <v>343</v>
      </c>
    </row>
    <row r="28" spans="2:12" x14ac:dyDescent="0.2">
      <c r="B28" s="34" t="s">
        <v>99</v>
      </c>
      <c r="C28" s="46">
        <f>F28+J28+D59+L59</f>
        <v>3800</v>
      </c>
      <c r="D28" s="47">
        <v>2773</v>
      </c>
      <c r="E28" s="65">
        <f>C28-D28</f>
        <v>1027</v>
      </c>
      <c r="F28" s="65">
        <f>G28+H28+I28</f>
        <v>30</v>
      </c>
      <c r="G28" s="47">
        <v>13</v>
      </c>
      <c r="H28" s="47">
        <v>5</v>
      </c>
      <c r="I28" s="47">
        <v>12</v>
      </c>
      <c r="J28" s="65">
        <f>K28+L28+C59</f>
        <v>1494</v>
      </c>
      <c r="K28" s="47">
        <v>5</v>
      </c>
      <c r="L28" s="47">
        <v>382</v>
      </c>
    </row>
    <row r="29" spans="2:12" x14ac:dyDescent="0.2">
      <c r="B29" s="34" t="s">
        <v>100</v>
      </c>
      <c r="C29" s="46">
        <f>F29+J29+D60+L60</f>
        <v>3547</v>
      </c>
      <c r="D29" s="47">
        <v>2454</v>
      </c>
      <c r="E29" s="65">
        <f>C29-D29</f>
        <v>1093</v>
      </c>
      <c r="F29" s="65">
        <f>G29+H29+I29</f>
        <v>39</v>
      </c>
      <c r="G29" s="47">
        <v>23</v>
      </c>
      <c r="H29" s="47">
        <v>6</v>
      </c>
      <c r="I29" s="47">
        <v>10</v>
      </c>
      <c r="J29" s="65">
        <f>K29+L29+C60</f>
        <v>1386</v>
      </c>
      <c r="K29" s="47">
        <v>13</v>
      </c>
      <c r="L29" s="47">
        <v>295</v>
      </c>
    </row>
    <row r="30" spans="2:12" x14ac:dyDescent="0.2">
      <c r="C30" s="39"/>
    </row>
    <row r="31" spans="2:12" x14ac:dyDescent="0.2">
      <c r="B31" s="34" t="s">
        <v>101</v>
      </c>
      <c r="C31" s="46">
        <f>F31+J31+D62+L62</f>
        <v>3152</v>
      </c>
      <c r="D31" s="47">
        <v>2074</v>
      </c>
      <c r="E31" s="65">
        <f>C31-D31</f>
        <v>1078</v>
      </c>
      <c r="F31" s="65">
        <f>G31+H31+I31</f>
        <v>36</v>
      </c>
      <c r="G31" s="47">
        <v>20</v>
      </c>
      <c r="H31" s="47">
        <v>3</v>
      </c>
      <c r="I31" s="47">
        <v>13</v>
      </c>
      <c r="J31" s="65">
        <f>K31+L31+C62</f>
        <v>1276</v>
      </c>
      <c r="K31" s="47">
        <v>11</v>
      </c>
      <c r="L31" s="47">
        <v>235</v>
      </c>
    </row>
    <row r="32" spans="2:12" x14ac:dyDescent="0.2">
      <c r="B32" s="34" t="s">
        <v>102</v>
      </c>
      <c r="C32" s="46">
        <f>F32+J32+D63+L63</f>
        <v>2755</v>
      </c>
      <c r="D32" s="47">
        <v>1945</v>
      </c>
      <c r="E32" s="65">
        <f>C32-D32</f>
        <v>810</v>
      </c>
      <c r="F32" s="65">
        <f>G32+H32+I32</f>
        <v>28</v>
      </c>
      <c r="G32" s="47">
        <v>16</v>
      </c>
      <c r="H32" s="47">
        <v>4</v>
      </c>
      <c r="I32" s="47">
        <v>8</v>
      </c>
      <c r="J32" s="65">
        <f>K32+L32+C63</f>
        <v>1076</v>
      </c>
      <c r="K32" s="47">
        <v>2</v>
      </c>
      <c r="L32" s="47">
        <v>220</v>
      </c>
    </row>
    <row r="33" spans="2:12" x14ac:dyDescent="0.2">
      <c r="B33" s="36" t="s">
        <v>283</v>
      </c>
      <c r="C33" s="49">
        <f t="shared" ref="C33:L33" si="0">C35+C36</f>
        <v>2387</v>
      </c>
      <c r="D33" s="50">
        <f t="shared" si="0"/>
        <v>1743</v>
      </c>
      <c r="E33" s="50">
        <f t="shared" si="0"/>
        <v>644</v>
      </c>
      <c r="F33" s="50">
        <f t="shared" si="0"/>
        <v>30</v>
      </c>
      <c r="G33" s="50">
        <f t="shared" si="0"/>
        <v>13</v>
      </c>
      <c r="H33" s="50">
        <f t="shared" si="0"/>
        <v>1</v>
      </c>
      <c r="I33" s="50">
        <f t="shared" si="0"/>
        <v>16</v>
      </c>
      <c r="J33" s="50">
        <f t="shared" si="0"/>
        <v>899</v>
      </c>
      <c r="K33" s="50">
        <f t="shared" si="0"/>
        <v>3</v>
      </c>
      <c r="L33" s="50">
        <f t="shared" si="0"/>
        <v>207</v>
      </c>
    </row>
    <row r="34" spans="2:12" x14ac:dyDescent="0.2">
      <c r="C34" s="39"/>
    </row>
    <row r="35" spans="2:12" x14ac:dyDescent="0.2">
      <c r="B35" s="34" t="s">
        <v>687</v>
      </c>
      <c r="C35" s="46">
        <f>F35+J35+D66+L66</f>
        <v>1273</v>
      </c>
      <c r="D35" s="65">
        <f>C35-E35</f>
        <v>843</v>
      </c>
      <c r="E35" s="47">
        <v>430</v>
      </c>
      <c r="F35" s="65">
        <f>G35+H35+I35</f>
        <v>27</v>
      </c>
      <c r="G35" s="47">
        <v>11</v>
      </c>
      <c r="H35" s="47">
        <v>1</v>
      </c>
      <c r="I35" s="47">
        <v>15</v>
      </c>
      <c r="J35" s="65">
        <f>K35+L35+C66</f>
        <v>648</v>
      </c>
      <c r="K35" s="47">
        <v>3</v>
      </c>
      <c r="L35" s="47">
        <v>179</v>
      </c>
    </row>
    <row r="36" spans="2:12" x14ac:dyDescent="0.2">
      <c r="B36" s="34" t="s">
        <v>688</v>
      </c>
      <c r="C36" s="46">
        <f>F36+J36+D67+L67</f>
        <v>1114</v>
      </c>
      <c r="D36" s="65">
        <f>C36-E36</f>
        <v>900</v>
      </c>
      <c r="E36" s="47">
        <v>214</v>
      </c>
      <c r="F36" s="65">
        <f>G36+H36+I36</f>
        <v>3</v>
      </c>
      <c r="G36" s="47">
        <v>2</v>
      </c>
      <c r="H36" s="61" t="s">
        <v>26</v>
      </c>
      <c r="I36" s="47">
        <v>1</v>
      </c>
      <c r="J36" s="65">
        <f>K36+L36+C67</f>
        <v>251</v>
      </c>
      <c r="K36" s="61" t="s">
        <v>26</v>
      </c>
      <c r="L36" s="61">
        <v>28</v>
      </c>
    </row>
    <row r="37" spans="2:12" x14ac:dyDescent="0.2">
      <c r="C37" s="39"/>
    </row>
    <row r="38" spans="2:12" x14ac:dyDescent="0.2">
      <c r="B38" s="73" t="s">
        <v>689</v>
      </c>
      <c r="C38" s="46">
        <f>F38+J38+D69+L69</f>
        <v>1743</v>
      </c>
      <c r="D38" s="59" t="s">
        <v>690</v>
      </c>
      <c r="E38" s="59" t="s">
        <v>690</v>
      </c>
      <c r="F38" s="65">
        <f>G38+H38+I38</f>
        <v>30</v>
      </c>
      <c r="G38" s="65">
        <f>G33-G39</f>
        <v>13</v>
      </c>
      <c r="H38" s="65">
        <f>H33-H39</f>
        <v>1</v>
      </c>
      <c r="I38" s="65">
        <f>I33-I39</f>
        <v>16</v>
      </c>
      <c r="J38" s="65">
        <f>K38+L38+C69</f>
        <v>675</v>
      </c>
      <c r="K38" s="65">
        <f>K33-K39</f>
        <v>3</v>
      </c>
      <c r="L38" s="65">
        <f>L33-L39</f>
        <v>174</v>
      </c>
    </row>
    <row r="39" spans="2:12" x14ac:dyDescent="0.2">
      <c r="B39" s="73" t="s">
        <v>691</v>
      </c>
      <c r="C39" s="46">
        <f>F39+J39+D70+L70</f>
        <v>644</v>
      </c>
      <c r="D39" s="59" t="s">
        <v>690</v>
      </c>
      <c r="E39" s="59" t="s">
        <v>690</v>
      </c>
      <c r="F39" s="59" t="s">
        <v>26</v>
      </c>
      <c r="G39" s="59" t="s">
        <v>26</v>
      </c>
      <c r="H39" s="59" t="s">
        <v>26</v>
      </c>
      <c r="I39" s="59" t="s">
        <v>26</v>
      </c>
      <c r="J39" s="65">
        <f>K39+L39+C70</f>
        <v>224</v>
      </c>
      <c r="K39" s="59" t="s">
        <v>26</v>
      </c>
      <c r="L39" s="59">
        <v>33</v>
      </c>
    </row>
    <row r="40" spans="2:12" x14ac:dyDescent="0.2">
      <c r="B40" s="42"/>
      <c r="C40" s="43"/>
      <c r="D40" s="42"/>
      <c r="E40" s="42"/>
      <c r="F40" s="42"/>
      <c r="G40" s="42"/>
      <c r="H40" s="42"/>
      <c r="I40" s="42"/>
      <c r="J40" s="42"/>
      <c r="K40" s="42"/>
      <c r="L40" s="42"/>
    </row>
    <row r="41" spans="2:12" x14ac:dyDescent="0.2">
      <c r="C41" s="43"/>
      <c r="D41" s="39"/>
      <c r="E41" s="42"/>
      <c r="F41" s="42"/>
      <c r="G41" s="42"/>
      <c r="H41" s="42"/>
      <c r="I41" s="42"/>
      <c r="J41" s="42"/>
      <c r="K41" s="42"/>
      <c r="L41" s="39"/>
    </row>
    <row r="42" spans="2:12" x14ac:dyDescent="0.2">
      <c r="C42" s="39"/>
      <c r="D42" s="40" t="s">
        <v>692</v>
      </c>
      <c r="E42" s="39"/>
      <c r="F42" s="39"/>
      <c r="G42" s="39"/>
      <c r="H42" s="39"/>
      <c r="I42" s="39"/>
      <c r="J42" s="39"/>
      <c r="K42" s="39"/>
      <c r="L42" s="40" t="s">
        <v>693</v>
      </c>
    </row>
    <row r="43" spans="2:12" x14ac:dyDescent="0.2">
      <c r="C43" s="41" t="s">
        <v>694</v>
      </c>
      <c r="D43" s="40" t="s">
        <v>681</v>
      </c>
      <c r="E43" s="40" t="s">
        <v>695</v>
      </c>
      <c r="F43" s="40" t="s">
        <v>696</v>
      </c>
      <c r="G43" s="40" t="s">
        <v>697</v>
      </c>
      <c r="H43" s="40" t="s">
        <v>698</v>
      </c>
      <c r="I43" s="40" t="s">
        <v>699</v>
      </c>
      <c r="J43" s="40" t="s">
        <v>700</v>
      </c>
      <c r="K43" s="40" t="s">
        <v>701</v>
      </c>
      <c r="L43" s="39"/>
    </row>
    <row r="44" spans="2:12" x14ac:dyDescent="0.2">
      <c r="B44" s="42"/>
      <c r="C44" s="43"/>
      <c r="D44" s="43"/>
      <c r="E44" s="44" t="s">
        <v>702</v>
      </c>
      <c r="F44" s="44" t="s">
        <v>703</v>
      </c>
      <c r="G44" s="44" t="s">
        <v>704</v>
      </c>
      <c r="H44" s="44" t="s">
        <v>705</v>
      </c>
      <c r="I44" s="43"/>
      <c r="J44" s="43"/>
      <c r="K44" s="43"/>
      <c r="L44" s="43"/>
    </row>
    <row r="45" spans="2:12" x14ac:dyDescent="0.2">
      <c r="C45" s="39"/>
    </row>
    <row r="46" spans="2:12" x14ac:dyDescent="0.2">
      <c r="B46" s="34" t="s">
        <v>93</v>
      </c>
      <c r="C46" s="48">
        <v>1416</v>
      </c>
      <c r="D46" s="65">
        <f>SUM(E46:K46)</f>
        <v>3299</v>
      </c>
      <c r="E46" s="47">
        <v>154</v>
      </c>
      <c r="F46" s="47">
        <v>304</v>
      </c>
      <c r="G46" s="47">
        <v>1055</v>
      </c>
      <c r="H46" s="47">
        <v>906</v>
      </c>
      <c r="I46" s="47">
        <v>8</v>
      </c>
      <c r="J46" s="47">
        <v>605</v>
      </c>
      <c r="K46" s="47">
        <v>267</v>
      </c>
      <c r="L46" s="47">
        <v>241</v>
      </c>
    </row>
    <row r="47" spans="2:12" x14ac:dyDescent="0.2">
      <c r="B47" s="34" t="s">
        <v>94</v>
      </c>
      <c r="C47" s="48">
        <v>1485</v>
      </c>
      <c r="D47" s="65">
        <f>SUM(E47:K47)</f>
        <v>3959</v>
      </c>
      <c r="E47" s="47">
        <v>136</v>
      </c>
      <c r="F47" s="47">
        <v>292</v>
      </c>
      <c r="G47" s="47">
        <v>1827</v>
      </c>
      <c r="H47" s="47">
        <v>450</v>
      </c>
      <c r="I47" s="47">
        <v>4</v>
      </c>
      <c r="J47" s="47">
        <v>1018</v>
      </c>
      <c r="K47" s="47">
        <v>232</v>
      </c>
      <c r="L47" s="47">
        <v>137</v>
      </c>
    </row>
    <row r="48" spans="2:12" x14ac:dyDescent="0.2">
      <c r="B48" s="34" t="s">
        <v>95</v>
      </c>
      <c r="C48" s="48">
        <v>1803</v>
      </c>
      <c r="D48" s="65">
        <f>SUM(E48:K48)</f>
        <v>3327</v>
      </c>
      <c r="E48" s="47">
        <v>171</v>
      </c>
      <c r="F48" s="47">
        <v>254</v>
      </c>
      <c r="G48" s="47">
        <v>1292</v>
      </c>
      <c r="H48" s="47">
        <v>237</v>
      </c>
      <c r="I48" s="47">
        <v>13</v>
      </c>
      <c r="J48" s="47">
        <v>1133</v>
      </c>
      <c r="K48" s="47">
        <v>227</v>
      </c>
      <c r="L48" s="47">
        <v>89</v>
      </c>
    </row>
    <row r="49" spans="2:12" x14ac:dyDescent="0.2">
      <c r="C49" s="48"/>
      <c r="E49" s="47"/>
      <c r="F49" s="47"/>
      <c r="G49" s="47"/>
      <c r="H49" s="47"/>
      <c r="I49" s="47"/>
      <c r="J49" s="47"/>
      <c r="K49" s="47"/>
      <c r="L49" s="47"/>
    </row>
    <row r="50" spans="2:12" x14ac:dyDescent="0.2">
      <c r="B50" s="34" t="s">
        <v>416</v>
      </c>
      <c r="C50" s="48">
        <v>2118</v>
      </c>
      <c r="D50" s="65">
        <f>SUM(E50:K50)</f>
        <v>3667</v>
      </c>
      <c r="E50" s="47">
        <v>97</v>
      </c>
      <c r="F50" s="47">
        <v>251</v>
      </c>
      <c r="G50" s="47">
        <v>1573</v>
      </c>
      <c r="H50" s="47">
        <v>178</v>
      </c>
      <c r="I50" s="47">
        <v>15</v>
      </c>
      <c r="J50" s="47">
        <v>1313</v>
      </c>
      <c r="K50" s="47">
        <v>240</v>
      </c>
      <c r="L50" s="47">
        <v>160</v>
      </c>
    </row>
    <row r="51" spans="2:12" x14ac:dyDescent="0.2">
      <c r="B51" s="34" t="s">
        <v>417</v>
      </c>
      <c r="C51" s="48">
        <v>2269</v>
      </c>
      <c r="D51" s="65">
        <f>SUM(E51:K51)</f>
        <v>3779</v>
      </c>
      <c r="E51" s="47">
        <v>105</v>
      </c>
      <c r="F51" s="47">
        <v>238</v>
      </c>
      <c r="G51" s="47">
        <v>1548</v>
      </c>
      <c r="H51" s="47">
        <v>213</v>
      </c>
      <c r="I51" s="47">
        <v>19</v>
      </c>
      <c r="J51" s="47">
        <v>1390</v>
      </c>
      <c r="K51" s="47">
        <v>266</v>
      </c>
      <c r="L51" s="47">
        <v>73</v>
      </c>
    </row>
    <row r="52" spans="2:12" x14ac:dyDescent="0.2">
      <c r="B52" s="34" t="s">
        <v>280</v>
      </c>
      <c r="C52" s="48">
        <v>2227</v>
      </c>
      <c r="D52" s="65">
        <f>SUM(E52:K52)</f>
        <v>3791</v>
      </c>
      <c r="E52" s="47">
        <v>90</v>
      </c>
      <c r="F52" s="47">
        <v>301</v>
      </c>
      <c r="G52" s="47">
        <v>1446</v>
      </c>
      <c r="H52" s="47">
        <v>221</v>
      </c>
      <c r="I52" s="47">
        <v>35</v>
      </c>
      <c r="J52" s="47">
        <v>1376</v>
      </c>
      <c r="K52" s="47">
        <v>322</v>
      </c>
      <c r="L52" s="47">
        <v>61</v>
      </c>
    </row>
    <row r="53" spans="2:12" x14ac:dyDescent="0.2">
      <c r="C53" s="39"/>
    </row>
    <row r="54" spans="2:12" x14ac:dyDescent="0.2">
      <c r="B54" s="34" t="s">
        <v>281</v>
      </c>
      <c r="C54" s="48">
        <v>2203</v>
      </c>
      <c r="D54" s="65">
        <f>SUM(E54:K54)</f>
        <v>3590</v>
      </c>
      <c r="E54" s="47">
        <v>128</v>
      </c>
      <c r="F54" s="47">
        <v>246</v>
      </c>
      <c r="G54" s="47">
        <v>1434</v>
      </c>
      <c r="H54" s="47">
        <v>228</v>
      </c>
      <c r="I54" s="47">
        <v>11</v>
      </c>
      <c r="J54" s="47">
        <v>1214</v>
      </c>
      <c r="K54" s="47">
        <v>329</v>
      </c>
      <c r="L54" s="47">
        <v>103</v>
      </c>
    </row>
    <row r="55" spans="2:12" x14ac:dyDescent="0.2">
      <c r="B55" s="34" t="s">
        <v>282</v>
      </c>
      <c r="C55" s="48">
        <v>1828</v>
      </c>
      <c r="D55" s="65">
        <f>SUM(E55:K55)</f>
        <v>3320</v>
      </c>
      <c r="E55" s="47">
        <v>116</v>
      </c>
      <c r="F55" s="47">
        <v>296</v>
      </c>
      <c r="G55" s="47">
        <v>1153</v>
      </c>
      <c r="H55" s="47">
        <v>164</v>
      </c>
      <c r="I55" s="47">
        <v>14</v>
      </c>
      <c r="J55" s="47">
        <v>1289</v>
      </c>
      <c r="K55" s="47">
        <v>288</v>
      </c>
      <c r="L55" s="47">
        <v>40</v>
      </c>
    </row>
    <row r="56" spans="2:12" x14ac:dyDescent="0.2">
      <c r="B56" s="34" t="s">
        <v>97</v>
      </c>
      <c r="C56" s="48">
        <v>1435</v>
      </c>
      <c r="D56" s="65">
        <f>SUM(E56:K56)</f>
        <v>2877</v>
      </c>
      <c r="E56" s="47">
        <v>110</v>
      </c>
      <c r="F56" s="47">
        <v>297</v>
      </c>
      <c r="G56" s="47">
        <v>943</v>
      </c>
      <c r="H56" s="47">
        <v>63</v>
      </c>
      <c r="I56" s="47">
        <v>17</v>
      </c>
      <c r="J56" s="47">
        <v>1217</v>
      </c>
      <c r="K56" s="47">
        <v>230</v>
      </c>
      <c r="L56" s="47">
        <v>91</v>
      </c>
    </row>
    <row r="57" spans="2:12" x14ac:dyDescent="0.2">
      <c r="C57" s="39"/>
    </row>
    <row r="58" spans="2:12" x14ac:dyDescent="0.2">
      <c r="B58" s="34" t="s">
        <v>98</v>
      </c>
      <c r="C58" s="48">
        <v>1274</v>
      </c>
      <c r="D58" s="65">
        <f>SUM(E58:K58)</f>
        <v>2484</v>
      </c>
      <c r="E58" s="47">
        <v>85</v>
      </c>
      <c r="F58" s="47">
        <v>203</v>
      </c>
      <c r="G58" s="47">
        <v>810</v>
      </c>
      <c r="H58" s="47">
        <v>67</v>
      </c>
      <c r="I58" s="47">
        <v>11</v>
      </c>
      <c r="J58" s="47">
        <v>1139</v>
      </c>
      <c r="K58" s="47">
        <v>169</v>
      </c>
      <c r="L58" s="47">
        <v>108</v>
      </c>
    </row>
    <row r="59" spans="2:12" x14ac:dyDescent="0.2">
      <c r="B59" s="34" t="s">
        <v>99</v>
      </c>
      <c r="C59" s="48">
        <v>1107</v>
      </c>
      <c r="D59" s="65">
        <f>SUM(E59:K59)</f>
        <v>2175</v>
      </c>
      <c r="E59" s="47">
        <v>110</v>
      </c>
      <c r="F59" s="47">
        <v>182</v>
      </c>
      <c r="G59" s="47">
        <v>693</v>
      </c>
      <c r="H59" s="47">
        <v>53</v>
      </c>
      <c r="I59" s="47">
        <v>3</v>
      </c>
      <c r="J59" s="47">
        <v>991</v>
      </c>
      <c r="K59" s="47">
        <v>143</v>
      </c>
      <c r="L59" s="47">
        <v>101</v>
      </c>
    </row>
    <row r="60" spans="2:12" x14ac:dyDescent="0.2">
      <c r="B60" s="34" t="s">
        <v>100</v>
      </c>
      <c r="C60" s="48">
        <v>1078</v>
      </c>
      <c r="D60" s="65">
        <f>SUM(E60:K60)</f>
        <v>2021</v>
      </c>
      <c r="E60" s="47">
        <v>81</v>
      </c>
      <c r="F60" s="47">
        <v>181</v>
      </c>
      <c r="G60" s="47">
        <v>621</v>
      </c>
      <c r="H60" s="47">
        <v>76</v>
      </c>
      <c r="I60" s="47">
        <v>7</v>
      </c>
      <c r="J60" s="47">
        <v>898</v>
      </c>
      <c r="K60" s="47">
        <v>157</v>
      </c>
      <c r="L60" s="47">
        <v>101</v>
      </c>
    </row>
    <row r="61" spans="2:12" x14ac:dyDescent="0.2">
      <c r="C61" s="39"/>
    </row>
    <row r="62" spans="2:12" x14ac:dyDescent="0.2">
      <c r="B62" s="34" t="s">
        <v>101</v>
      </c>
      <c r="C62" s="48">
        <v>1030</v>
      </c>
      <c r="D62" s="65">
        <f>SUM(E62:K62)</f>
        <v>1752</v>
      </c>
      <c r="E62" s="47">
        <v>72</v>
      </c>
      <c r="F62" s="47">
        <v>200</v>
      </c>
      <c r="G62" s="47">
        <v>585</v>
      </c>
      <c r="H62" s="47">
        <v>50</v>
      </c>
      <c r="I62" s="47">
        <v>10</v>
      </c>
      <c r="J62" s="47">
        <v>710</v>
      </c>
      <c r="K62" s="47">
        <v>125</v>
      </c>
      <c r="L62" s="47">
        <v>88</v>
      </c>
    </row>
    <row r="63" spans="2:12" x14ac:dyDescent="0.2">
      <c r="B63" s="34" t="s">
        <v>102</v>
      </c>
      <c r="C63" s="48">
        <v>854</v>
      </c>
      <c r="D63" s="65">
        <f>SUM(E63:K63)</f>
        <v>1598</v>
      </c>
      <c r="E63" s="47">
        <v>48</v>
      </c>
      <c r="F63" s="47">
        <v>116</v>
      </c>
      <c r="G63" s="47">
        <v>528</v>
      </c>
      <c r="H63" s="47">
        <v>30</v>
      </c>
      <c r="I63" s="47">
        <v>7</v>
      </c>
      <c r="J63" s="47">
        <v>773</v>
      </c>
      <c r="K63" s="47">
        <v>96</v>
      </c>
      <c r="L63" s="47">
        <v>53</v>
      </c>
    </row>
    <row r="64" spans="2:12" x14ac:dyDescent="0.2">
      <c r="B64" s="36" t="s">
        <v>283</v>
      </c>
      <c r="C64" s="49">
        <f t="shared" ref="C64:L64" si="1">C66+C67</f>
        <v>689</v>
      </c>
      <c r="D64" s="50">
        <f t="shared" si="1"/>
        <v>1395</v>
      </c>
      <c r="E64" s="50">
        <f t="shared" si="1"/>
        <v>36</v>
      </c>
      <c r="F64" s="50">
        <f t="shared" si="1"/>
        <v>80</v>
      </c>
      <c r="G64" s="50">
        <f t="shared" si="1"/>
        <v>455</v>
      </c>
      <c r="H64" s="50">
        <f t="shared" si="1"/>
        <v>29</v>
      </c>
      <c r="I64" s="50">
        <f t="shared" si="1"/>
        <v>5</v>
      </c>
      <c r="J64" s="50">
        <f t="shared" si="1"/>
        <v>689</v>
      </c>
      <c r="K64" s="50">
        <f t="shared" si="1"/>
        <v>101</v>
      </c>
      <c r="L64" s="50">
        <f t="shared" si="1"/>
        <v>63</v>
      </c>
    </row>
    <row r="65" spans="1:12" x14ac:dyDescent="0.2">
      <c r="C65" s="39"/>
    </row>
    <row r="66" spans="1:12" x14ac:dyDescent="0.2">
      <c r="B66" s="34" t="s">
        <v>687</v>
      </c>
      <c r="C66" s="48">
        <v>466</v>
      </c>
      <c r="D66" s="65">
        <f>SUM(E66:K66)</f>
        <v>565</v>
      </c>
      <c r="E66" s="47">
        <v>32</v>
      </c>
      <c r="F66" s="47">
        <v>43</v>
      </c>
      <c r="G66" s="47">
        <v>197</v>
      </c>
      <c r="H66" s="61" t="s">
        <v>26</v>
      </c>
      <c r="I66" s="47">
        <v>4</v>
      </c>
      <c r="J66" s="47">
        <v>219</v>
      </c>
      <c r="K66" s="47">
        <v>70</v>
      </c>
      <c r="L66" s="47">
        <v>33</v>
      </c>
    </row>
    <row r="67" spans="1:12" x14ac:dyDescent="0.2">
      <c r="B67" s="34" t="s">
        <v>688</v>
      </c>
      <c r="C67" s="48">
        <v>223</v>
      </c>
      <c r="D67" s="65">
        <f>SUM(E67:K67)</f>
        <v>830</v>
      </c>
      <c r="E67" s="47">
        <v>4</v>
      </c>
      <c r="F67" s="47">
        <v>37</v>
      </c>
      <c r="G67" s="47">
        <v>258</v>
      </c>
      <c r="H67" s="47">
        <v>29</v>
      </c>
      <c r="I67" s="47">
        <v>1</v>
      </c>
      <c r="J67" s="47">
        <v>470</v>
      </c>
      <c r="K67" s="47">
        <v>31</v>
      </c>
      <c r="L67" s="47">
        <v>30</v>
      </c>
    </row>
    <row r="68" spans="1:12" x14ac:dyDescent="0.2">
      <c r="C68" s="39"/>
    </row>
    <row r="69" spans="1:12" x14ac:dyDescent="0.2">
      <c r="B69" s="73" t="s">
        <v>689</v>
      </c>
      <c r="C69" s="46">
        <f>C64-C70</f>
        <v>498</v>
      </c>
      <c r="D69" s="65">
        <f>SUM(E69:K69)</f>
        <v>1002</v>
      </c>
      <c r="E69" s="65">
        <f t="shared" ref="E69:L69" si="2">E64-E70</f>
        <v>24</v>
      </c>
      <c r="F69" s="65">
        <f t="shared" si="2"/>
        <v>53</v>
      </c>
      <c r="G69" s="65">
        <f t="shared" si="2"/>
        <v>354</v>
      </c>
      <c r="H69" s="65">
        <f t="shared" si="2"/>
        <v>23</v>
      </c>
      <c r="I69" s="65">
        <f t="shared" si="2"/>
        <v>3</v>
      </c>
      <c r="J69" s="65">
        <f t="shared" si="2"/>
        <v>519</v>
      </c>
      <c r="K69" s="65">
        <f t="shared" si="2"/>
        <v>26</v>
      </c>
      <c r="L69" s="65">
        <f t="shared" si="2"/>
        <v>36</v>
      </c>
    </row>
    <row r="70" spans="1:12" x14ac:dyDescent="0.2">
      <c r="B70" s="73" t="s">
        <v>691</v>
      </c>
      <c r="C70" s="48">
        <v>191</v>
      </c>
      <c r="D70" s="65">
        <f>SUM(E70:K70)</f>
        <v>393</v>
      </c>
      <c r="E70" s="47">
        <v>12</v>
      </c>
      <c r="F70" s="47">
        <v>27</v>
      </c>
      <c r="G70" s="47">
        <v>101</v>
      </c>
      <c r="H70" s="47">
        <v>6</v>
      </c>
      <c r="I70" s="47">
        <v>2</v>
      </c>
      <c r="J70" s="47">
        <v>170</v>
      </c>
      <c r="K70" s="47">
        <v>75</v>
      </c>
      <c r="L70" s="47">
        <v>27</v>
      </c>
    </row>
    <row r="71" spans="1:12" ht="18" thickBot="1" x14ac:dyDescent="0.25">
      <c r="B71" s="37"/>
      <c r="C71" s="53"/>
      <c r="D71" s="37"/>
      <c r="E71" s="37"/>
      <c r="F71" s="37"/>
      <c r="G71" s="37"/>
      <c r="H71" s="37"/>
      <c r="I71" s="37"/>
      <c r="J71" s="37"/>
      <c r="K71" s="37"/>
      <c r="L71" s="37"/>
    </row>
    <row r="72" spans="1:12" x14ac:dyDescent="0.2">
      <c r="C72" s="34" t="s">
        <v>263</v>
      </c>
    </row>
    <row r="73" spans="1:12" x14ac:dyDescent="0.2">
      <c r="A73" s="34"/>
    </row>
  </sheetData>
  <phoneticPr fontId="2"/>
  <pageMargins left="0.34" right="0.4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5"/>
  <sheetViews>
    <sheetView showGridLines="0" zoomScale="75" workbookViewId="0"/>
  </sheetViews>
  <sheetFormatPr defaultColWidth="13.375" defaultRowHeight="17.25" x14ac:dyDescent="0.2"/>
  <cols>
    <col min="1" max="1" width="13.375" style="35" customWidth="1"/>
    <col min="2" max="2" width="5.875" style="35" customWidth="1"/>
    <col min="3" max="3" width="19.625" style="35" customWidth="1"/>
    <col min="4" max="256" width="13.375" style="35"/>
    <col min="257" max="257" width="13.375" style="35" customWidth="1"/>
    <col min="258" max="258" width="5.875" style="35" customWidth="1"/>
    <col min="259" max="259" width="19.625" style="35" customWidth="1"/>
    <col min="260" max="512" width="13.375" style="35"/>
    <col min="513" max="513" width="13.375" style="35" customWidth="1"/>
    <col min="514" max="514" width="5.875" style="35" customWidth="1"/>
    <col min="515" max="515" width="19.625" style="35" customWidth="1"/>
    <col min="516" max="768" width="13.375" style="35"/>
    <col min="769" max="769" width="13.375" style="35" customWidth="1"/>
    <col min="770" max="770" width="5.875" style="35" customWidth="1"/>
    <col min="771" max="771" width="19.625" style="35" customWidth="1"/>
    <col min="772" max="1024" width="13.375" style="35"/>
    <col min="1025" max="1025" width="13.375" style="35" customWidth="1"/>
    <col min="1026" max="1026" width="5.875" style="35" customWidth="1"/>
    <col min="1027" max="1027" width="19.625" style="35" customWidth="1"/>
    <col min="1028" max="1280" width="13.375" style="35"/>
    <col min="1281" max="1281" width="13.375" style="35" customWidth="1"/>
    <col min="1282" max="1282" width="5.875" style="35" customWidth="1"/>
    <col min="1283" max="1283" width="19.625" style="35" customWidth="1"/>
    <col min="1284" max="1536" width="13.375" style="35"/>
    <col min="1537" max="1537" width="13.375" style="35" customWidth="1"/>
    <col min="1538" max="1538" width="5.875" style="35" customWidth="1"/>
    <col min="1539" max="1539" width="19.625" style="35" customWidth="1"/>
    <col min="1540" max="1792" width="13.375" style="35"/>
    <col min="1793" max="1793" width="13.375" style="35" customWidth="1"/>
    <col min="1794" max="1794" width="5.875" style="35" customWidth="1"/>
    <col min="1795" max="1795" width="19.625" style="35" customWidth="1"/>
    <col min="1796" max="2048" width="13.375" style="35"/>
    <col min="2049" max="2049" width="13.375" style="35" customWidth="1"/>
    <col min="2050" max="2050" width="5.875" style="35" customWidth="1"/>
    <col min="2051" max="2051" width="19.625" style="35" customWidth="1"/>
    <col min="2052" max="2304" width="13.375" style="35"/>
    <col min="2305" max="2305" width="13.375" style="35" customWidth="1"/>
    <col min="2306" max="2306" width="5.875" style="35" customWidth="1"/>
    <col min="2307" max="2307" width="19.625" style="35" customWidth="1"/>
    <col min="2308" max="2560" width="13.375" style="35"/>
    <col min="2561" max="2561" width="13.375" style="35" customWidth="1"/>
    <col min="2562" max="2562" width="5.875" style="35" customWidth="1"/>
    <col min="2563" max="2563" width="19.625" style="35" customWidth="1"/>
    <col min="2564" max="2816" width="13.375" style="35"/>
    <col min="2817" max="2817" width="13.375" style="35" customWidth="1"/>
    <col min="2818" max="2818" width="5.875" style="35" customWidth="1"/>
    <col min="2819" max="2819" width="19.625" style="35" customWidth="1"/>
    <col min="2820" max="3072" width="13.375" style="35"/>
    <col min="3073" max="3073" width="13.375" style="35" customWidth="1"/>
    <col min="3074" max="3074" width="5.875" style="35" customWidth="1"/>
    <col min="3075" max="3075" width="19.625" style="35" customWidth="1"/>
    <col min="3076" max="3328" width="13.375" style="35"/>
    <col min="3329" max="3329" width="13.375" style="35" customWidth="1"/>
    <col min="3330" max="3330" width="5.875" style="35" customWidth="1"/>
    <col min="3331" max="3331" width="19.625" style="35" customWidth="1"/>
    <col min="3332" max="3584" width="13.375" style="35"/>
    <col min="3585" max="3585" width="13.375" style="35" customWidth="1"/>
    <col min="3586" max="3586" width="5.875" style="35" customWidth="1"/>
    <col min="3587" max="3587" width="19.625" style="35" customWidth="1"/>
    <col min="3588" max="3840" width="13.375" style="35"/>
    <col min="3841" max="3841" width="13.375" style="35" customWidth="1"/>
    <col min="3842" max="3842" width="5.875" style="35" customWidth="1"/>
    <col min="3843" max="3843" width="19.625" style="35" customWidth="1"/>
    <col min="3844" max="4096" width="13.375" style="35"/>
    <col min="4097" max="4097" width="13.375" style="35" customWidth="1"/>
    <col min="4098" max="4098" width="5.875" style="35" customWidth="1"/>
    <col min="4099" max="4099" width="19.625" style="35" customWidth="1"/>
    <col min="4100" max="4352" width="13.375" style="35"/>
    <col min="4353" max="4353" width="13.375" style="35" customWidth="1"/>
    <col min="4354" max="4354" width="5.875" style="35" customWidth="1"/>
    <col min="4355" max="4355" width="19.625" style="35" customWidth="1"/>
    <col min="4356" max="4608" width="13.375" style="35"/>
    <col min="4609" max="4609" width="13.375" style="35" customWidth="1"/>
    <col min="4610" max="4610" width="5.875" style="35" customWidth="1"/>
    <col min="4611" max="4611" width="19.625" style="35" customWidth="1"/>
    <col min="4612" max="4864" width="13.375" style="35"/>
    <col min="4865" max="4865" width="13.375" style="35" customWidth="1"/>
    <col min="4866" max="4866" width="5.875" style="35" customWidth="1"/>
    <col min="4867" max="4867" width="19.625" style="35" customWidth="1"/>
    <col min="4868" max="5120" width="13.375" style="35"/>
    <col min="5121" max="5121" width="13.375" style="35" customWidth="1"/>
    <col min="5122" max="5122" width="5.875" style="35" customWidth="1"/>
    <col min="5123" max="5123" width="19.625" style="35" customWidth="1"/>
    <col min="5124" max="5376" width="13.375" style="35"/>
    <col min="5377" max="5377" width="13.375" style="35" customWidth="1"/>
    <col min="5378" max="5378" width="5.875" style="35" customWidth="1"/>
    <col min="5379" max="5379" width="19.625" style="35" customWidth="1"/>
    <col min="5380" max="5632" width="13.375" style="35"/>
    <col min="5633" max="5633" width="13.375" style="35" customWidth="1"/>
    <col min="5634" max="5634" width="5.875" style="35" customWidth="1"/>
    <col min="5635" max="5635" width="19.625" style="35" customWidth="1"/>
    <col min="5636" max="5888" width="13.375" style="35"/>
    <col min="5889" max="5889" width="13.375" style="35" customWidth="1"/>
    <col min="5890" max="5890" width="5.875" style="35" customWidth="1"/>
    <col min="5891" max="5891" width="19.625" style="35" customWidth="1"/>
    <col min="5892" max="6144" width="13.375" style="35"/>
    <col min="6145" max="6145" width="13.375" style="35" customWidth="1"/>
    <col min="6146" max="6146" width="5.875" style="35" customWidth="1"/>
    <col min="6147" max="6147" width="19.625" style="35" customWidth="1"/>
    <col min="6148" max="6400" width="13.375" style="35"/>
    <col min="6401" max="6401" width="13.375" style="35" customWidth="1"/>
    <col min="6402" max="6402" width="5.875" style="35" customWidth="1"/>
    <col min="6403" max="6403" width="19.625" style="35" customWidth="1"/>
    <col min="6404" max="6656" width="13.375" style="35"/>
    <col min="6657" max="6657" width="13.375" style="35" customWidth="1"/>
    <col min="6658" max="6658" width="5.875" style="35" customWidth="1"/>
    <col min="6659" max="6659" width="19.625" style="35" customWidth="1"/>
    <col min="6660" max="6912" width="13.375" style="35"/>
    <col min="6913" max="6913" width="13.375" style="35" customWidth="1"/>
    <col min="6914" max="6914" width="5.875" style="35" customWidth="1"/>
    <col min="6915" max="6915" width="19.625" style="35" customWidth="1"/>
    <col min="6916" max="7168" width="13.375" style="35"/>
    <col min="7169" max="7169" width="13.375" style="35" customWidth="1"/>
    <col min="7170" max="7170" width="5.875" style="35" customWidth="1"/>
    <col min="7171" max="7171" width="19.625" style="35" customWidth="1"/>
    <col min="7172" max="7424" width="13.375" style="35"/>
    <col min="7425" max="7425" width="13.375" style="35" customWidth="1"/>
    <col min="7426" max="7426" width="5.875" style="35" customWidth="1"/>
    <col min="7427" max="7427" width="19.625" style="35" customWidth="1"/>
    <col min="7428" max="7680" width="13.375" style="35"/>
    <col min="7681" max="7681" width="13.375" style="35" customWidth="1"/>
    <col min="7682" max="7682" width="5.875" style="35" customWidth="1"/>
    <col min="7683" max="7683" width="19.625" style="35" customWidth="1"/>
    <col min="7684" max="7936" width="13.375" style="35"/>
    <col min="7937" max="7937" width="13.375" style="35" customWidth="1"/>
    <col min="7938" max="7938" width="5.875" style="35" customWidth="1"/>
    <col min="7939" max="7939" width="19.625" style="35" customWidth="1"/>
    <col min="7940" max="8192" width="13.375" style="35"/>
    <col min="8193" max="8193" width="13.375" style="35" customWidth="1"/>
    <col min="8194" max="8194" width="5.875" style="35" customWidth="1"/>
    <col min="8195" max="8195" width="19.625" style="35" customWidth="1"/>
    <col min="8196" max="8448" width="13.375" style="35"/>
    <col min="8449" max="8449" width="13.375" style="35" customWidth="1"/>
    <col min="8450" max="8450" width="5.875" style="35" customWidth="1"/>
    <col min="8451" max="8451" width="19.625" style="35" customWidth="1"/>
    <col min="8452" max="8704" width="13.375" style="35"/>
    <col min="8705" max="8705" width="13.375" style="35" customWidth="1"/>
    <col min="8706" max="8706" width="5.875" style="35" customWidth="1"/>
    <col min="8707" max="8707" width="19.625" style="35" customWidth="1"/>
    <col min="8708" max="8960" width="13.375" style="35"/>
    <col min="8961" max="8961" width="13.375" style="35" customWidth="1"/>
    <col min="8962" max="8962" width="5.875" style="35" customWidth="1"/>
    <col min="8963" max="8963" width="19.625" style="35" customWidth="1"/>
    <col min="8964" max="9216" width="13.375" style="35"/>
    <col min="9217" max="9217" width="13.375" style="35" customWidth="1"/>
    <col min="9218" max="9218" width="5.875" style="35" customWidth="1"/>
    <col min="9219" max="9219" width="19.625" style="35" customWidth="1"/>
    <col min="9220" max="9472" width="13.375" style="35"/>
    <col min="9473" max="9473" width="13.375" style="35" customWidth="1"/>
    <col min="9474" max="9474" width="5.875" style="35" customWidth="1"/>
    <col min="9475" max="9475" width="19.625" style="35" customWidth="1"/>
    <col min="9476" max="9728" width="13.375" style="35"/>
    <col min="9729" max="9729" width="13.375" style="35" customWidth="1"/>
    <col min="9730" max="9730" width="5.875" style="35" customWidth="1"/>
    <col min="9731" max="9731" width="19.625" style="35" customWidth="1"/>
    <col min="9732" max="9984" width="13.375" style="35"/>
    <col min="9985" max="9985" width="13.375" style="35" customWidth="1"/>
    <col min="9986" max="9986" width="5.875" style="35" customWidth="1"/>
    <col min="9987" max="9987" width="19.625" style="35" customWidth="1"/>
    <col min="9988" max="10240" width="13.375" style="35"/>
    <col min="10241" max="10241" width="13.375" style="35" customWidth="1"/>
    <col min="10242" max="10242" width="5.875" style="35" customWidth="1"/>
    <col min="10243" max="10243" width="19.625" style="35" customWidth="1"/>
    <col min="10244" max="10496" width="13.375" style="35"/>
    <col min="10497" max="10497" width="13.375" style="35" customWidth="1"/>
    <col min="10498" max="10498" width="5.875" style="35" customWidth="1"/>
    <col min="10499" max="10499" width="19.625" style="35" customWidth="1"/>
    <col min="10500" max="10752" width="13.375" style="35"/>
    <col min="10753" max="10753" width="13.375" style="35" customWidth="1"/>
    <col min="10754" max="10754" width="5.875" style="35" customWidth="1"/>
    <col min="10755" max="10755" width="19.625" style="35" customWidth="1"/>
    <col min="10756" max="11008" width="13.375" style="35"/>
    <col min="11009" max="11009" width="13.375" style="35" customWidth="1"/>
    <col min="11010" max="11010" width="5.875" style="35" customWidth="1"/>
    <col min="11011" max="11011" width="19.625" style="35" customWidth="1"/>
    <col min="11012" max="11264" width="13.375" style="35"/>
    <col min="11265" max="11265" width="13.375" style="35" customWidth="1"/>
    <col min="11266" max="11266" width="5.875" style="35" customWidth="1"/>
    <col min="11267" max="11267" width="19.625" style="35" customWidth="1"/>
    <col min="11268" max="11520" width="13.375" style="35"/>
    <col min="11521" max="11521" width="13.375" style="35" customWidth="1"/>
    <col min="11522" max="11522" width="5.875" style="35" customWidth="1"/>
    <col min="11523" max="11523" width="19.625" style="35" customWidth="1"/>
    <col min="11524" max="11776" width="13.375" style="35"/>
    <col min="11777" max="11777" width="13.375" style="35" customWidth="1"/>
    <col min="11778" max="11778" width="5.875" style="35" customWidth="1"/>
    <col min="11779" max="11779" width="19.625" style="35" customWidth="1"/>
    <col min="11780" max="12032" width="13.375" style="35"/>
    <col min="12033" max="12033" width="13.375" style="35" customWidth="1"/>
    <col min="12034" max="12034" width="5.875" style="35" customWidth="1"/>
    <col min="12035" max="12035" width="19.625" style="35" customWidth="1"/>
    <col min="12036" max="12288" width="13.375" style="35"/>
    <col min="12289" max="12289" width="13.375" style="35" customWidth="1"/>
    <col min="12290" max="12290" width="5.875" style="35" customWidth="1"/>
    <col min="12291" max="12291" width="19.625" style="35" customWidth="1"/>
    <col min="12292" max="12544" width="13.375" style="35"/>
    <col min="12545" max="12545" width="13.375" style="35" customWidth="1"/>
    <col min="12546" max="12546" width="5.875" style="35" customWidth="1"/>
    <col min="12547" max="12547" width="19.625" style="35" customWidth="1"/>
    <col min="12548" max="12800" width="13.375" style="35"/>
    <col min="12801" max="12801" width="13.375" style="35" customWidth="1"/>
    <col min="12802" max="12802" width="5.875" style="35" customWidth="1"/>
    <col min="12803" max="12803" width="19.625" style="35" customWidth="1"/>
    <col min="12804" max="13056" width="13.375" style="35"/>
    <col min="13057" max="13057" width="13.375" style="35" customWidth="1"/>
    <col min="13058" max="13058" width="5.875" style="35" customWidth="1"/>
    <col min="13059" max="13059" width="19.625" style="35" customWidth="1"/>
    <col min="13060" max="13312" width="13.375" style="35"/>
    <col min="13313" max="13313" width="13.375" style="35" customWidth="1"/>
    <col min="13314" max="13314" width="5.875" style="35" customWidth="1"/>
    <col min="13315" max="13315" width="19.625" style="35" customWidth="1"/>
    <col min="13316" max="13568" width="13.375" style="35"/>
    <col min="13569" max="13569" width="13.375" style="35" customWidth="1"/>
    <col min="13570" max="13570" width="5.875" style="35" customWidth="1"/>
    <col min="13571" max="13571" width="19.625" style="35" customWidth="1"/>
    <col min="13572" max="13824" width="13.375" style="35"/>
    <col min="13825" max="13825" width="13.375" style="35" customWidth="1"/>
    <col min="13826" max="13826" width="5.875" style="35" customWidth="1"/>
    <col min="13827" max="13827" width="19.625" style="35" customWidth="1"/>
    <col min="13828" max="14080" width="13.375" style="35"/>
    <col min="14081" max="14081" width="13.375" style="35" customWidth="1"/>
    <col min="14082" max="14082" width="5.875" style="35" customWidth="1"/>
    <col min="14083" max="14083" width="19.625" style="35" customWidth="1"/>
    <col min="14084" max="14336" width="13.375" style="35"/>
    <col min="14337" max="14337" width="13.375" style="35" customWidth="1"/>
    <col min="14338" max="14338" width="5.875" style="35" customWidth="1"/>
    <col min="14339" max="14339" width="19.625" style="35" customWidth="1"/>
    <col min="14340" max="14592" width="13.375" style="35"/>
    <col min="14593" max="14593" width="13.375" style="35" customWidth="1"/>
    <col min="14594" max="14594" width="5.875" style="35" customWidth="1"/>
    <col min="14595" max="14595" width="19.625" style="35" customWidth="1"/>
    <col min="14596" max="14848" width="13.375" style="35"/>
    <col min="14849" max="14849" width="13.375" style="35" customWidth="1"/>
    <col min="14850" max="14850" width="5.875" style="35" customWidth="1"/>
    <col min="14851" max="14851" width="19.625" style="35" customWidth="1"/>
    <col min="14852" max="15104" width="13.375" style="35"/>
    <col min="15105" max="15105" width="13.375" style="35" customWidth="1"/>
    <col min="15106" max="15106" width="5.875" style="35" customWidth="1"/>
    <col min="15107" max="15107" width="19.625" style="35" customWidth="1"/>
    <col min="15108" max="15360" width="13.375" style="35"/>
    <col min="15361" max="15361" width="13.375" style="35" customWidth="1"/>
    <col min="15362" max="15362" width="5.875" style="35" customWidth="1"/>
    <col min="15363" max="15363" width="19.625" style="35" customWidth="1"/>
    <col min="15364" max="15616" width="13.375" style="35"/>
    <col min="15617" max="15617" width="13.375" style="35" customWidth="1"/>
    <col min="15618" max="15618" width="5.875" style="35" customWidth="1"/>
    <col min="15619" max="15619" width="19.625" style="35" customWidth="1"/>
    <col min="15620" max="15872" width="13.375" style="35"/>
    <col min="15873" max="15873" width="13.375" style="35" customWidth="1"/>
    <col min="15874" max="15874" width="5.875" style="35" customWidth="1"/>
    <col min="15875" max="15875" width="19.625" style="35" customWidth="1"/>
    <col min="15876" max="16128" width="13.375" style="35"/>
    <col min="16129" max="16129" width="13.375" style="35" customWidth="1"/>
    <col min="16130" max="16130" width="5.875" style="35" customWidth="1"/>
    <col min="16131" max="16131" width="19.625" style="35" customWidth="1"/>
    <col min="16132" max="16384" width="13.375" style="35"/>
  </cols>
  <sheetData>
    <row r="1" spans="1:11" x14ac:dyDescent="0.2">
      <c r="A1" s="34"/>
    </row>
    <row r="6" spans="1:11" x14ac:dyDescent="0.2">
      <c r="F6" s="36" t="s">
        <v>654</v>
      </c>
    </row>
    <row r="8" spans="1:11" x14ac:dyDescent="0.2">
      <c r="D8" s="36" t="s">
        <v>706</v>
      </c>
    </row>
    <row r="9" spans="1:11" ht="18" thickBot="1" x14ac:dyDescent="0.25">
      <c r="B9" s="37"/>
      <c r="C9" s="37"/>
      <c r="D9" s="37"/>
      <c r="E9" s="38" t="s">
        <v>606</v>
      </c>
      <c r="F9" s="37"/>
      <c r="G9" s="37"/>
      <c r="H9" s="37"/>
      <c r="I9" s="37"/>
      <c r="J9" s="37"/>
      <c r="K9" s="38" t="s">
        <v>707</v>
      </c>
    </row>
    <row r="10" spans="1:11" x14ac:dyDescent="0.2">
      <c r="D10" s="40" t="s">
        <v>708</v>
      </c>
      <c r="E10" s="40" t="s">
        <v>608</v>
      </c>
      <c r="F10" s="40" t="s">
        <v>609</v>
      </c>
      <c r="G10" s="40" t="s">
        <v>610</v>
      </c>
      <c r="H10" s="40" t="s">
        <v>611</v>
      </c>
      <c r="I10" s="40" t="s">
        <v>612</v>
      </c>
      <c r="J10" s="42"/>
      <c r="K10" s="42"/>
    </row>
    <row r="11" spans="1:11" x14ac:dyDescent="0.2">
      <c r="B11" s="42"/>
      <c r="C11" s="42"/>
      <c r="D11" s="44" t="s">
        <v>645</v>
      </c>
      <c r="E11" s="44" t="s">
        <v>613</v>
      </c>
      <c r="F11" s="44" t="s">
        <v>614</v>
      </c>
      <c r="G11" s="44" t="s">
        <v>615</v>
      </c>
      <c r="H11" s="44" t="s">
        <v>616</v>
      </c>
      <c r="I11" s="44" t="s">
        <v>617</v>
      </c>
      <c r="J11" s="45" t="s">
        <v>23</v>
      </c>
      <c r="K11" s="45" t="s">
        <v>234</v>
      </c>
    </row>
    <row r="12" spans="1:11" x14ac:dyDescent="0.2">
      <c r="D12" s="39"/>
    </row>
    <row r="13" spans="1:11" x14ac:dyDescent="0.2">
      <c r="C13" s="36" t="s">
        <v>709</v>
      </c>
      <c r="D13" s="77">
        <v>4233</v>
      </c>
      <c r="E13" s="75">
        <v>3800</v>
      </c>
      <c r="F13" s="75">
        <v>3547</v>
      </c>
      <c r="G13" s="75">
        <v>3152</v>
      </c>
      <c r="H13" s="75">
        <v>2755</v>
      </c>
      <c r="I13" s="50">
        <f>J13+K13</f>
        <v>2387</v>
      </c>
      <c r="J13" s="75">
        <v>1273</v>
      </c>
      <c r="K13" s="75">
        <v>1114</v>
      </c>
    </row>
    <row r="14" spans="1:11" x14ac:dyDescent="0.2">
      <c r="D14" s="48"/>
      <c r="E14" s="47"/>
      <c r="F14" s="47"/>
      <c r="G14" s="47"/>
      <c r="H14" s="47"/>
    </row>
    <row r="15" spans="1:11" x14ac:dyDescent="0.2">
      <c r="C15" s="34" t="s">
        <v>710</v>
      </c>
      <c r="D15" s="48">
        <v>2936</v>
      </c>
      <c r="E15" s="47">
        <v>2773</v>
      </c>
      <c r="F15" s="47">
        <v>2454</v>
      </c>
      <c r="G15" s="47">
        <v>2074</v>
      </c>
      <c r="H15" s="47">
        <v>1945</v>
      </c>
      <c r="I15" s="65">
        <f>J15+K15</f>
        <v>1743</v>
      </c>
      <c r="J15" s="65">
        <f>J13-J17</f>
        <v>843</v>
      </c>
      <c r="K15" s="65">
        <f>K13-K17</f>
        <v>900</v>
      </c>
    </row>
    <row r="16" spans="1:11" x14ac:dyDescent="0.2">
      <c r="D16" s="48"/>
      <c r="E16" s="47"/>
      <c r="F16" s="47"/>
      <c r="G16" s="47"/>
      <c r="H16" s="47"/>
    </row>
    <row r="17" spans="3:11" x14ac:dyDescent="0.2">
      <c r="C17" s="34" t="s">
        <v>711</v>
      </c>
      <c r="D17" s="48">
        <v>1297</v>
      </c>
      <c r="E17" s="47">
        <v>1027</v>
      </c>
      <c r="F17" s="47">
        <v>1093</v>
      </c>
      <c r="G17" s="47">
        <v>1078</v>
      </c>
      <c r="H17" s="47">
        <v>810</v>
      </c>
      <c r="I17" s="65">
        <f>J17+K17</f>
        <v>644</v>
      </c>
      <c r="J17" s="47">
        <v>430</v>
      </c>
      <c r="K17" s="47">
        <v>214</v>
      </c>
    </row>
    <row r="18" spans="3:11" x14ac:dyDescent="0.2">
      <c r="C18" s="34" t="s">
        <v>712</v>
      </c>
      <c r="D18" s="48">
        <v>923</v>
      </c>
      <c r="E18" s="47">
        <v>707</v>
      </c>
      <c r="F18" s="47">
        <v>774</v>
      </c>
      <c r="G18" s="47">
        <v>698</v>
      </c>
      <c r="H18" s="47">
        <v>546</v>
      </c>
      <c r="I18" s="65">
        <f>J18+K18</f>
        <v>419</v>
      </c>
      <c r="J18" s="47">
        <v>278</v>
      </c>
      <c r="K18" s="47">
        <v>141</v>
      </c>
    </row>
    <row r="19" spans="3:11" x14ac:dyDescent="0.2">
      <c r="C19" s="34" t="s">
        <v>713</v>
      </c>
      <c r="D19" s="48">
        <v>37</v>
      </c>
      <c r="E19" s="47">
        <v>37</v>
      </c>
      <c r="F19" s="47">
        <v>27</v>
      </c>
      <c r="G19" s="47">
        <v>27</v>
      </c>
      <c r="H19" s="47">
        <v>28</v>
      </c>
      <c r="I19" s="65">
        <f>J19+K19</f>
        <v>19</v>
      </c>
      <c r="J19" s="47">
        <v>10</v>
      </c>
      <c r="K19" s="47">
        <v>9</v>
      </c>
    </row>
    <row r="20" spans="3:11" x14ac:dyDescent="0.2">
      <c r="D20" s="48"/>
      <c r="E20" s="47"/>
      <c r="F20" s="47"/>
      <c r="G20" s="47"/>
      <c r="H20" s="47"/>
    </row>
    <row r="21" spans="3:11" x14ac:dyDescent="0.2">
      <c r="C21" s="34" t="s">
        <v>714</v>
      </c>
      <c r="D21" s="48">
        <v>34</v>
      </c>
      <c r="E21" s="47">
        <v>25</v>
      </c>
      <c r="F21" s="47">
        <v>35</v>
      </c>
      <c r="G21" s="47">
        <v>38</v>
      </c>
      <c r="H21" s="47">
        <v>29</v>
      </c>
      <c r="I21" s="65">
        <f>J21+K21</f>
        <v>24</v>
      </c>
      <c r="J21" s="47">
        <v>16</v>
      </c>
      <c r="K21" s="47">
        <v>8</v>
      </c>
    </row>
    <row r="22" spans="3:11" x14ac:dyDescent="0.2">
      <c r="C22" s="34" t="s">
        <v>715</v>
      </c>
      <c r="D22" s="48">
        <v>73</v>
      </c>
      <c r="E22" s="47">
        <v>57</v>
      </c>
      <c r="F22" s="47">
        <v>40</v>
      </c>
      <c r="G22" s="47">
        <v>33</v>
      </c>
      <c r="H22" s="47">
        <v>36</v>
      </c>
      <c r="I22" s="65">
        <f>J22+K22</f>
        <v>19</v>
      </c>
      <c r="J22" s="47">
        <v>8</v>
      </c>
      <c r="K22" s="47">
        <v>11</v>
      </c>
    </row>
    <row r="23" spans="3:11" x14ac:dyDescent="0.2">
      <c r="C23" s="34" t="s">
        <v>716</v>
      </c>
      <c r="D23" s="48">
        <v>4</v>
      </c>
      <c r="E23" s="47">
        <v>10</v>
      </c>
      <c r="F23" s="47">
        <v>13</v>
      </c>
      <c r="G23" s="47">
        <v>13</v>
      </c>
      <c r="H23" s="47">
        <v>14</v>
      </c>
      <c r="I23" s="65">
        <f>J23+K23</f>
        <v>8</v>
      </c>
      <c r="J23" s="47">
        <v>7</v>
      </c>
      <c r="K23" s="47">
        <v>1</v>
      </c>
    </row>
    <row r="24" spans="3:11" x14ac:dyDescent="0.2">
      <c r="C24" s="34" t="s">
        <v>717</v>
      </c>
      <c r="D24" s="48"/>
      <c r="E24" s="47"/>
      <c r="F24" s="47"/>
      <c r="G24" s="47"/>
      <c r="H24" s="47"/>
      <c r="J24" s="47"/>
      <c r="K24" s="47"/>
    </row>
    <row r="25" spans="3:11" x14ac:dyDescent="0.2">
      <c r="C25" s="34" t="s">
        <v>718</v>
      </c>
      <c r="D25" s="48">
        <v>56</v>
      </c>
      <c r="E25" s="47">
        <v>48</v>
      </c>
      <c r="F25" s="47">
        <v>51</v>
      </c>
      <c r="G25" s="47">
        <v>43</v>
      </c>
      <c r="H25" s="47">
        <v>38</v>
      </c>
      <c r="I25" s="65">
        <f>J25+K25</f>
        <v>30</v>
      </c>
      <c r="J25" s="47">
        <v>18</v>
      </c>
      <c r="K25" s="47">
        <v>12</v>
      </c>
    </row>
    <row r="26" spans="3:11" x14ac:dyDescent="0.2">
      <c r="C26" s="34" t="s">
        <v>719</v>
      </c>
      <c r="D26" s="48">
        <v>14</v>
      </c>
      <c r="E26" s="47">
        <v>9</v>
      </c>
      <c r="F26" s="47">
        <v>14</v>
      </c>
      <c r="G26" s="47">
        <v>12</v>
      </c>
      <c r="H26" s="47">
        <v>12</v>
      </c>
      <c r="I26" s="65">
        <f>J26+K26</f>
        <v>21</v>
      </c>
      <c r="J26" s="47">
        <v>18</v>
      </c>
      <c r="K26" s="47">
        <v>3</v>
      </c>
    </row>
    <row r="27" spans="3:11" x14ac:dyDescent="0.2">
      <c r="C27" s="34" t="s">
        <v>720</v>
      </c>
      <c r="D27" s="48">
        <v>1</v>
      </c>
      <c r="E27" s="47">
        <v>2</v>
      </c>
      <c r="F27" s="47">
        <v>2</v>
      </c>
      <c r="G27" s="47">
        <v>7</v>
      </c>
      <c r="H27" s="47">
        <v>2</v>
      </c>
      <c r="I27" s="65">
        <f>J27+K27</f>
        <v>2</v>
      </c>
      <c r="J27" s="47">
        <v>2</v>
      </c>
      <c r="K27" s="61" t="s">
        <v>176</v>
      </c>
    </row>
    <row r="28" spans="3:11" x14ac:dyDescent="0.2">
      <c r="D28" s="48"/>
      <c r="E28" s="47"/>
      <c r="F28" s="47"/>
      <c r="G28" s="47"/>
      <c r="H28" s="47"/>
      <c r="J28" s="47"/>
      <c r="K28" s="47"/>
    </row>
    <row r="29" spans="3:11" x14ac:dyDescent="0.2">
      <c r="C29" s="34" t="s">
        <v>721</v>
      </c>
      <c r="D29" s="48">
        <v>58</v>
      </c>
      <c r="E29" s="47">
        <v>45</v>
      </c>
      <c r="F29" s="47">
        <v>58</v>
      </c>
      <c r="G29" s="47">
        <v>98</v>
      </c>
      <c r="H29" s="47">
        <v>59</v>
      </c>
      <c r="I29" s="65">
        <f>J29+K29</f>
        <v>40</v>
      </c>
      <c r="J29" s="47">
        <v>29</v>
      </c>
      <c r="K29" s="47">
        <v>11</v>
      </c>
    </row>
    <row r="30" spans="3:11" x14ac:dyDescent="0.2">
      <c r="C30" s="34" t="s">
        <v>722</v>
      </c>
      <c r="D30" s="48">
        <v>9</v>
      </c>
      <c r="E30" s="47">
        <v>5</v>
      </c>
      <c r="F30" s="47">
        <v>7</v>
      </c>
      <c r="G30" s="47">
        <v>15</v>
      </c>
      <c r="H30" s="47">
        <v>6</v>
      </c>
      <c r="I30" s="65">
        <f>J30+K30</f>
        <v>1</v>
      </c>
      <c r="J30" s="47">
        <v>1</v>
      </c>
      <c r="K30" s="61" t="s">
        <v>176</v>
      </c>
    </row>
    <row r="31" spans="3:11" x14ac:dyDescent="0.2">
      <c r="C31" s="34" t="s">
        <v>723</v>
      </c>
      <c r="D31" s="48">
        <v>21</v>
      </c>
      <c r="E31" s="47">
        <v>24</v>
      </c>
      <c r="F31" s="47">
        <v>25</v>
      </c>
      <c r="G31" s="47">
        <v>39</v>
      </c>
      <c r="H31" s="47">
        <v>21</v>
      </c>
      <c r="I31" s="65">
        <f>J31+K31</f>
        <v>20</v>
      </c>
      <c r="J31" s="47">
        <v>15</v>
      </c>
      <c r="K31" s="47">
        <v>5</v>
      </c>
    </row>
    <row r="32" spans="3:11" x14ac:dyDescent="0.2">
      <c r="D32" s="48"/>
      <c r="E32" s="47"/>
      <c r="F32" s="47"/>
      <c r="G32" s="47"/>
      <c r="H32" s="47"/>
    </row>
    <row r="33" spans="2:11" x14ac:dyDescent="0.2">
      <c r="C33" s="34" t="s">
        <v>724</v>
      </c>
      <c r="D33" s="48">
        <v>67</v>
      </c>
      <c r="E33" s="47">
        <v>58</v>
      </c>
      <c r="F33" s="47">
        <v>47</v>
      </c>
      <c r="G33" s="47">
        <v>55</v>
      </c>
      <c r="H33" s="47">
        <v>19</v>
      </c>
      <c r="I33" s="65">
        <f>J33+K33</f>
        <v>41</v>
      </c>
      <c r="J33" s="65">
        <f>J17-SUM(J18:J31)</f>
        <v>28</v>
      </c>
      <c r="K33" s="65">
        <f>K17-SUM(K18:K31)</f>
        <v>13</v>
      </c>
    </row>
    <row r="34" spans="2:11" ht="18" thickBot="1" x14ac:dyDescent="0.25">
      <c r="B34" s="37"/>
      <c r="C34" s="37"/>
      <c r="D34" s="54"/>
      <c r="E34" s="55"/>
      <c r="F34" s="55"/>
      <c r="G34" s="37"/>
      <c r="H34" s="37"/>
      <c r="I34" s="37"/>
      <c r="J34" s="37"/>
      <c r="K34" s="37"/>
    </row>
    <row r="35" spans="2:11" x14ac:dyDescent="0.2">
      <c r="D35" s="34" t="s">
        <v>263</v>
      </c>
    </row>
  </sheetData>
  <phoneticPr fontId="2"/>
  <pageMargins left="0.28000000000000003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zoomScale="75" workbookViewId="0"/>
  </sheetViews>
  <sheetFormatPr defaultColWidth="13.375" defaultRowHeight="17.25" x14ac:dyDescent="0.2"/>
  <cols>
    <col min="1" max="1" width="13.375" style="35" customWidth="1"/>
    <col min="2" max="2" width="5.875" style="35" customWidth="1"/>
    <col min="3" max="3" width="19.625" style="35" customWidth="1"/>
    <col min="4" max="256" width="13.375" style="35"/>
    <col min="257" max="257" width="13.375" style="35" customWidth="1"/>
    <col min="258" max="258" width="5.875" style="35" customWidth="1"/>
    <col min="259" max="259" width="19.625" style="35" customWidth="1"/>
    <col min="260" max="512" width="13.375" style="35"/>
    <col min="513" max="513" width="13.375" style="35" customWidth="1"/>
    <col min="514" max="514" width="5.875" style="35" customWidth="1"/>
    <col min="515" max="515" width="19.625" style="35" customWidth="1"/>
    <col min="516" max="768" width="13.375" style="35"/>
    <col min="769" max="769" width="13.375" style="35" customWidth="1"/>
    <col min="770" max="770" width="5.875" style="35" customWidth="1"/>
    <col min="771" max="771" width="19.625" style="35" customWidth="1"/>
    <col min="772" max="1024" width="13.375" style="35"/>
    <col min="1025" max="1025" width="13.375" style="35" customWidth="1"/>
    <col min="1026" max="1026" width="5.875" style="35" customWidth="1"/>
    <col min="1027" max="1027" width="19.625" style="35" customWidth="1"/>
    <col min="1028" max="1280" width="13.375" style="35"/>
    <col min="1281" max="1281" width="13.375" style="35" customWidth="1"/>
    <col min="1282" max="1282" width="5.875" style="35" customWidth="1"/>
    <col min="1283" max="1283" width="19.625" style="35" customWidth="1"/>
    <col min="1284" max="1536" width="13.375" style="35"/>
    <col min="1537" max="1537" width="13.375" style="35" customWidth="1"/>
    <col min="1538" max="1538" width="5.875" style="35" customWidth="1"/>
    <col min="1539" max="1539" width="19.625" style="35" customWidth="1"/>
    <col min="1540" max="1792" width="13.375" style="35"/>
    <col min="1793" max="1793" width="13.375" style="35" customWidth="1"/>
    <col min="1794" max="1794" width="5.875" style="35" customWidth="1"/>
    <col min="1795" max="1795" width="19.625" style="35" customWidth="1"/>
    <col min="1796" max="2048" width="13.375" style="35"/>
    <col min="2049" max="2049" width="13.375" style="35" customWidth="1"/>
    <col min="2050" max="2050" width="5.875" style="35" customWidth="1"/>
    <col min="2051" max="2051" width="19.625" style="35" customWidth="1"/>
    <col min="2052" max="2304" width="13.375" style="35"/>
    <col min="2305" max="2305" width="13.375" style="35" customWidth="1"/>
    <col min="2306" max="2306" width="5.875" style="35" customWidth="1"/>
    <col min="2307" max="2307" width="19.625" style="35" customWidth="1"/>
    <col min="2308" max="2560" width="13.375" style="35"/>
    <col min="2561" max="2561" width="13.375" style="35" customWidth="1"/>
    <col min="2562" max="2562" width="5.875" style="35" customWidth="1"/>
    <col min="2563" max="2563" width="19.625" style="35" customWidth="1"/>
    <col min="2564" max="2816" width="13.375" style="35"/>
    <col min="2817" max="2817" width="13.375" style="35" customWidth="1"/>
    <col min="2818" max="2818" width="5.875" style="35" customWidth="1"/>
    <col min="2819" max="2819" width="19.625" style="35" customWidth="1"/>
    <col min="2820" max="3072" width="13.375" style="35"/>
    <col min="3073" max="3073" width="13.375" style="35" customWidth="1"/>
    <col min="3074" max="3074" width="5.875" style="35" customWidth="1"/>
    <col min="3075" max="3075" width="19.625" style="35" customWidth="1"/>
    <col min="3076" max="3328" width="13.375" style="35"/>
    <col min="3329" max="3329" width="13.375" style="35" customWidth="1"/>
    <col min="3330" max="3330" width="5.875" style="35" customWidth="1"/>
    <col min="3331" max="3331" width="19.625" style="35" customWidth="1"/>
    <col min="3332" max="3584" width="13.375" style="35"/>
    <col min="3585" max="3585" width="13.375" style="35" customWidth="1"/>
    <col min="3586" max="3586" width="5.875" style="35" customWidth="1"/>
    <col min="3587" max="3587" width="19.625" style="35" customWidth="1"/>
    <col min="3588" max="3840" width="13.375" style="35"/>
    <col min="3841" max="3841" width="13.375" style="35" customWidth="1"/>
    <col min="3842" max="3842" width="5.875" style="35" customWidth="1"/>
    <col min="3843" max="3843" width="19.625" style="35" customWidth="1"/>
    <col min="3844" max="4096" width="13.375" style="35"/>
    <col min="4097" max="4097" width="13.375" style="35" customWidth="1"/>
    <col min="4098" max="4098" width="5.875" style="35" customWidth="1"/>
    <col min="4099" max="4099" width="19.625" style="35" customWidth="1"/>
    <col min="4100" max="4352" width="13.375" style="35"/>
    <col min="4353" max="4353" width="13.375" style="35" customWidth="1"/>
    <col min="4354" max="4354" width="5.875" style="35" customWidth="1"/>
    <col min="4355" max="4355" width="19.625" style="35" customWidth="1"/>
    <col min="4356" max="4608" width="13.375" style="35"/>
    <col min="4609" max="4609" width="13.375" style="35" customWidth="1"/>
    <col min="4610" max="4610" width="5.875" style="35" customWidth="1"/>
    <col min="4611" max="4611" width="19.625" style="35" customWidth="1"/>
    <col min="4612" max="4864" width="13.375" style="35"/>
    <col min="4865" max="4865" width="13.375" style="35" customWidth="1"/>
    <col min="4866" max="4866" width="5.875" style="35" customWidth="1"/>
    <col min="4867" max="4867" width="19.625" style="35" customWidth="1"/>
    <col min="4868" max="5120" width="13.375" style="35"/>
    <col min="5121" max="5121" width="13.375" style="35" customWidth="1"/>
    <col min="5122" max="5122" width="5.875" style="35" customWidth="1"/>
    <col min="5123" max="5123" width="19.625" style="35" customWidth="1"/>
    <col min="5124" max="5376" width="13.375" style="35"/>
    <col min="5377" max="5377" width="13.375" style="35" customWidth="1"/>
    <col min="5378" max="5378" width="5.875" style="35" customWidth="1"/>
    <col min="5379" max="5379" width="19.625" style="35" customWidth="1"/>
    <col min="5380" max="5632" width="13.375" style="35"/>
    <col min="5633" max="5633" width="13.375" style="35" customWidth="1"/>
    <col min="5634" max="5634" width="5.875" style="35" customWidth="1"/>
    <col min="5635" max="5635" width="19.625" style="35" customWidth="1"/>
    <col min="5636" max="5888" width="13.375" style="35"/>
    <col min="5889" max="5889" width="13.375" style="35" customWidth="1"/>
    <col min="5890" max="5890" width="5.875" style="35" customWidth="1"/>
    <col min="5891" max="5891" width="19.625" style="35" customWidth="1"/>
    <col min="5892" max="6144" width="13.375" style="35"/>
    <col min="6145" max="6145" width="13.375" style="35" customWidth="1"/>
    <col min="6146" max="6146" width="5.875" style="35" customWidth="1"/>
    <col min="6147" max="6147" width="19.625" style="35" customWidth="1"/>
    <col min="6148" max="6400" width="13.375" style="35"/>
    <col min="6401" max="6401" width="13.375" style="35" customWidth="1"/>
    <col min="6402" max="6402" width="5.875" style="35" customWidth="1"/>
    <col min="6403" max="6403" width="19.625" style="35" customWidth="1"/>
    <col min="6404" max="6656" width="13.375" style="35"/>
    <col min="6657" max="6657" width="13.375" style="35" customWidth="1"/>
    <col min="6658" max="6658" width="5.875" style="35" customWidth="1"/>
    <col min="6659" max="6659" width="19.625" style="35" customWidth="1"/>
    <col min="6660" max="6912" width="13.375" style="35"/>
    <col min="6913" max="6913" width="13.375" style="35" customWidth="1"/>
    <col min="6914" max="6914" width="5.875" style="35" customWidth="1"/>
    <col min="6915" max="6915" width="19.625" style="35" customWidth="1"/>
    <col min="6916" max="7168" width="13.375" style="35"/>
    <col min="7169" max="7169" width="13.375" style="35" customWidth="1"/>
    <col min="7170" max="7170" width="5.875" style="35" customWidth="1"/>
    <col min="7171" max="7171" width="19.625" style="35" customWidth="1"/>
    <col min="7172" max="7424" width="13.375" style="35"/>
    <col min="7425" max="7425" width="13.375" style="35" customWidth="1"/>
    <col min="7426" max="7426" width="5.875" style="35" customWidth="1"/>
    <col min="7427" max="7427" width="19.625" style="35" customWidth="1"/>
    <col min="7428" max="7680" width="13.375" style="35"/>
    <col min="7681" max="7681" width="13.375" style="35" customWidth="1"/>
    <col min="7682" max="7682" width="5.875" style="35" customWidth="1"/>
    <col min="7683" max="7683" width="19.625" style="35" customWidth="1"/>
    <col min="7684" max="7936" width="13.375" style="35"/>
    <col min="7937" max="7937" width="13.375" style="35" customWidth="1"/>
    <col min="7938" max="7938" width="5.875" style="35" customWidth="1"/>
    <col min="7939" max="7939" width="19.625" style="35" customWidth="1"/>
    <col min="7940" max="8192" width="13.375" style="35"/>
    <col min="8193" max="8193" width="13.375" style="35" customWidth="1"/>
    <col min="8194" max="8194" width="5.875" style="35" customWidth="1"/>
    <col min="8195" max="8195" width="19.625" style="35" customWidth="1"/>
    <col min="8196" max="8448" width="13.375" style="35"/>
    <col min="8449" max="8449" width="13.375" style="35" customWidth="1"/>
    <col min="8450" max="8450" width="5.875" style="35" customWidth="1"/>
    <col min="8451" max="8451" width="19.625" style="35" customWidth="1"/>
    <col min="8452" max="8704" width="13.375" style="35"/>
    <col min="8705" max="8705" width="13.375" style="35" customWidth="1"/>
    <col min="8706" max="8706" width="5.875" style="35" customWidth="1"/>
    <col min="8707" max="8707" width="19.625" style="35" customWidth="1"/>
    <col min="8708" max="8960" width="13.375" style="35"/>
    <col min="8961" max="8961" width="13.375" style="35" customWidth="1"/>
    <col min="8962" max="8962" width="5.875" style="35" customWidth="1"/>
    <col min="8963" max="8963" width="19.625" style="35" customWidth="1"/>
    <col min="8964" max="9216" width="13.375" style="35"/>
    <col min="9217" max="9217" width="13.375" style="35" customWidth="1"/>
    <col min="9218" max="9218" width="5.875" style="35" customWidth="1"/>
    <col min="9219" max="9219" width="19.625" style="35" customWidth="1"/>
    <col min="9220" max="9472" width="13.375" style="35"/>
    <col min="9473" max="9473" width="13.375" style="35" customWidth="1"/>
    <col min="9474" max="9474" width="5.875" style="35" customWidth="1"/>
    <col min="9475" max="9475" width="19.625" style="35" customWidth="1"/>
    <col min="9476" max="9728" width="13.375" style="35"/>
    <col min="9729" max="9729" width="13.375" style="35" customWidth="1"/>
    <col min="9730" max="9730" width="5.875" style="35" customWidth="1"/>
    <col min="9731" max="9731" width="19.625" style="35" customWidth="1"/>
    <col min="9732" max="9984" width="13.375" style="35"/>
    <col min="9985" max="9985" width="13.375" style="35" customWidth="1"/>
    <col min="9986" max="9986" width="5.875" style="35" customWidth="1"/>
    <col min="9987" max="9987" width="19.625" style="35" customWidth="1"/>
    <col min="9988" max="10240" width="13.375" style="35"/>
    <col min="10241" max="10241" width="13.375" style="35" customWidth="1"/>
    <col min="10242" max="10242" width="5.875" style="35" customWidth="1"/>
    <col min="10243" max="10243" width="19.625" style="35" customWidth="1"/>
    <col min="10244" max="10496" width="13.375" style="35"/>
    <col min="10497" max="10497" width="13.375" style="35" customWidth="1"/>
    <col min="10498" max="10498" width="5.875" style="35" customWidth="1"/>
    <col min="10499" max="10499" width="19.625" style="35" customWidth="1"/>
    <col min="10500" max="10752" width="13.375" style="35"/>
    <col min="10753" max="10753" width="13.375" style="35" customWidth="1"/>
    <col min="10754" max="10754" width="5.875" style="35" customWidth="1"/>
    <col min="10755" max="10755" width="19.625" style="35" customWidth="1"/>
    <col min="10756" max="11008" width="13.375" style="35"/>
    <col min="11009" max="11009" width="13.375" style="35" customWidth="1"/>
    <col min="11010" max="11010" width="5.875" style="35" customWidth="1"/>
    <col min="11011" max="11011" width="19.625" style="35" customWidth="1"/>
    <col min="11012" max="11264" width="13.375" style="35"/>
    <col min="11265" max="11265" width="13.375" style="35" customWidth="1"/>
    <col min="11266" max="11266" width="5.875" style="35" customWidth="1"/>
    <col min="11267" max="11267" width="19.625" style="35" customWidth="1"/>
    <col min="11268" max="11520" width="13.375" style="35"/>
    <col min="11521" max="11521" width="13.375" style="35" customWidth="1"/>
    <col min="11522" max="11522" width="5.875" style="35" customWidth="1"/>
    <col min="11523" max="11523" width="19.625" style="35" customWidth="1"/>
    <col min="11524" max="11776" width="13.375" style="35"/>
    <col min="11777" max="11777" width="13.375" style="35" customWidth="1"/>
    <col min="11778" max="11778" width="5.875" style="35" customWidth="1"/>
    <col min="11779" max="11779" width="19.625" style="35" customWidth="1"/>
    <col min="11780" max="12032" width="13.375" style="35"/>
    <col min="12033" max="12033" width="13.375" style="35" customWidth="1"/>
    <col min="12034" max="12034" width="5.875" style="35" customWidth="1"/>
    <col min="12035" max="12035" width="19.625" style="35" customWidth="1"/>
    <col min="12036" max="12288" width="13.375" style="35"/>
    <col min="12289" max="12289" width="13.375" style="35" customWidth="1"/>
    <col min="12290" max="12290" width="5.875" style="35" customWidth="1"/>
    <col min="12291" max="12291" width="19.625" style="35" customWidth="1"/>
    <col min="12292" max="12544" width="13.375" style="35"/>
    <col min="12545" max="12545" width="13.375" style="35" customWidth="1"/>
    <col min="12546" max="12546" width="5.875" style="35" customWidth="1"/>
    <col min="12547" max="12547" width="19.625" style="35" customWidth="1"/>
    <col min="12548" max="12800" width="13.375" style="35"/>
    <col min="12801" max="12801" width="13.375" style="35" customWidth="1"/>
    <col min="12802" max="12802" width="5.875" style="35" customWidth="1"/>
    <col min="12803" max="12803" width="19.625" style="35" customWidth="1"/>
    <col min="12804" max="13056" width="13.375" style="35"/>
    <col min="13057" max="13057" width="13.375" style="35" customWidth="1"/>
    <col min="13058" max="13058" width="5.875" style="35" customWidth="1"/>
    <col min="13059" max="13059" width="19.625" style="35" customWidth="1"/>
    <col min="13060" max="13312" width="13.375" style="35"/>
    <col min="13313" max="13313" width="13.375" style="35" customWidth="1"/>
    <col min="13314" max="13314" width="5.875" style="35" customWidth="1"/>
    <col min="13315" max="13315" width="19.625" style="35" customWidth="1"/>
    <col min="13316" max="13568" width="13.375" style="35"/>
    <col min="13569" max="13569" width="13.375" style="35" customWidth="1"/>
    <col min="13570" max="13570" width="5.875" style="35" customWidth="1"/>
    <col min="13571" max="13571" width="19.625" style="35" customWidth="1"/>
    <col min="13572" max="13824" width="13.375" style="35"/>
    <col min="13825" max="13825" width="13.375" style="35" customWidth="1"/>
    <col min="13826" max="13826" width="5.875" style="35" customWidth="1"/>
    <col min="13827" max="13827" width="19.625" style="35" customWidth="1"/>
    <col min="13828" max="14080" width="13.375" style="35"/>
    <col min="14081" max="14081" width="13.375" style="35" customWidth="1"/>
    <col min="14082" max="14082" width="5.875" style="35" customWidth="1"/>
    <col min="14083" max="14083" width="19.625" style="35" customWidth="1"/>
    <col min="14084" max="14336" width="13.375" style="35"/>
    <col min="14337" max="14337" width="13.375" style="35" customWidth="1"/>
    <col min="14338" max="14338" width="5.875" style="35" customWidth="1"/>
    <col min="14339" max="14339" width="19.625" style="35" customWidth="1"/>
    <col min="14340" max="14592" width="13.375" style="35"/>
    <col min="14593" max="14593" width="13.375" style="35" customWidth="1"/>
    <col min="14594" max="14594" width="5.875" style="35" customWidth="1"/>
    <col min="14595" max="14595" width="19.625" style="35" customWidth="1"/>
    <col min="14596" max="14848" width="13.375" style="35"/>
    <col min="14849" max="14849" width="13.375" style="35" customWidth="1"/>
    <col min="14850" max="14850" width="5.875" style="35" customWidth="1"/>
    <col min="14851" max="14851" width="19.625" style="35" customWidth="1"/>
    <col min="14852" max="15104" width="13.375" style="35"/>
    <col min="15105" max="15105" width="13.375" style="35" customWidth="1"/>
    <col min="15106" max="15106" width="5.875" style="35" customWidth="1"/>
    <col min="15107" max="15107" width="19.625" style="35" customWidth="1"/>
    <col min="15108" max="15360" width="13.375" style="35"/>
    <col min="15361" max="15361" width="13.375" style="35" customWidth="1"/>
    <col min="15362" max="15362" width="5.875" style="35" customWidth="1"/>
    <col min="15363" max="15363" width="19.625" style="35" customWidth="1"/>
    <col min="15364" max="15616" width="13.375" style="35"/>
    <col min="15617" max="15617" width="13.375" style="35" customWidth="1"/>
    <col min="15618" max="15618" width="5.875" style="35" customWidth="1"/>
    <col min="15619" max="15619" width="19.625" style="35" customWidth="1"/>
    <col min="15620" max="15872" width="13.375" style="35"/>
    <col min="15873" max="15873" width="13.375" style="35" customWidth="1"/>
    <col min="15874" max="15874" width="5.875" style="35" customWidth="1"/>
    <col min="15875" max="15875" width="19.625" style="35" customWidth="1"/>
    <col min="15876" max="16128" width="13.375" style="35"/>
    <col min="16129" max="16129" width="13.375" style="35" customWidth="1"/>
    <col min="16130" max="16130" width="5.875" style="35" customWidth="1"/>
    <col min="16131" max="16131" width="19.625" style="35" customWidth="1"/>
    <col min="16132" max="16384" width="13.375" style="35"/>
  </cols>
  <sheetData>
    <row r="1" spans="1:11" x14ac:dyDescent="0.2">
      <c r="A1" s="34"/>
    </row>
    <row r="6" spans="1:11" x14ac:dyDescent="0.2">
      <c r="F6" s="36" t="s">
        <v>654</v>
      </c>
    </row>
    <row r="8" spans="1:11" x14ac:dyDescent="0.2">
      <c r="D8" s="36" t="s">
        <v>725</v>
      </c>
    </row>
    <row r="9" spans="1:11" ht="18" thickBot="1" x14ac:dyDescent="0.25">
      <c r="B9" s="37"/>
      <c r="C9" s="37"/>
      <c r="D9" s="38" t="s">
        <v>606</v>
      </c>
      <c r="E9" s="37"/>
      <c r="F9" s="37"/>
      <c r="G9" s="37"/>
      <c r="H9" s="37"/>
      <c r="I9" s="37"/>
      <c r="J9" s="37"/>
      <c r="K9" s="38" t="s">
        <v>395</v>
      </c>
    </row>
    <row r="10" spans="1:11" x14ac:dyDescent="0.2">
      <c r="E10" s="40" t="s">
        <v>608</v>
      </c>
      <c r="F10" s="40" t="s">
        <v>609</v>
      </c>
      <c r="G10" s="40" t="s">
        <v>610</v>
      </c>
      <c r="H10" s="40" t="s">
        <v>611</v>
      </c>
      <c r="I10" s="40" t="s">
        <v>612</v>
      </c>
      <c r="J10" s="42"/>
      <c r="K10" s="42"/>
    </row>
    <row r="11" spans="1:11" x14ac:dyDescent="0.2">
      <c r="B11" s="42"/>
      <c r="C11" s="42"/>
      <c r="D11" s="42"/>
      <c r="E11" s="44" t="s">
        <v>613</v>
      </c>
      <c r="F11" s="44" t="s">
        <v>614</v>
      </c>
      <c r="G11" s="44" t="s">
        <v>615</v>
      </c>
      <c r="H11" s="44" t="s">
        <v>616</v>
      </c>
      <c r="I11" s="44" t="s">
        <v>617</v>
      </c>
      <c r="J11" s="45" t="s">
        <v>236</v>
      </c>
      <c r="K11" s="45" t="s">
        <v>237</v>
      </c>
    </row>
    <row r="12" spans="1:11" x14ac:dyDescent="0.2">
      <c r="E12" s="39"/>
    </row>
    <row r="13" spans="1:11" x14ac:dyDescent="0.2">
      <c r="C13" s="36" t="s">
        <v>726</v>
      </c>
      <c r="D13" s="50"/>
      <c r="E13" s="77">
        <v>3800</v>
      </c>
      <c r="F13" s="75">
        <v>3547</v>
      </c>
      <c r="G13" s="75">
        <v>3152</v>
      </c>
      <c r="H13" s="75">
        <v>2755</v>
      </c>
      <c r="I13" s="50">
        <f>SUM(I15:I22,I26:I28,I35)</f>
        <v>2387</v>
      </c>
      <c r="J13" s="50">
        <f>SUM(J15:J22,J26:J28,J35)</f>
        <v>1273</v>
      </c>
      <c r="K13" s="50">
        <f>SUM(K15:K22,K26:K28,K35)</f>
        <v>1114</v>
      </c>
    </row>
    <row r="14" spans="1:11" x14ac:dyDescent="0.2">
      <c r="E14" s="48"/>
      <c r="F14" s="47"/>
      <c r="G14" s="47"/>
      <c r="H14" s="47"/>
    </row>
    <row r="15" spans="1:11" x14ac:dyDescent="0.2">
      <c r="B15" s="34" t="s">
        <v>727</v>
      </c>
      <c r="E15" s="48">
        <v>340</v>
      </c>
      <c r="F15" s="47">
        <v>278</v>
      </c>
      <c r="G15" s="47">
        <v>263</v>
      </c>
      <c r="H15" s="47">
        <v>158</v>
      </c>
      <c r="I15" s="65">
        <f>K15+J15</f>
        <v>169</v>
      </c>
      <c r="J15" s="47">
        <v>97</v>
      </c>
      <c r="K15" s="47">
        <v>72</v>
      </c>
    </row>
    <row r="16" spans="1:11" x14ac:dyDescent="0.2">
      <c r="B16" s="34" t="s">
        <v>728</v>
      </c>
      <c r="E16" s="48">
        <v>612</v>
      </c>
      <c r="F16" s="47">
        <v>538</v>
      </c>
      <c r="G16" s="47">
        <v>474</v>
      </c>
      <c r="H16" s="47">
        <v>369</v>
      </c>
      <c r="I16" s="65">
        <f>K16+J16</f>
        <v>329</v>
      </c>
      <c r="J16" s="47">
        <v>31</v>
      </c>
      <c r="K16" s="47">
        <v>298</v>
      </c>
    </row>
    <row r="17" spans="2:11" x14ac:dyDescent="0.2">
      <c r="B17" s="34" t="s">
        <v>729</v>
      </c>
      <c r="E17" s="48">
        <v>546</v>
      </c>
      <c r="F17" s="47">
        <v>506</v>
      </c>
      <c r="G17" s="47">
        <v>442</v>
      </c>
      <c r="H17" s="47">
        <v>438</v>
      </c>
      <c r="I17" s="65">
        <f>K17+J17</f>
        <v>336</v>
      </c>
      <c r="J17" s="47">
        <v>135</v>
      </c>
      <c r="K17" s="47">
        <v>201</v>
      </c>
    </row>
    <row r="18" spans="2:11" x14ac:dyDescent="0.2">
      <c r="E18" s="48"/>
      <c r="F18" s="47"/>
      <c r="G18" s="47"/>
      <c r="H18" s="47"/>
    </row>
    <row r="19" spans="2:11" x14ac:dyDescent="0.2">
      <c r="B19" s="34" t="s">
        <v>730</v>
      </c>
      <c r="E19" s="48">
        <v>670</v>
      </c>
      <c r="F19" s="47">
        <v>613</v>
      </c>
      <c r="G19" s="47">
        <v>541</v>
      </c>
      <c r="H19" s="47">
        <v>540</v>
      </c>
      <c r="I19" s="65">
        <f>K19+J19</f>
        <v>514</v>
      </c>
      <c r="J19" s="47">
        <v>174</v>
      </c>
      <c r="K19" s="47">
        <v>340</v>
      </c>
    </row>
    <row r="20" spans="2:11" x14ac:dyDescent="0.2">
      <c r="B20" s="34" t="s">
        <v>731</v>
      </c>
      <c r="E20" s="48">
        <v>90</v>
      </c>
      <c r="F20" s="47">
        <v>124</v>
      </c>
      <c r="G20" s="47">
        <v>89</v>
      </c>
      <c r="H20" s="47">
        <v>71</v>
      </c>
      <c r="I20" s="65">
        <f>K20+J20</f>
        <v>69</v>
      </c>
      <c r="J20" s="47">
        <v>61</v>
      </c>
      <c r="K20" s="47">
        <v>8</v>
      </c>
    </row>
    <row r="21" spans="2:11" x14ac:dyDescent="0.2">
      <c r="E21" s="48"/>
      <c r="F21" s="47"/>
      <c r="G21" s="47"/>
      <c r="H21" s="47"/>
      <c r="J21" s="47"/>
    </row>
    <row r="22" spans="2:11" x14ac:dyDescent="0.2">
      <c r="B22" s="34" t="s">
        <v>732</v>
      </c>
      <c r="E22" s="48">
        <v>33</v>
      </c>
      <c r="F22" s="47">
        <v>34</v>
      </c>
      <c r="G22" s="47">
        <v>29</v>
      </c>
      <c r="H22" s="47">
        <v>20</v>
      </c>
      <c r="I22" s="65">
        <f>I23+I24</f>
        <v>30</v>
      </c>
      <c r="J22" s="65">
        <f>J23+J24</f>
        <v>28</v>
      </c>
      <c r="K22" s="65">
        <f>K23+K24</f>
        <v>2</v>
      </c>
    </row>
    <row r="23" spans="2:11" x14ac:dyDescent="0.2">
      <c r="B23" s="34" t="s">
        <v>733</v>
      </c>
      <c r="E23" s="48">
        <v>20</v>
      </c>
      <c r="F23" s="47">
        <v>25</v>
      </c>
      <c r="G23" s="47">
        <v>18</v>
      </c>
      <c r="H23" s="47">
        <v>14</v>
      </c>
      <c r="I23" s="65">
        <f>K23+J23</f>
        <v>13</v>
      </c>
      <c r="J23" s="47">
        <v>11</v>
      </c>
      <c r="K23" s="47">
        <v>2</v>
      </c>
    </row>
    <row r="24" spans="2:11" x14ac:dyDescent="0.2">
      <c r="B24" s="34" t="s">
        <v>734</v>
      </c>
      <c r="E24" s="48">
        <v>13</v>
      </c>
      <c r="F24" s="47">
        <v>9</v>
      </c>
      <c r="G24" s="47">
        <v>11</v>
      </c>
      <c r="H24" s="47">
        <v>6</v>
      </c>
      <c r="I24" s="65">
        <f>K24+J24</f>
        <v>17</v>
      </c>
      <c r="J24" s="47">
        <v>17</v>
      </c>
      <c r="K24" s="61" t="s">
        <v>26</v>
      </c>
    </row>
    <row r="25" spans="2:11" x14ac:dyDescent="0.2">
      <c r="E25" s="48"/>
      <c r="F25" s="47"/>
      <c r="G25" s="47"/>
      <c r="H25" s="47"/>
      <c r="J25" s="47"/>
      <c r="K25" s="47"/>
    </row>
    <row r="26" spans="2:11" x14ac:dyDescent="0.2">
      <c r="B26" s="34" t="s">
        <v>735</v>
      </c>
      <c r="E26" s="48">
        <v>86</v>
      </c>
      <c r="F26" s="47">
        <v>74</v>
      </c>
      <c r="G26" s="47">
        <v>74</v>
      </c>
      <c r="H26" s="47">
        <v>59</v>
      </c>
      <c r="I26" s="65">
        <f>K26+J26</f>
        <v>47</v>
      </c>
      <c r="J26" s="47">
        <v>27</v>
      </c>
      <c r="K26" s="47">
        <v>20</v>
      </c>
    </row>
    <row r="27" spans="2:11" x14ac:dyDescent="0.2">
      <c r="E27" s="48"/>
      <c r="F27" s="47"/>
      <c r="G27" s="47"/>
      <c r="H27" s="47"/>
      <c r="J27" s="47"/>
      <c r="K27" s="47"/>
    </row>
    <row r="28" spans="2:11" x14ac:dyDescent="0.2">
      <c r="B28" s="34" t="s">
        <v>736</v>
      </c>
      <c r="E28" s="48">
        <v>1358</v>
      </c>
      <c r="F28" s="47">
        <v>1259</v>
      </c>
      <c r="G28" s="47">
        <v>1167</v>
      </c>
      <c r="H28" s="47">
        <v>1035</v>
      </c>
      <c r="I28" s="65">
        <f>SUM(I30:I33)</f>
        <v>826</v>
      </c>
      <c r="J28" s="65">
        <f>SUM(J30:J33)</f>
        <v>676</v>
      </c>
      <c r="K28" s="65">
        <f>SUM(K30:K33)</f>
        <v>150</v>
      </c>
    </row>
    <row r="29" spans="2:11" x14ac:dyDescent="0.2">
      <c r="E29" s="39"/>
      <c r="H29" s="47"/>
    </row>
    <row r="30" spans="2:11" x14ac:dyDescent="0.2">
      <c r="B30" s="34" t="s">
        <v>737</v>
      </c>
      <c r="E30" s="62" t="s">
        <v>334</v>
      </c>
      <c r="F30" s="61" t="s">
        <v>334</v>
      </c>
      <c r="G30" s="61" t="s">
        <v>334</v>
      </c>
      <c r="H30" s="47">
        <v>769</v>
      </c>
      <c r="I30" s="65">
        <f>K30+J30</f>
        <v>617</v>
      </c>
      <c r="J30" s="47">
        <v>472</v>
      </c>
      <c r="K30" s="47">
        <v>145</v>
      </c>
    </row>
    <row r="31" spans="2:11" x14ac:dyDescent="0.2">
      <c r="B31" s="34" t="s">
        <v>738</v>
      </c>
      <c r="E31" s="48"/>
      <c r="F31" s="47"/>
      <c r="G31" s="47"/>
      <c r="H31" s="47"/>
      <c r="J31" s="47"/>
      <c r="K31" s="47"/>
    </row>
    <row r="32" spans="2:11" x14ac:dyDescent="0.2">
      <c r="B32" s="34" t="s">
        <v>739</v>
      </c>
      <c r="E32" s="62" t="s">
        <v>334</v>
      </c>
      <c r="F32" s="61" t="s">
        <v>334</v>
      </c>
      <c r="G32" s="61" t="s">
        <v>334</v>
      </c>
      <c r="H32" s="47">
        <v>146</v>
      </c>
      <c r="I32" s="65">
        <f>K32+J32</f>
        <v>120</v>
      </c>
      <c r="J32" s="47">
        <v>120</v>
      </c>
      <c r="K32" s="61" t="s">
        <v>26</v>
      </c>
    </row>
    <row r="33" spans="1:11" x14ac:dyDescent="0.2">
      <c r="B33" s="34" t="s">
        <v>740</v>
      </c>
      <c r="E33" s="62" t="s">
        <v>334</v>
      </c>
      <c r="F33" s="61" t="s">
        <v>334</v>
      </c>
      <c r="G33" s="61" t="s">
        <v>334</v>
      </c>
      <c r="H33" s="47">
        <v>120</v>
      </c>
      <c r="I33" s="65">
        <f>K33+J33</f>
        <v>89</v>
      </c>
      <c r="J33" s="47">
        <v>84</v>
      </c>
      <c r="K33" s="47">
        <v>5</v>
      </c>
    </row>
    <row r="34" spans="1:11" x14ac:dyDescent="0.2">
      <c r="E34" s="48"/>
      <c r="F34" s="47"/>
      <c r="G34" s="47"/>
      <c r="H34" s="47"/>
      <c r="J34" s="47"/>
      <c r="K34" s="47"/>
    </row>
    <row r="35" spans="1:11" x14ac:dyDescent="0.2">
      <c r="B35" s="34" t="s">
        <v>741</v>
      </c>
      <c r="E35" s="48">
        <v>65</v>
      </c>
      <c r="F35" s="47">
        <v>121</v>
      </c>
      <c r="G35" s="47">
        <v>73</v>
      </c>
      <c r="H35" s="47">
        <v>65</v>
      </c>
      <c r="I35" s="65">
        <f>K35+J35</f>
        <v>67</v>
      </c>
      <c r="J35" s="47">
        <v>44</v>
      </c>
      <c r="K35" s="47">
        <v>23</v>
      </c>
    </row>
    <row r="36" spans="1:11" ht="18" thickBot="1" x14ac:dyDescent="0.25">
      <c r="B36" s="37"/>
      <c r="C36" s="37"/>
      <c r="D36" s="37"/>
      <c r="E36" s="54"/>
      <c r="F36" s="55"/>
      <c r="G36" s="37"/>
      <c r="H36" s="37"/>
      <c r="I36" s="37"/>
      <c r="J36" s="37"/>
      <c r="K36" s="37"/>
    </row>
    <row r="37" spans="1:11" x14ac:dyDescent="0.2">
      <c r="E37" s="34" t="s">
        <v>263</v>
      </c>
    </row>
    <row r="38" spans="1:11" x14ac:dyDescent="0.2">
      <c r="A38" s="34"/>
    </row>
  </sheetData>
  <phoneticPr fontId="2"/>
  <pageMargins left="0.28000000000000003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14.625" style="35" customWidth="1"/>
    <col min="3" max="7" width="12.125" style="35"/>
    <col min="8" max="8" width="10.875" style="35" customWidth="1"/>
    <col min="9" max="11" width="12.125" style="35"/>
    <col min="12" max="12" width="10.875" style="35" customWidth="1"/>
    <col min="13" max="256" width="12.125" style="35"/>
    <col min="257" max="257" width="13.375" style="35" customWidth="1"/>
    <col min="258" max="258" width="14.625" style="35" customWidth="1"/>
    <col min="259" max="263" width="12.125" style="35"/>
    <col min="264" max="264" width="10.875" style="35" customWidth="1"/>
    <col min="265" max="267" width="12.125" style="35"/>
    <col min="268" max="268" width="10.875" style="35" customWidth="1"/>
    <col min="269" max="512" width="12.125" style="35"/>
    <col min="513" max="513" width="13.375" style="35" customWidth="1"/>
    <col min="514" max="514" width="14.625" style="35" customWidth="1"/>
    <col min="515" max="519" width="12.125" style="35"/>
    <col min="520" max="520" width="10.875" style="35" customWidth="1"/>
    <col min="521" max="523" width="12.125" style="35"/>
    <col min="524" max="524" width="10.875" style="35" customWidth="1"/>
    <col min="525" max="768" width="12.125" style="35"/>
    <col min="769" max="769" width="13.375" style="35" customWidth="1"/>
    <col min="770" max="770" width="14.625" style="35" customWidth="1"/>
    <col min="771" max="775" width="12.125" style="35"/>
    <col min="776" max="776" width="10.875" style="35" customWidth="1"/>
    <col min="777" max="779" width="12.125" style="35"/>
    <col min="780" max="780" width="10.875" style="35" customWidth="1"/>
    <col min="781" max="1024" width="12.125" style="35"/>
    <col min="1025" max="1025" width="13.375" style="35" customWidth="1"/>
    <col min="1026" max="1026" width="14.625" style="35" customWidth="1"/>
    <col min="1027" max="1031" width="12.125" style="35"/>
    <col min="1032" max="1032" width="10.875" style="35" customWidth="1"/>
    <col min="1033" max="1035" width="12.125" style="35"/>
    <col min="1036" max="1036" width="10.875" style="35" customWidth="1"/>
    <col min="1037" max="1280" width="12.125" style="35"/>
    <col min="1281" max="1281" width="13.375" style="35" customWidth="1"/>
    <col min="1282" max="1282" width="14.625" style="35" customWidth="1"/>
    <col min="1283" max="1287" width="12.125" style="35"/>
    <col min="1288" max="1288" width="10.875" style="35" customWidth="1"/>
    <col min="1289" max="1291" width="12.125" style="35"/>
    <col min="1292" max="1292" width="10.875" style="35" customWidth="1"/>
    <col min="1293" max="1536" width="12.125" style="35"/>
    <col min="1537" max="1537" width="13.375" style="35" customWidth="1"/>
    <col min="1538" max="1538" width="14.625" style="35" customWidth="1"/>
    <col min="1539" max="1543" width="12.125" style="35"/>
    <col min="1544" max="1544" width="10.875" style="35" customWidth="1"/>
    <col min="1545" max="1547" width="12.125" style="35"/>
    <col min="1548" max="1548" width="10.875" style="35" customWidth="1"/>
    <col min="1549" max="1792" width="12.125" style="35"/>
    <col min="1793" max="1793" width="13.375" style="35" customWidth="1"/>
    <col min="1794" max="1794" width="14.625" style="35" customWidth="1"/>
    <col min="1795" max="1799" width="12.125" style="35"/>
    <col min="1800" max="1800" width="10.875" style="35" customWidth="1"/>
    <col min="1801" max="1803" width="12.125" style="35"/>
    <col min="1804" max="1804" width="10.875" style="35" customWidth="1"/>
    <col min="1805" max="2048" width="12.125" style="35"/>
    <col min="2049" max="2049" width="13.375" style="35" customWidth="1"/>
    <col min="2050" max="2050" width="14.625" style="35" customWidth="1"/>
    <col min="2051" max="2055" width="12.125" style="35"/>
    <col min="2056" max="2056" width="10.875" style="35" customWidth="1"/>
    <col min="2057" max="2059" width="12.125" style="35"/>
    <col min="2060" max="2060" width="10.875" style="35" customWidth="1"/>
    <col min="2061" max="2304" width="12.125" style="35"/>
    <col min="2305" max="2305" width="13.375" style="35" customWidth="1"/>
    <col min="2306" max="2306" width="14.625" style="35" customWidth="1"/>
    <col min="2307" max="2311" width="12.125" style="35"/>
    <col min="2312" max="2312" width="10.875" style="35" customWidth="1"/>
    <col min="2313" max="2315" width="12.125" style="35"/>
    <col min="2316" max="2316" width="10.875" style="35" customWidth="1"/>
    <col min="2317" max="2560" width="12.125" style="35"/>
    <col min="2561" max="2561" width="13.375" style="35" customWidth="1"/>
    <col min="2562" max="2562" width="14.625" style="35" customWidth="1"/>
    <col min="2563" max="2567" width="12.125" style="35"/>
    <col min="2568" max="2568" width="10.875" style="35" customWidth="1"/>
    <col min="2569" max="2571" width="12.125" style="35"/>
    <col min="2572" max="2572" width="10.875" style="35" customWidth="1"/>
    <col min="2573" max="2816" width="12.125" style="35"/>
    <col min="2817" max="2817" width="13.375" style="35" customWidth="1"/>
    <col min="2818" max="2818" width="14.625" style="35" customWidth="1"/>
    <col min="2819" max="2823" width="12.125" style="35"/>
    <col min="2824" max="2824" width="10.875" style="35" customWidth="1"/>
    <col min="2825" max="2827" width="12.125" style="35"/>
    <col min="2828" max="2828" width="10.875" style="35" customWidth="1"/>
    <col min="2829" max="3072" width="12.125" style="35"/>
    <col min="3073" max="3073" width="13.375" style="35" customWidth="1"/>
    <col min="3074" max="3074" width="14.625" style="35" customWidth="1"/>
    <col min="3075" max="3079" width="12.125" style="35"/>
    <col min="3080" max="3080" width="10.875" style="35" customWidth="1"/>
    <col min="3081" max="3083" width="12.125" style="35"/>
    <col min="3084" max="3084" width="10.875" style="35" customWidth="1"/>
    <col min="3085" max="3328" width="12.125" style="35"/>
    <col min="3329" max="3329" width="13.375" style="35" customWidth="1"/>
    <col min="3330" max="3330" width="14.625" style="35" customWidth="1"/>
    <col min="3331" max="3335" width="12.125" style="35"/>
    <col min="3336" max="3336" width="10.875" style="35" customWidth="1"/>
    <col min="3337" max="3339" width="12.125" style="35"/>
    <col min="3340" max="3340" width="10.875" style="35" customWidth="1"/>
    <col min="3341" max="3584" width="12.125" style="35"/>
    <col min="3585" max="3585" width="13.375" style="35" customWidth="1"/>
    <col min="3586" max="3586" width="14.625" style="35" customWidth="1"/>
    <col min="3587" max="3591" width="12.125" style="35"/>
    <col min="3592" max="3592" width="10.875" style="35" customWidth="1"/>
    <col min="3593" max="3595" width="12.125" style="35"/>
    <col min="3596" max="3596" width="10.875" style="35" customWidth="1"/>
    <col min="3597" max="3840" width="12.125" style="35"/>
    <col min="3841" max="3841" width="13.375" style="35" customWidth="1"/>
    <col min="3842" max="3842" width="14.625" style="35" customWidth="1"/>
    <col min="3843" max="3847" width="12.125" style="35"/>
    <col min="3848" max="3848" width="10.875" style="35" customWidth="1"/>
    <col min="3849" max="3851" width="12.125" style="35"/>
    <col min="3852" max="3852" width="10.875" style="35" customWidth="1"/>
    <col min="3853" max="4096" width="12.125" style="35"/>
    <col min="4097" max="4097" width="13.375" style="35" customWidth="1"/>
    <col min="4098" max="4098" width="14.625" style="35" customWidth="1"/>
    <col min="4099" max="4103" width="12.125" style="35"/>
    <col min="4104" max="4104" width="10.875" style="35" customWidth="1"/>
    <col min="4105" max="4107" width="12.125" style="35"/>
    <col min="4108" max="4108" width="10.875" style="35" customWidth="1"/>
    <col min="4109" max="4352" width="12.125" style="35"/>
    <col min="4353" max="4353" width="13.375" style="35" customWidth="1"/>
    <col min="4354" max="4354" width="14.625" style="35" customWidth="1"/>
    <col min="4355" max="4359" width="12.125" style="35"/>
    <col min="4360" max="4360" width="10.875" style="35" customWidth="1"/>
    <col min="4361" max="4363" width="12.125" style="35"/>
    <col min="4364" max="4364" width="10.875" style="35" customWidth="1"/>
    <col min="4365" max="4608" width="12.125" style="35"/>
    <col min="4609" max="4609" width="13.375" style="35" customWidth="1"/>
    <col min="4610" max="4610" width="14.625" style="35" customWidth="1"/>
    <col min="4611" max="4615" width="12.125" style="35"/>
    <col min="4616" max="4616" width="10.875" style="35" customWidth="1"/>
    <col min="4617" max="4619" width="12.125" style="35"/>
    <col min="4620" max="4620" width="10.875" style="35" customWidth="1"/>
    <col min="4621" max="4864" width="12.125" style="35"/>
    <col min="4865" max="4865" width="13.375" style="35" customWidth="1"/>
    <col min="4866" max="4866" width="14.625" style="35" customWidth="1"/>
    <col min="4867" max="4871" width="12.125" style="35"/>
    <col min="4872" max="4872" width="10.875" style="35" customWidth="1"/>
    <col min="4873" max="4875" width="12.125" style="35"/>
    <col min="4876" max="4876" width="10.875" style="35" customWidth="1"/>
    <col min="4877" max="5120" width="12.125" style="35"/>
    <col min="5121" max="5121" width="13.375" style="35" customWidth="1"/>
    <col min="5122" max="5122" width="14.625" style="35" customWidth="1"/>
    <col min="5123" max="5127" width="12.125" style="35"/>
    <col min="5128" max="5128" width="10.875" style="35" customWidth="1"/>
    <col min="5129" max="5131" width="12.125" style="35"/>
    <col min="5132" max="5132" width="10.875" style="35" customWidth="1"/>
    <col min="5133" max="5376" width="12.125" style="35"/>
    <col min="5377" max="5377" width="13.375" style="35" customWidth="1"/>
    <col min="5378" max="5378" width="14.625" style="35" customWidth="1"/>
    <col min="5379" max="5383" width="12.125" style="35"/>
    <col min="5384" max="5384" width="10.875" style="35" customWidth="1"/>
    <col min="5385" max="5387" width="12.125" style="35"/>
    <col min="5388" max="5388" width="10.875" style="35" customWidth="1"/>
    <col min="5389" max="5632" width="12.125" style="35"/>
    <col min="5633" max="5633" width="13.375" style="35" customWidth="1"/>
    <col min="5634" max="5634" width="14.625" style="35" customWidth="1"/>
    <col min="5635" max="5639" width="12.125" style="35"/>
    <col min="5640" max="5640" width="10.875" style="35" customWidth="1"/>
    <col min="5641" max="5643" width="12.125" style="35"/>
    <col min="5644" max="5644" width="10.875" style="35" customWidth="1"/>
    <col min="5645" max="5888" width="12.125" style="35"/>
    <col min="5889" max="5889" width="13.375" style="35" customWidth="1"/>
    <col min="5890" max="5890" width="14.625" style="35" customWidth="1"/>
    <col min="5891" max="5895" width="12.125" style="35"/>
    <col min="5896" max="5896" width="10.875" style="35" customWidth="1"/>
    <col min="5897" max="5899" width="12.125" style="35"/>
    <col min="5900" max="5900" width="10.875" style="35" customWidth="1"/>
    <col min="5901" max="6144" width="12.125" style="35"/>
    <col min="6145" max="6145" width="13.375" style="35" customWidth="1"/>
    <col min="6146" max="6146" width="14.625" style="35" customWidth="1"/>
    <col min="6147" max="6151" width="12.125" style="35"/>
    <col min="6152" max="6152" width="10.875" style="35" customWidth="1"/>
    <col min="6153" max="6155" width="12.125" style="35"/>
    <col min="6156" max="6156" width="10.875" style="35" customWidth="1"/>
    <col min="6157" max="6400" width="12.125" style="35"/>
    <col min="6401" max="6401" width="13.375" style="35" customWidth="1"/>
    <col min="6402" max="6402" width="14.625" style="35" customWidth="1"/>
    <col min="6403" max="6407" width="12.125" style="35"/>
    <col min="6408" max="6408" width="10.875" style="35" customWidth="1"/>
    <col min="6409" max="6411" width="12.125" style="35"/>
    <col min="6412" max="6412" width="10.875" style="35" customWidth="1"/>
    <col min="6413" max="6656" width="12.125" style="35"/>
    <col min="6657" max="6657" width="13.375" style="35" customWidth="1"/>
    <col min="6658" max="6658" width="14.625" style="35" customWidth="1"/>
    <col min="6659" max="6663" width="12.125" style="35"/>
    <col min="6664" max="6664" width="10.875" style="35" customWidth="1"/>
    <col min="6665" max="6667" width="12.125" style="35"/>
    <col min="6668" max="6668" width="10.875" style="35" customWidth="1"/>
    <col min="6669" max="6912" width="12.125" style="35"/>
    <col min="6913" max="6913" width="13.375" style="35" customWidth="1"/>
    <col min="6914" max="6914" width="14.625" style="35" customWidth="1"/>
    <col min="6915" max="6919" width="12.125" style="35"/>
    <col min="6920" max="6920" width="10.875" style="35" customWidth="1"/>
    <col min="6921" max="6923" width="12.125" style="35"/>
    <col min="6924" max="6924" width="10.875" style="35" customWidth="1"/>
    <col min="6925" max="7168" width="12.125" style="35"/>
    <col min="7169" max="7169" width="13.375" style="35" customWidth="1"/>
    <col min="7170" max="7170" width="14.625" style="35" customWidth="1"/>
    <col min="7171" max="7175" width="12.125" style="35"/>
    <col min="7176" max="7176" width="10.875" style="35" customWidth="1"/>
    <col min="7177" max="7179" width="12.125" style="35"/>
    <col min="7180" max="7180" width="10.875" style="35" customWidth="1"/>
    <col min="7181" max="7424" width="12.125" style="35"/>
    <col min="7425" max="7425" width="13.375" style="35" customWidth="1"/>
    <col min="7426" max="7426" width="14.625" style="35" customWidth="1"/>
    <col min="7427" max="7431" width="12.125" style="35"/>
    <col min="7432" max="7432" width="10.875" style="35" customWidth="1"/>
    <col min="7433" max="7435" width="12.125" style="35"/>
    <col min="7436" max="7436" width="10.875" style="35" customWidth="1"/>
    <col min="7437" max="7680" width="12.125" style="35"/>
    <col min="7681" max="7681" width="13.375" style="35" customWidth="1"/>
    <col min="7682" max="7682" width="14.625" style="35" customWidth="1"/>
    <col min="7683" max="7687" width="12.125" style="35"/>
    <col min="7688" max="7688" width="10.875" style="35" customWidth="1"/>
    <col min="7689" max="7691" width="12.125" style="35"/>
    <col min="7692" max="7692" width="10.875" style="35" customWidth="1"/>
    <col min="7693" max="7936" width="12.125" style="35"/>
    <col min="7937" max="7937" width="13.375" style="35" customWidth="1"/>
    <col min="7938" max="7938" width="14.625" style="35" customWidth="1"/>
    <col min="7939" max="7943" width="12.125" style="35"/>
    <col min="7944" max="7944" width="10.875" style="35" customWidth="1"/>
    <col min="7945" max="7947" width="12.125" style="35"/>
    <col min="7948" max="7948" width="10.875" style="35" customWidth="1"/>
    <col min="7949" max="8192" width="12.125" style="35"/>
    <col min="8193" max="8193" width="13.375" style="35" customWidth="1"/>
    <col min="8194" max="8194" width="14.625" style="35" customWidth="1"/>
    <col min="8195" max="8199" width="12.125" style="35"/>
    <col min="8200" max="8200" width="10.875" style="35" customWidth="1"/>
    <col min="8201" max="8203" width="12.125" style="35"/>
    <col min="8204" max="8204" width="10.875" style="35" customWidth="1"/>
    <col min="8205" max="8448" width="12.125" style="35"/>
    <col min="8449" max="8449" width="13.375" style="35" customWidth="1"/>
    <col min="8450" max="8450" width="14.625" style="35" customWidth="1"/>
    <col min="8451" max="8455" width="12.125" style="35"/>
    <col min="8456" max="8456" width="10.875" style="35" customWidth="1"/>
    <col min="8457" max="8459" width="12.125" style="35"/>
    <col min="8460" max="8460" width="10.875" style="35" customWidth="1"/>
    <col min="8461" max="8704" width="12.125" style="35"/>
    <col min="8705" max="8705" width="13.375" style="35" customWidth="1"/>
    <col min="8706" max="8706" width="14.625" style="35" customWidth="1"/>
    <col min="8707" max="8711" width="12.125" style="35"/>
    <col min="8712" max="8712" width="10.875" style="35" customWidth="1"/>
    <col min="8713" max="8715" width="12.125" style="35"/>
    <col min="8716" max="8716" width="10.875" style="35" customWidth="1"/>
    <col min="8717" max="8960" width="12.125" style="35"/>
    <col min="8961" max="8961" width="13.375" style="35" customWidth="1"/>
    <col min="8962" max="8962" width="14.625" style="35" customWidth="1"/>
    <col min="8963" max="8967" width="12.125" style="35"/>
    <col min="8968" max="8968" width="10.875" style="35" customWidth="1"/>
    <col min="8969" max="8971" width="12.125" style="35"/>
    <col min="8972" max="8972" width="10.875" style="35" customWidth="1"/>
    <col min="8973" max="9216" width="12.125" style="35"/>
    <col min="9217" max="9217" width="13.375" style="35" customWidth="1"/>
    <col min="9218" max="9218" width="14.625" style="35" customWidth="1"/>
    <col min="9219" max="9223" width="12.125" style="35"/>
    <col min="9224" max="9224" width="10.875" style="35" customWidth="1"/>
    <col min="9225" max="9227" width="12.125" style="35"/>
    <col min="9228" max="9228" width="10.875" style="35" customWidth="1"/>
    <col min="9229" max="9472" width="12.125" style="35"/>
    <col min="9473" max="9473" width="13.375" style="35" customWidth="1"/>
    <col min="9474" max="9474" width="14.625" style="35" customWidth="1"/>
    <col min="9475" max="9479" width="12.125" style="35"/>
    <col min="9480" max="9480" width="10.875" style="35" customWidth="1"/>
    <col min="9481" max="9483" width="12.125" style="35"/>
    <col min="9484" max="9484" width="10.875" style="35" customWidth="1"/>
    <col min="9485" max="9728" width="12.125" style="35"/>
    <col min="9729" max="9729" width="13.375" style="35" customWidth="1"/>
    <col min="9730" max="9730" width="14.625" style="35" customWidth="1"/>
    <col min="9731" max="9735" width="12.125" style="35"/>
    <col min="9736" max="9736" width="10.875" style="35" customWidth="1"/>
    <col min="9737" max="9739" width="12.125" style="35"/>
    <col min="9740" max="9740" width="10.875" style="35" customWidth="1"/>
    <col min="9741" max="9984" width="12.125" style="35"/>
    <col min="9985" max="9985" width="13.375" style="35" customWidth="1"/>
    <col min="9986" max="9986" width="14.625" style="35" customWidth="1"/>
    <col min="9987" max="9991" width="12.125" style="35"/>
    <col min="9992" max="9992" width="10.875" style="35" customWidth="1"/>
    <col min="9993" max="9995" width="12.125" style="35"/>
    <col min="9996" max="9996" width="10.875" style="35" customWidth="1"/>
    <col min="9997" max="10240" width="12.125" style="35"/>
    <col min="10241" max="10241" width="13.375" style="35" customWidth="1"/>
    <col min="10242" max="10242" width="14.625" style="35" customWidth="1"/>
    <col min="10243" max="10247" width="12.125" style="35"/>
    <col min="10248" max="10248" width="10.875" style="35" customWidth="1"/>
    <col min="10249" max="10251" width="12.125" style="35"/>
    <col min="10252" max="10252" width="10.875" style="35" customWidth="1"/>
    <col min="10253" max="10496" width="12.125" style="35"/>
    <col min="10497" max="10497" width="13.375" style="35" customWidth="1"/>
    <col min="10498" max="10498" width="14.625" style="35" customWidth="1"/>
    <col min="10499" max="10503" width="12.125" style="35"/>
    <col min="10504" max="10504" width="10.875" style="35" customWidth="1"/>
    <col min="10505" max="10507" width="12.125" style="35"/>
    <col min="10508" max="10508" width="10.875" style="35" customWidth="1"/>
    <col min="10509" max="10752" width="12.125" style="35"/>
    <col min="10753" max="10753" width="13.375" style="35" customWidth="1"/>
    <col min="10754" max="10754" width="14.625" style="35" customWidth="1"/>
    <col min="10755" max="10759" width="12.125" style="35"/>
    <col min="10760" max="10760" width="10.875" style="35" customWidth="1"/>
    <col min="10761" max="10763" width="12.125" style="35"/>
    <col min="10764" max="10764" width="10.875" style="35" customWidth="1"/>
    <col min="10765" max="11008" width="12.125" style="35"/>
    <col min="11009" max="11009" width="13.375" style="35" customWidth="1"/>
    <col min="11010" max="11010" width="14.625" style="35" customWidth="1"/>
    <col min="11011" max="11015" width="12.125" style="35"/>
    <col min="11016" max="11016" width="10.875" style="35" customWidth="1"/>
    <col min="11017" max="11019" width="12.125" style="35"/>
    <col min="11020" max="11020" width="10.875" style="35" customWidth="1"/>
    <col min="11021" max="11264" width="12.125" style="35"/>
    <col min="11265" max="11265" width="13.375" style="35" customWidth="1"/>
    <col min="11266" max="11266" width="14.625" style="35" customWidth="1"/>
    <col min="11267" max="11271" width="12.125" style="35"/>
    <col min="11272" max="11272" width="10.875" style="35" customWidth="1"/>
    <col min="11273" max="11275" width="12.125" style="35"/>
    <col min="11276" max="11276" width="10.875" style="35" customWidth="1"/>
    <col min="11277" max="11520" width="12.125" style="35"/>
    <col min="11521" max="11521" width="13.375" style="35" customWidth="1"/>
    <col min="11522" max="11522" width="14.625" style="35" customWidth="1"/>
    <col min="11523" max="11527" width="12.125" style="35"/>
    <col min="11528" max="11528" width="10.875" style="35" customWidth="1"/>
    <col min="11529" max="11531" width="12.125" style="35"/>
    <col min="11532" max="11532" width="10.875" style="35" customWidth="1"/>
    <col min="11533" max="11776" width="12.125" style="35"/>
    <col min="11777" max="11777" width="13.375" style="35" customWidth="1"/>
    <col min="11778" max="11778" width="14.625" style="35" customWidth="1"/>
    <col min="11779" max="11783" width="12.125" style="35"/>
    <col min="11784" max="11784" width="10.875" style="35" customWidth="1"/>
    <col min="11785" max="11787" width="12.125" style="35"/>
    <col min="11788" max="11788" width="10.875" style="35" customWidth="1"/>
    <col min="11789" max="12032" width="12.125" style="35"/>
    <col min="12033" max="12033" width="13.375" style="35" customWidth="1"/>
    <col min="12034" max="12034" width="14.625" style="35" customWidth="1"/>
    <col min="12035" max="12039" width="12.125" style="35"/>
    <col min="12040" max="12040" width="10.875" style="35" customWidth="1"/>
    <col min="12041" max="12043" width="12.125" style="35"/>
    <col min="12044" max="12044" width="10.875" style="35" customWidth="1"/>
    <col min="12045" max="12288" width="12.125" style="35"/>
    <col min="12289" max="12289" width="13.375" style="35" customWidth="1"/>
    <col min="12290" max="12290" width="14.625" style="35" customWidth="1"/>
    <col min="12291" max="12295" width="12.125" style="35"/>
    <col min="12296" max="12296" width="10.875" style="35" customWidth="1"/>
    <col min="12297" max="12299" width="12.125" style="35"/>
    <col min="12300" max="12300" width="10.875" style="35" customWidth="1"/>
    <col min="12301" max="12544" width="12.125" style="35"/>
    <col min="12545" max="12545" width="13.375" style="35" customWidth="1"/>
    <col min="12546" max="12546" width="14.625" style="35" customWidth="1"/>
    <col min="12547" max="12551" width="12.125" style="35"/>
    <col min="12552" max="12552" width="10.875" style="35" customWidth="1"/>
    <col min="12553" max="12555" width="12.125" style="35"/>
    <col min="12556" max="12556" width="10.875" style="35" customWidth="1"/>
    <col min="12557" max="12800" width="12.125" style="35"/>
    <col min="12801" max="12801" width="13.375" style="35" customWidth="1"/>
    <col min="12802" max="12802" width="14.625" style="35" customWidth="1"/>
    <col min="12803" max="12807" width="12.125" style="35"/>
    <col min="12808" max="12808" width="10.875" style="35" customWidth="1"/>
    <col min="12809" max="12811" width="12.125" style="35"/>
    <col min="12812" max="12812" width="10.875" style="35" customWidth="1"/>
    <col min="12813" max="13056" width="12.125" style="35"/>
    <col min="13057" max="13057" width="13.375" style="35" customWidth="1"/>
    <col min="13058" max="13058" width="14.625" style="35" customWidth="1"/>
    <col min="13059" max="13063" width="12.125" style="35"/>
    <col min="13064" max="13064" width="10.875" style="35" customWidth="1"/>
    <col min="13065" max="13067" width="12.125" style="35"/>
    <col min="13068" max="13068" width="10.875" style="35" customWidth="1"/>
    <col min="13069" max="13312" width="12.125" style="35"/>
    <col min="13313" max="13313" width="13.375" style="35" customWidth="1"/>
    <col min="13314" max="13314" width="14.625" style="35" customWidth="1"/>
    <col min="13315" max="13319" width="12.125" style="35"/>
    <col min="13320" max="13320" width="10.875" style="35" customWidth="1"/>
    <col min="13321" max="13323" width="12.125" style="35"/>
    <col min="13324" max="13324" width="10.875" style="35" customWidth="1"/>
    <col min="13325" max="13568" width="12.125" style="35"/>
    <col min="13569" max="13569" width="13.375" style="35" customWidth="1"/>
    <col min="13570" max="13570" width="14.625" style="35" customWidth="1"/>
    <col min="13571" max="13575" width="12.125" style="35"/>
    <col min="13576" max="13576" width="10.875" style="35" customWidth="1"/>
    <col min="13577" max="13579" width="12.125" style="35"/>
    <col min="13580" max="13580" width="10.875" style="35" customWidth="1"/>
    <col min="13581" max="13824" width="12.125" style="35"/>
    <col min="13825" max="13825" width="13.375" style="35" customWidth="1"/>
    <col min="13826" max="13826" width="14.625" style="35" customWidth="1"/>
    <col min="13827" max="13831" width="12.125" style="35"/>
    <col min="13832" max="13832" width="10.875" style="35" customWidth="1"/>
    <col min="13833" max="13835" width="12.125" style="35"/>
    <col min="13836" max="13836" width="10.875" style="35" customWidth="1"/>
    <col min="13837" max="14080" width="12.125" style="35"/>
    <col min="14081" max="14081" width="13.375" style="35" customWidth="1"/>
    <col min="14082" max="14082" width="14.625" style="35" customWidth="1"/>
    <col min="14083" max="14087" width="12.125" style="35"/>
    <col min="14088" max="14088" width="10.875" style="35" customWidth="1"/>
    <col min="14089" max="14091" width="12.125" style="35"/>
    <col min="14092" max="14092" width="10.875" style="35" customWidth="1"/>
    <col min="14093" max="14336" width="12.125" style="35"/>
    <col min="14337" max="14337" width="13.375" style="35" customWidth="1"/>
    <col min="14338" max="14338" width="14.625" style="35" customWidth="1"/>
    <col min="14339" max="14343" width="12.125" style="35"/>
    <col min="14344" max="14344" width="10.875" style="35" customWidth="1"/>
    <col min="14345" max="14347" width="12.125" style="35"/>
    <col min="14348" max="14348" width="10.875" style="35" customWidth="1"/>
    <col min="14349" max="14592" width="12.125" style="35"/>
    <col min="14593" max="14593" width="13.375" style="35" customWidth="1"/>
    <col min="14594" max="14594" width="14.625" style="35" customWidth="1"/>
    <col min="14595" max="14599" width="12.125" style="35"/>
    <col min="14600" max="14600" width="10.875" style="35" customWidth="1"/>
    <col min="14601" max="14603" width="12.125" style="35"/>
    <col min="14604" max="14604" width="10.875" style="35" customWidth="1"/>
    <col min="14605" max="14848" width="12.125" style="35"/>
    <col min="14849" max="14849" width="13.375" style="35" customWidth="1"/>
    <col min="14850" max="14850" width="14.625" style="35" customWidth="1"/>
    <col min="14851" max="14855" width="12.125" style="35"/>
    <col min="14856" max="14856" width="10.875" style="35" customWidth="1"/>
    <col min="14857" max="14859" width="12.125" style="35"/>
    <col min="14860" max="14860" width="10.875" style="35" customWidth="1"/>
    <col min="14861" max="15104" width="12.125" style="35"/>
    <col min="15105" max="15105" width="13.375" style="35" customWidth="1"/>
    <col min="15106" max="15106" width="14.625" style="35" customWidth="1"/>
    <col min="15107" max="15111" width="12.125" style="35"/>
    <col min="15112" max="15112" width="10.875" style="35" customWidth="1"/>
    <col min="15113" max="15115" width="12.125" style="35"/>
    <col min="15116" max="15116" width="10.875" style="35" customWidth="1"/>
    <col min="15117" max="15360" width="12.125" style="35"/>
    <col min="15361" max="15361" width="13.375" style="35" customWidth="1"/>
    <col min="15362" max="15362" width="14.625" style="35" customWidth="1"/>
    <col min="15363" max="15367" width="12.125" style="35"/>
    <col min="15368" max="15368" width="10.875" style="35" customWidth="1"/>
    <col min="15369" max="15371" width="12.125" style="35"/>
    <col min="15372" max="15372" width="10.875" style="35" customWidth="1"/>
    <col min="15373" max="15616" width="12.125" style="35"/>
    <col min="15617" max="15617" width="13.375" style="35" customWidth="1"/>
    <col min="15618" max="15618" width="14.625" style="35" customWidth="1"/>
    <col min="15619" max="15623" width="12.125" style="35"/>
    <col min="15624" max="15624" width="10.875" style="35" customWidth="1"/>
    <col min="15625" max="15627" width="12.125" style="35"/>
    <col min="15628" max="15628" width="10.875" style="35" customWidth="1"/>
    <col min="15629" max="15872" width="12.125" style="35"/>
    <col min="15873" max="15873" width="13.375" style="35" customWidth="1"/>
    <col min="15874" max="15874" width="14.625" style="35" customWidth="1"/>
    <col min="15875" max="15879" width="12.125" style="35"/>
    <col min="15880" max="15880" width="10.875" style="35" customWidth="1"/>
    <col min="15881" max="15883" width="12.125" style="35"/>
    <col min="15884" max="15884" width="10.875" style="35" customWidth="1"/>
    <col min="15885" max="16128" width="12.125" style="35"/>
    <col min="16129" max="16129" width="13.375" style="35" customWidth="1"/>
    <col min="16130" max="16130" width="14.625" style="35" customWidth="1"/>
    <col min="16131" max="16135" width="12.125" style="35"/>
    <col min="16136" max="16136" width="10.875" style="35" customWidth="1"/>
    <col min="16137" max="16139" width="12.125" style="35"/>
    <col min="16140" max="16140" width="10.875" style="35" customWidth="1"/>
    <col min="16141" max="16384" width="12.125" style="35"/>
  </cols>
  <sheetData>
    <row r="1" spans="1:12" x14ac:dyDescent="0.2">
      <c r="A1" s="34"/>
    </row>
    <row r="6" spans="1:12" x14ac:dyDescent="0.2">
      <c r="E6" s="36" t="s">
        <v>742</v>
      </c>
    </row>
    <row r="7" spans="1:12" x14ac:dyDescent="0.2">
      <c r="C7" s="36" t="s">
        <v>743</v>
      </c>
    </row>
    <row r="8" spans="1:12" ht="18" thickBot="1" x14ac:dyDescent="0.25">
      <c r="B8" s="37"/>
      <c r="C8" s="37"/>
      <c r="D8" s="37"/>
      <c r="E8" s="37"/>
      <c r="F8" s="37"/>
      <c r="G8" s="37"/>
      <c r="H8" s="37"/>
      <c r="I8" s="37"/>
      <c r="J8" s="37"/>
      <c r="K8" s="38" t="s">
        <v>744</v>
      </c>
      <c r="L8" s="37"/>
    </row>
    <row r="9" spans="1:12" x14ac:dyDescent="0.2">
      <c r="B9" s="34" t="s">
        <v>745</v>
      </c>
      <c r="C9" s="40" t="s">
        <v>746</v>
      </c>
      <c r="D9" s="42"/>
      <c r="E9" s="42"/>
      <c r="F9" s="39"/>
      <c r="G9" s="57" t="s">
        <v>747</v>
      </c>
      <c r="H9" s="42"/>
      <c r="I9" s="42"/>
      <c r="J9" s="42"/>
      <c r="K9" s="42"/>
      <c r="L9" s="42"/>
    </row>
    <row r="10" spans="1:12" x14ac:dyDescent="0.2">
      <c r="B10" s="34" t="s">
        <v>748</v>
      </c>
      <c r="C10" s="40" t="s">
        <v>749</v>
      </c>
      <c r="D10" s="39"/>
      <c r="E10" s="39"/>
      <c r="F10" s="40" t="s">
        <v>749</v>
      </c>
      <c r="G10" s="39"/>
      <c r="H10" s="42"/>
      <c r="I10" s="42"/>
      <c r="J10" s="39"/>
      <c r="K10" s="42"/>
      <c r="L10" s="42"/>
    </row>
    <row r="11" spans="1:12" x14ac:dyDescent="0.2">
      <c r="B11" s="57" t="s">
        <v>750</v>
      </c>
      <c r="C11" s="44" t="s">
        <v>277</v>
      </c>
      <c r="D11" s="45" t="s">
        <v>751</v>
      </c>
      <c r="E11" s="45" t="s">
        <v>752</v>
      </c>
      <c r="F11" s="44" t="s">
        <v>277</v>
      </c>
      <c r="G11" s="45" t="s">
        <v>751</v>
      </c>
      <c r="H11" s="45" t="s">
        <v>23</v>
      </c>
      <c r="I11" s="45" t="s">
        <v>234</v>
      </c>
      <c r="J11" s="45" t="s">
        <v>753</v>
      </c>
      <c r="K11" s="45" t="s">
        <v>23</v>
      </c>
      <c r="L11" s="45" t="s">
        <v>234</v>
      </c>
    </row>
    <row r="12" spans="1:12" x14ac:dyDescent="0.2">
      <c r="C12" s="39"/>
    </row>
    <row r="13" spans="1:12" x14ac:dyDescent="0.2">
      <c r="B13" s="60" t="s">
        <v>231</v>
      </c>
      <c r="C13" s="49">
        <f t="shared" ref="C13:L13" si="0">SUM(C15:C70)</f>
        <v>6440</v>
      </c>
      <c r="D13" s="50">
        <f t="shared" si="0"/>
        <v>1592</v>
      </c>
      <c r="E13" s="50">
        <f t="shared" si="0"/>
        <v>4848</v>
      </c>
      <c r="F13" s="50">
        <f t="shared" si="0"/>
        <v>6348</v>
      </c>
      <c r="G13" s="50">
        <f t="shared" si="0"/>
        <v>1486</v>
      </c>
      <c r="H13" s="50">
        <f t="shared" si="0"/>
        <v>121</v>
      </c>
      <c r="I13" s="50">
        <f t="shared" si="0"/>
        <v>1365</v>
      </c>
      <c r="J13" s="50">
        <f t="shared" si="0"/>
        <v>4862</v>
      </c>
      <c r="K13" s="50">
        <f t="shared" si="0"/>
        <v>2925</v>
      </c>
      <c r="L13" s="50">
        <f t="shared" si="0"/>
        <v>1937</v>
      </c>
    </row>
    <row r="14" spans="1:12" x14ac:dyDescent="0.2">
      <c r="C14" s="39"/>
    </row>
    <row r="15" spans="1:12" x14ac:dyDescent="0.2">
      <c r="B15" s="34" t="s">
        <v>754</v>
      </c>
      <c r="C15" s="46">
        <f>D15+E15</f>
        <v>39</v>
      </c>
      <c r="D15" s="47">
        <v>2</v>
      </c>
      <c r="E15" s="47">
        <v>37</v>
      </c>
      <c r="F15" s="65">
        <f>G15+J15</f>
        <v>47</v>
      </c>
      <c r="G15" s="47">
        <v>6</v>
      </c>
      <c r="H15" s="65">
        <f>G15-I15</f>
        <v>4</v>
      </c>
      <c r="I15" s="47">
        <v>2</v>
      </c>
      <c r="J15" s="47">
        <v>41</v>
      </c>
      <c r="K15" s="47">
        <v>26</v>
      </c>
      <c r="L15" s="65">
        <f>J15-K15</f>
        <v>15</v>
      </c>
    </row>
    <row r="16" spans="1:12" x14ac:dyDescent="0.2">
      <c r="B16" s="34" t="s">
        <v>755</v>
      </c>
      <c r="C16" s="58" t="s">
        <v>26</v>
      </c>
      <c r="D16" s="61" t="s">
        <v>26</v>
      </c>
      <c r="E16" s="61" t="s">
        <v>26</v>
      </c>
      <c r="F16" s="65">
        <f>G16+J16</f>
        <v>1</v>
      </c>
      <c r="G16" s="61" t="s">
        <v>26</v>
      </c>
      <c r="H16" s="61" t="s">
        <v>26</v>
      </c>
      <c r="I16" s="61" t="s">
        <v>26</v>
      </c>
      <c r="J16" s="47">
        <v>1</v>
      </c>
      <c r="K16" s="47">
        <v>1</v>
      </c>
      <c r="L16" s="61" t="s">
        <v>26</v>
      </c>
    </row>
    <row r="17" spans="2:12" x14ac:dyDescent="0.2">
      <c r="B17" s="34" t="s">
        <v>756</v>
      </c>
      <c r="C17" s="46">
        <f>D17+E17</f>
        <v>2</v>
      </c>
      <c r="D17" s="61" t="s">
        <v>26</v>
      </c>
      <c r="E17" s="47">
        <v>2</v>
      </c>
      <c r="F17" s="65">
        <f>G17+J17</f>
        <v>2</v>
      </c>
      <c r="G17" s="47">
        <v>1</v>
      </c>
      <c r="H17" s="61" t="s">
        <v>26</v>
      </c>
      <c r="I17" s="47">
        <v>1</v>
      </c>
      <c r="J17" s="47">
        <v>1</v>
      </c>
      <c r="K17" s="47">
        <v>1</v>
      </c>
      <c r="L17" s="61" t="s">
        <v>26</v>
      </c>
    </row>
    <row r="18" spans="2:12" x14ac:dyDescent="0.2">
      <c r="B18" s="34" t="s">
        <v>757</v>
      </c>
      <c r="C18" s="46">
        <f>D18+E18</f>
        <v>12</v>
      </c>
      <c r="D18" s="61" t="s">
        <v>26</v>
      </c>
      <c r="E18" s="47">
        <v>12</v>
      </c>
      <c r="F18" s="65">
        <f>G18+J18</f>
        <v>17</v>
      </c>
      <c r="G18" s="61" t="s">
        <v>26</v>
      </c>
      <c r="H18" s="61" t="s">
        <v>26</v>
      </c>
      <c r="I18" s="61" t="s">
        <v>26</v>
      </c>
      <c r="J18" s="47">
        <v>17</v>
      </c>
      <c r="K18" s="47">
        <v>14</v>
      </c>
      <c r="L18" s="65">
        <f>J18-K18</f>
        <v>3</v>
      </c>
    </row>
    <row r="19" spans="2:12" x14ac:dyDescent="0.2">
      <c r="B19" s="34" t="s">
        <v>758</v>
      </c>
      <c r="C19" s="46">
        <f>D19+E19</f>
        <v>2</v>
      </c>
      <c r="D19" s="61" t="s">
        <v>26</v>
      </c>
      <c r="E19" s="47">
        <v>2</v>
      </c>
      <c r="F19" s="65">
        <f>G19+J19</f>
        <v>5</v>
      </c>
      <c r="G19" s="47">
        <v>2</v>
      </c>
      <c r="H19" s="61" t="s">
        <v>26</v>
      </c>
      <c r="I19" s="47">
        <v>2</v>
      </c>
      <c r="J19" s="47">
        <v>3</v>
      </c>
      <c r="K19" s="47">
        <v>1</v>
      </c>
      <c r="L19" s="65">
        <f>J19-K19</f>
        <v>2</v>
      </c>
    </row>
    <row r="20" spans="2:12" x14ac:dyDescent="0.2">
      <c r="C20" s="39"/>
      <c r="D20" s="47"/>
      <c r="E20" s="47"/>
      <c r="G20" s="47"/>
      <c r="I20" s="47"/>
      <c r="J20" s="47"/>
      <c r="K20" s="47"/>
    </row>
    <row r="21" spans="2:12" x14ac:dyDescent="0.2">
      <c r="B21" s="34" t="s">
        <v>759</v>
      </c>
      <c r="C21" s="46">
        <f>D21+E21</f>
        <v>4</v>
      </c>
      <c r="D21" s="61" t="s">
        <v>26</v>
      </c>
      <c r="E21" s="47">
        <v>4</v>
      </c>
      <c r="F21" s="65">
        <f>G21+J21</f>
        <v>5</v>
      </c>
      <c r="G21" s="61" t="s">
        <v>26</v>
      </c>
      <c r="H21" s="61" t="s">
        <v>26</v>
      </c>
      <c r="I21" s="61" t="s">
        <v>26</v>
      </c>
      <c r="J21" s="47">
        <v>5</v>
      </c>
      <c r="K21" s="47">
        <v>3</v>
      </c>
      <c r="L21" s="65">
        <f>J21-K21</f>
        <v>2</v>
      </c>
    </row>
    <row r="22" spans="2:12" x14ac:dyDescent="0.2">
      <c r="B22" s="34" t="s">
        <v>760</v>
      </c>
      <c r="C22" s="46">
        <f>D22+E22</f>
        <v>7</v>
      </c>
      <c r="D22" s="61" t="s">
        <v>26</v>
      </c>
      <c r="E22" s="47">
        <v>7</v>
      </c>
      <c r="F22" s="65">
        <f>G22+J22</f>
        <v>6</v>
      </c>
      <c r="G22" s="61" t="s">
        <v>26</v>
      </c>
      <c r="H22" s="61" t="s">
        <v>26</v>
      </c>
      <c r="I22" s="61" t="s">
        <v>26</v>
      </c>
      <c r="J22" s="47">
        <v>6</v>
      </c>
      <c r="K22" s="47">
        <v>5</v>
      </c>
      <c r="L22" s="65">
        <f>J22-K22</f>
        <v>1</v>
      </c>
    </row>
    <row r="23" spans="2:12" x14ac:dyDescent="0.2">
      <c r="B23" s="34" t="s">
        <v>761</v>
      </c>
      <c r="C23" s="46">
        <f>D23+E23</f>
        <v>23</v>
      </c>
      <c r="D23" s="61" t="s">
        <v>26</v>
      </c>
      <c r="E23" s="47">
        <v>23</v>
      </c>
      <c r="F23" s="65">
        <f>G23+J23</f>
        <v>26</v>
      </c>
      <c r="G23" s="61" t="s">
        <v>26</v>
      </c>
      <c r="H23" s="61" t="s">
        <v>26</v>
      </c>
      <c r="I23" s="61" t="s">
        <v>26</v>
      </c>
      <c r="J23" s="47">
        <v>26</v>
      </c>
      <c r="K23" s="47">
        <v>18</v>
      </c>
      <c r="L23" s="65">
        <f>J23-K23</f>
        <v>8</v>
      </c>
    </row>
    <row r="24" spans="2:12" x14ac:dyDescent="0.2">
      <c r="B24" s="34" t="s">
        <v>762</v>
      </c>
      <c r="C24" s="46">
        <f>D24+E24</f>
        <v>9</v>
      </c>
      <c r="D24" s="61" t="s">
        <v>26</v>
      </c>
      <c r="E24" s="47">
        <v>9</v>
      </c>
      <c r="F24" s="65">
        <f>G24+J24</f>
        <v>8</v>
      </c>
      <c r="G24" s="47">
        <v>1</v>
      </c>
      <c r="H24" s="61" t="s">
        <v>26</v>
      </c>
      <c r="I24" s="47">
        <v>1</v>
      </c>
      <c r="J24" s="47">
        <v>7</v>
      </c>
      <c r="K24" s="47">
        <v>5</v>
      </c>
      <c r="L24" s="65">
        <f>J24-K24</f>
        <v>2</v>
      </c>
    </row>
    <row r="25" spans="2:12" x14ac:dyDescent="0.2">
      <c r="B25" s="34" t="s">
        <v>763</v>
      </c>
      <c r="C25" s="46">
        <f>D25+E25</f>
        <v>8</v>
      </c>
      <c r="D25" s="61" t="s">
        <v>26</v>
      </c>
      <c r="E25" s="47">
        <v>8</v>
      </c>
      <c r="F25" s="65">
        <f>G25+J25</f>
        <v>11</v>
      </c>
      <c r="G25" s="47">
        <v>1</v>
      </c>
      <c r="H25" s="65">
        <f>G25-I25</f>
        <v>1</v>
      </c>
      <c r="I25" s="61" t="s">
        <v>26</v>
      </c>
      <c r="J25" s="47">
        <v>10</v>
      </c>
      <c r="K25" s="47">
        <v>9</v>
      </c>
      <c r="L25" s="65">
        <f>J25-K25</f>
        <v>1</v>
      </c>
    </row>
    <row r="26" spans="2:12" x14ac:dyDescent="0.2">
      <c r="C26" s="39"/>
      <c r="D26" s="47"/>
      <c r="E26" s="47"/>
      <c r="G26" s="47"/>
      <c r="I26" s="47"/>
      <c r="J26" s="47"/>
      <c r="K26" s="47"/>
    </row>
    <row r="27" spans="2:12" x14ac:dyDescent="0.2">
      <c r="B27" s="34" t="s">
        <v>764</v>
      </c>
      <c r="C27" s="46">
        <f>D27+E27</f>
        <v>46</v>
      </c>
      <c r="D27" s="47">
        <v>1</v>
      </c>
      <c r="E27" s="47">
        <v>45</v>
      </c>
      <c r="F27" s="65">
        <f>G27+J27</f>
        <v>56</v>
      </c>
      <c r="G27" s="47">
        <v>4</v>
      </c>
      <c r="H27" s="65">
        <f>G27-I27</f>
        <v>2</v>
      </c>
      <c r="I27" s="47">
        <v>2</v>
      </c>
      <c r="J27" s="47">
        <v>52</v>
      </c>
      <c r="K27" s="47">
        <v>29</v>
      </c>
      <c r="L27" s="65">
        <f>J27-K27</f>
        <v>23</v>
      </c>
    </row>
    <row r="28" spans="2:12" x14ac:dyDescent="0.2">
      <c r="B28" s="34" t="s">
        <v>765</v>
      </c>
      <c r="C28" s="46">
        <f>D28+E28</f>
        <v>38</v>
      </c>
      <c r="D28" s="47">
        <v>2</v>
      </c>
      <c r="E28" s="47">
        <v>36</v>
      </c>
      <c r="F28" s="65">
        <f>G28+J28</f>
        <v>30</v>
      </c>
      <c r="G28" s="61" t="s">
        <v>26</v>
      </c>
      <c r="H28" s="61" t="s">
        <v>26</v>
      </c>
      <c r="I28" s="61" t="s">
        <v>26</v>
      </c>
      <c r="J28" s="47">
        <v>30</v>
      </c>
      <c r="K28" s="47">
        <v>22</v>
      </c>
      <c r="L28" s="65">
        <f>J28-K28</f>
        <v>8</v>
      </c>
    </row>
    <row r="29" spans="2:12" x14ac:dyDescent="0.2">
      <c r="B29" s="34" t="s">
        <v>766</v>
      </c>
      <c r="C29" s="46">
        <f>D29+E29</f>
        <v>328</v>
      </c>
      <c r="D29" s="47">
        <v>27</v>
      </c>
      <c r="E29" s="47">
        <v>301</v>
      </c>
      <c r="F29" s="65">
        <f>G29+J29</f>
        <v>311</v>
      </c>
      <c r="G29" s="47">
        <v>23</v>
      </c>
      <c r="H29" s="65">
        <f>G29-I29</f>
        <v>6</v>
      </c>
      <c r="I29" s="47">
        <v>17</v>
      </c>
      <c r="J29" s="47">
        <v>288</v>
      </c>
      <c r="K29" s="47">
        <v>177</v>
      </c>
      <c r="L29" s="65">
        <f>J29-K29</f>
        <v>111</v>
      </c>
    </row>
    <row r="30" spans="2:12" x14ac:dyDescent="0.2">
      <c r="B30" s="34" t="s">
        <v>767</v>
      </c>
      <c r="C30" s="46">
        <f>D30+E30</f>
        <v>136</v>
      </c>
      <c r="D30" s="47">
        <v>5</v>
      </c>
      <c r="E30" s="47">
        <v>131</v>
      </c>
      <c r="F30" s="65">
        <f>G30+J30</f>
        <v>120</v>
      </c>
      <c r="G30" s="47">
        <v>2</v>
      </c>
      <c r="H30" s="65">
        <f>G30-I30</f>
        <v>1</v>
      </c>
      <c r="I30" s="47">
        <v>1</v>
      </c>
      <c r="J30" s="47">
        <v>118</v>
      </c>
      <c r="K30" s="47">
        <v>73</v>
      </c>
      <c r="L30" s="65">
        <f>J30-K30</f>
        <v>45</v>
      </c>
    </row>
    <row r="31" spans="2:12" x14ac:dyDescent="0.2">
      <c r="B31" s="34" t="s">
        <v>768</v>
      </c>
      <c r="C31" s="46">
        <f>D31+E31</f>
        <v>12</v>
      </c>
      <c r="D31" s="61" t="s">
        <v>26</v>
      </c>
      <c r="E31" s="47">
        <v>12</v>
      </c>
      <c r="F31" s="65">
        <f>G31+J31</f>
        <v>6</v>
      </c>
      <c r="G31" s="61" t="s">
        <v>26</v>
      </c>
      <c r="H31" s="61" t="s">
        <v>26</v>
      </c>
      <c r="I31" s="61" t="s">
        <v>26</v>
      </c>
      <c r="J31" s="47">
        <v>6</v>
      </c>
      <c r="K31" s="47">
        <v>6</v>
      </c>
      <c r="L31" s="61" t="s">
        <v>26</v>
      </c>
    </row>
    <row r="32" spans="2:12" x14ac:dyDescent="0.2">
      <c r="C32" s="39"/>
      <c r="D32" s="47"/>
      <c r="E32" s="47"/>
      <c r="G32" s="47"/>
      <c r="I32" s="47"/>
      <c r="J32" s="47"/>
      <c r="K32" s="47"/>
    </row>
    <row r="33" spans="2:12" x14ac:dyDescent="0.2">
      <c r="B33" s="34" t="s">
        <v>769</v>
      </c>
      <c r="C33" s="46">
        <f>D33+E33</f>
        <v>8</v>
      </c>
      <c r="D33" s="61" t="s">
        <v>26</v>
      </c>
      <c r="E33" s="47">
        <v>8</v>
      </c>
      <c r="F33" s="65">
        <f>G33+J33</f>
        <v>14</v>
      </c>
      <c r="G33" s="61" t="s">
        <v>26</v>
      </c>
      <c r="H33" s="61" t="s">
        <v>26</v>
      </c>
      <c r="I33" s="61" t="s">
        <v>26</v>
      </c>
      <c r="J33" s="47">
        <v>14</v>
      </c>
      <c r="K33" s="47">
        <v>8</v>
      </c>
      <c r="L33" s="65">
        <f>J33-K33</f>
        <v>6</v>
      </c>
    </row>
    <row r="34" spans="2:12" x14ac:dyDescent="0.2">
      <c r="B34" s="34" t="s">
        <v>770</v>
      </c>
      <c r="C34" s="46">
        <f>D34+E34</f>
        <v>35</v>
      </c>
      <c r="D34" s="61" t="s">
        <v>26</v>
      </c>
      <c r="E34" s="47">
        <v>35</v>
      </c>
      <c r="F34" s="65">
        <f>G34+J34</f>
        <v>36</v>
      </c>
      <c r="G34" s="47">
        <v>1</v>
      </c>
      <c r="H34" s="61" t="s">
        <v>26</v>
      </c>
      <c r="I34" s="47">
        <v>1</v>
      </c>
      <c r="J34" s="47">
        <v>35</v>
      </c>
      <c r="K34" s="47">
        <v>23</v>
      </c>
      <c r="L34" s="65">
        <f>J34-K34</f>
        <v>12</v>
      </c>
    </row>
    <row r="35" spans="2:12" x14ac:dyDescent="0.2">
      <c r="B35" s="34" t="s">
        <v>771</v>
      </c>
      <c r="C35" s="46">
        <f>D35+E35</f>
        <v>24</v>
      </c>
      <c r="D35" s="61" t="s">
        <v>26</v>
      </c>
      <c r="E35" s="47">
        <v>24</v>
      </c>
      <c r="F35" s="65">
        <f>G35+J35</f>
        <v>22</v>
      </c>
      <c r="G35" s="61" t="s">
        <v>26</v>
      </c>
      <c r="H35" s="61" t="s">
        <v>26</v>
      </c>
      <c r="I35" s="61" t="s">
        <v>26</v>
      </c>
      <c r="J35" s="47">
        <v>22</v>
      </c>
      <c r="K35" s="47">
        <v>21</v>
      </c>
      <c r="L35" s="65">
        <f>J35-K35</f>
        <v>1</v>
      </c>
    </row>
    <row r="36" spans="2:12" x14ac:dyDescent="0.2">
      <c r="B36" s="34" t="s">
        <v>772</v>
      </c>
      <c r="C36" s="46">
        <f>D36+E36</f>
        <v>20</v>
      </c>
      <c r="D36" s="61" t="s">
        <v>26</v>
      </c>
      <c r="E36" s="47">
        <v>20</v>
      </c>
      <c r="F36" s="65">
        <f>G36+J36</f>
        <v>12</v>
      </c>
      <c r="G36" s="61" t="s">
        <v>26</v>
      </c>
      <c r="H36" s="61" t="s">
        <v>26</v>
      </c>
      <c r="I36" s="61" t="s">
        <v>26</v>
      </c>
      <c r="J36" s="47">
        <v>12</v>
      </c>
      <c r="K36" s="47">
        <v>8</v>
      </c>
      <c r="L36" s="65">
        <f>J36-K36</f>
        <v>4</v>
      </c>
    </row>
    <row r="37" spans="2:12" x14ac:dyDescent="0.2">
      <c r="B37" s="34" t="s">
        <v>773</v>
      </c>
      <c r="C37" s="46">
        <f>D37+E37</f>
        <v>20</v>
      </c>
      <c r="D37" s="47">
        <v>4</v>
      </c>
      <c r="E37" s="47">
        <v>16</v>
      </c>
      <c r="F37" s="65">
        <f>G37+J37</f>
        <v>24</v>
      </c>
      <c r="G37" s="47">
        <v>1</v>
      </c>
      <c r="H37" s="61" t="s">
        <v>26</v>
      </c>
      <c r="I37" s="47">
        <v>1</v>
      </c>
      <c r="J37" s="47">
        <v>23</v>
      </c>
      <c r="K37" s="47">
        <v>14</v>
      </c>
      <c r="L37" s="65">
        <f>J37-K37</f>
        <v>9</v>
      </c>
    </row>
    <row r="38" spans="2:12" x14ac:dyDescent="0.2">
      <c r="C38" s="39"/>
      <c r="D38" s="47"/>
      <c r="E38" s="47"/>
      <c r="G38" s="47"/>
      <c r="I38" s="47"/>
      <c r="J38" s="47"/>
      <c r="K38" s="47"/>
    </row>
    <row r="39" spans="2:12" x14ac:dyDescent="0.2">
      <c r="B39" s="34" t="s">
        <v>774</v>
      </c>
      <c r="C39" s="46">
        <f>D39+E39</f>
        <v>30</v>
      </c>
      <c r="D39" s="47">
        <v>7</v>
      </c>
      <c r="E39" s="47">
        <v>23</v>
      </c>
      <c r="F39" s="65">
        <f>G39+J39</f>
        <v>27</v>
      </c>
      <c r="G39" s="47">
        <v>9</v>
      </c>
      <c r="H39" s="65">
        <f>G39-I39</f>
        <v>3</v>
      </c>
      <c r="I39" s="47">
        <v>6</v>
      </c>
      <c r="J39" s="47">
        <v>18</v>
      </c>
      <c r="K39" s="47">
        <v>12</v>
      </c>
      <c r="L39" s="65">
        <f>J39-K39</f>
        <v>6</v>
      </c>
    </row>
    <row r="40" spans="2:12" x14ac:dyDescent="0.2">
      <c r="B40" s="34" t="s">
        <v>775</v>
      </c>
      <c r="C40" s="46">
        <f>D40+E40</f>
        <v>34</v>
      </c>
      <c r="D40" s="47">
        <v>2</v>
      </c>
      <c r="E40" s="47">
        <v>32</v>
      </c>
      <c r="F40" s="65">
        <f>G40+J40</f>
        <v>40</v>
      </c>
      <c r="G40" s="47">
        <v>2</v>
      </c>
      <c r="H40" s="61" t="s">
        <v>26</v>
      </c>
      <c r="I40" s="47">
        <v>2</v>
      </c>
      <c r="J40" s="47">
        <v>38</v>
      </c>
      <c r="K40" s="47">
        <v>28</v>
      </c>
      <c r="L40" s="65">
        <f>J40-K40</f>
        <v>10</v>
      </c>
    </row>
    <row r="41" spans="2:12" x14ac:dyDescent="0.2">
      <c r="B41" s="34" t="s">
        <v>776</v>
      </c>
      <c r="C41" s="46">
        <f>D41+E41</f>
        <v>175</v>
      </c>
      <c r="D41" s="47">
        <v>9</v>
      </c>
      <c r="E41" s="47">
        <v>166</v>
      </c>
      <c r="F41" s="65">
        <f>G41+J41</f>
        <v>168</v>
      </c>
      <c r="G41" s="47">
        <v>4</v>
      </c>
      <c r="H41" s="65">
        <f>G41-I41</f>
        <v>1</v>
      </c>
      <c r="I41" s="47">
        <v>3</v>
      </c>
      <c r="J41" s="47">
        <v>164</v>
      </c>
      <c r="K41" s="47">
        <v>102</v>
      </c>
      <c r="L41" s="65">
        <f>J41-K41</f>
        <v>62</v>
      </c>
    </row>
    <row r="42" spans="2:12" x14ac:dyDescent="0.2">
      <c r="B42" s="34" t="s">
        <v>777</v>
      </c>
      <c r="C42" s="46">
        <f>D42+E42</f>
        <v>61</v>
      </c>
      <c r="D42" s="47">
        <v>4</v>
      </c>
      <c r="E42" s="47">
        <v>57</v>
      </c>
      <c r="F42" s="65">
        <f>G42+J42</f>
        <v>51</v>
      </c>
      <c r="G42" s="47">
        <v>5</v>
      </c>
      <c r="H42" s="61" t="s">
        <v>26</v>
      </c>
      <c r="I42" s="47">
        <v>5</v>
      </c>
      <c r="J42" s="47">
        <v>46</v>
      </c>
      <c r="K42" s="47">
        <v>34</v>
      </c>
      <c r="L42" s="65">
        <f>J42-K42</f>
        <v>12</v>
      </c>
    </row>
    <row r="43" spans="2:12" x14ac:dyDescent="0.2">
      <c r="B43" s="34" t="s">
        <v>778</v>
      </c>
      <c r="C43" s="46">
        <f>D43+E43</f>
        <v>103</v>
      </c>
      <c r="D43" s="47">
        <v>6</v>
      </c>
      <c r="E43" s="47">
        <v>97</v>
      </c>
      <c r="F43" s="65">
        <f>G43+J43</f>
        <v>85</v>
      </c>
      <c r="G43" s="47">
        <v>2</v>
      </c>
      <c r="H43" s="61" t="s">
        <v>26</v>
      </c>
      <c r="I43" s="47">
        <v>2</v>
      </c>
      <c r="J43" s="47">
        <v>83</v>
      </c>
      <c r="K43" s="47">
        <v>50</v>
      </c>
      <c r="L43" s="65">
        <f>J43-K43</f>
        <v>33</v>
      </c>
    </row>
    <row r="44" spans="2:12" x14ac:dyDescent="0.2">
      <c r="C44" s="39"/>
      <c r="D44" s="47"/>
      <c r="E44" s="47"/>
      <c r="G44" s="47"/>
      <c r="I44" s="47"/>
      <c r="J44" s="47"/>
      <c r="K44" s="47"/>
    </row>
    <row r="45" spans="2:12" x14ac:dyDescent="0.2">
      <c r="B45" s="34" t="s">
        <v>779</v>
      </c>
      <c r="C45" s="46">
        <f>D45+E45</f>
        <v>662</v>
      </c>
      <c r="D45" s="47">
        <v>138</v>
      </c>
      <c r="E45" s="47">
        <v>524</v>
      </c>
      <c r="F45" s="65">
        <f>G45+J45</f>
        <v>649</v>
      </c>
      <c r="G45" s="47">
        <v>112</v>
      </c>
      <c r="H45" s="65">
        <f>G45-I45</f>
        <v>9</v>
      </c>
      <c r="I45" s="47">
        <v>103</v>
      </c>
      <c r="J45" s="47">
        <v>537</v>
      </c>
      <c r="K45" s="47">
        <v>294</v>
      </c>
      <c r="L45" s="65">
        <f>J45-K45</f>
        <v>243</v>
      </c>
    </row>
    <row r="46" spans="2:12" x14ac:dyDescent="0.2">
      <c r="B46" s="34" t="s">
        <v>780</v>
      </c>
      <c r="C46" s="46">
        <f>D46+E46</f>
        <v>2540</v>
      </c>
      <c r="D46" s="47">
        <v>819</v>
      </c>
      <c r="E46" s="47">
        <v>1721</v>
      </c>
      <c r="F46" s="65">
        <f>G46+J46</f>
        <v>2564</v>
      </c>
      <c r="G46" s="47">
        <v>767</v>
      </c>
      <c r="H46" s="65">
        <f>G46-I46</f>
        <v>47</v>
      </c>
      <c r="I46" s="47">
        <v>720</v>
      </c>
      <c r="J46" s="47">
        <v>1797</v>
      </c>
      <c r="K46" s="47">
        <v>1071</v>
      </c>
      <c r="L46" s="65">
        <f>J46-K46</f>
        <v>726</v>
      </c>
    </row>
    <row r="47" spans="2:12" x14ac:dyDescent="0.2">
      <c r="B47" s="34" t="s">
        <v>781</v>
      </c>
      <c r="C47" s="46">
        <f>D47+E47</f>
        <v>615</v>
      </c>
      <c r="D47" s="47">
        <v>160</v>
      </c>
      <c r="E47" s="47">
        <v>455</v>
      </c>
      <c r="F47" s="65">
        <f>G47+J47</f>
        <v>683</v>
      </c>
      <c r="G47" s="47">
        <v>190</v>
      </c>
      <c r="H47" s="65">
        <f>G47-I47</f>
        <v>31</v>
      </c>
      <c r="I47" s="47">
        <v>159</v>
      </c>
      <c r="J47" s="47">
        <v>493</v>
      </c>
      <c r="K47" s="47">
        <v>212</v>
      </c>
      <c r="L47" s="65">
        <f>J47-K47</f>
        <v>281</v>
      </c>
    </row>
    <row r="48" spans="2:12" x14ac:dyDescent="0.2">
      <c r="B48" s="34" t="s">
        <v>782</v>
      </c>
      <c r="C48" s="46">
        <f>D48+E48</f>
        <v>249</v>
      </c>
      <c r="D48" s="47">
        <v>113</v>
      </c>
      <c r="E48" s="47">
        <v>136</v>
      </c>
      <c r="F48" s="65">
        <f>G48+J48</f>
        <v>264</v>
      </c>
      <c r="G48" s="47">
        <v>77</v>
      </c>
      <c r="H48" s="65">
        <f>G48-I48</f>
        <v>4</v>
      </c>
      <c r="I48" s="47">
        <v>73</v>
      </c>
      <c r="J48" s="47">
        <v>187</v>
      </c>
      <c r="K48" s="47">
        <v>149</v>
      </c>
      <c r="L48" s="65">
        <f>J48-K48</f>
        <v>38</v>
      </c>
    </row>
    <row r="49" spans="2:12" x14ac:dyDescent="0.2">
      <c r="C49" s="39"/>
      <c r="D49" s="47"/>
      <c r="E49" s="47"/>
      <c r="G49" s="47"/>
      <c r="I49" s="47"/>
      <c r="J49" s="47"/>
      <c r="K49" s="47"/>
    </row>
    <row r="50" spans="2:12" x14ac:dyDescent="0.2">
      <c r="B50" s="36" t="s">
        <v>783</v>
      </c>
      <c r="C50" s="49">
        <f>D50+E50</f>
        <v>671</v>
      </c>
      <c r="D50" s="75">
        <v>262</v>
      </c>
      <c r="E50" s="75">
        <v>409</v>
      </c>
      <c r="F50" s="50">
        <f>G50+J50</f>
        <v>635</v>
      </c>
      <c r="G50" s="75">
        <v>249</v>
      </c>
      <c r="H50" s="50">
        <f>G50-I50</f>
        <v>2</v>
      </c>
      <c r="I50" s="75">
        <v>247</v>
      </c>
      <c r="J50" s="75">
        <v>386</v>
      </c>
      <c r="K50" s="75">
        <v>236</v>
      </c>
      <c r="L50" s="50">
        <f>J50-K50</f>
        <v>150</v>
      </c>
    </row>
    <row r="51" spans="2:12" x14ac:dyDescent="0.2">
      <c r="C51" s="39"/>
      <c r="D51" s="47"/>
      <c r="E51" s="47"/>
      <c r="G51" s="47"/>
      <c r="I51" s="47"/>
      <c r="J51" s="47"/>
      <c r="K51" s="47"/>
    </row>
    <row r="52" spans="2:12" x14ac:dyDescent="0.2">
      <c r="B52" s="34" t="s">
        <v>784</v>
      </c>
      <c r="C52" s="46">
        <f>D52+E52</f>
        <v>13</v>
      </c>
      <c r="D52" s="47">
        <v>1</v>
      </c>
      <c r="E52" s="47">
        <v>12</v>
      </c>
      <c r="F52" s="65">
        <f>G52+J52</f>
        <v>11</v>
      </c>
      <c r="G52" s="61" t="s">
        <v>26</v>
      </c>
      <c r="H52" s="61" t="s">
        <v>26</v>
      </c>
      <c r="I52" s="61" t="s">
        <v>26</v>
      </c>
      <c r="J52" s="47">
        <v>11</v>
      </c>
      <c r="K52" s="47">
        <v>6</v>
      </c>
      <c r="L52" s="65">
        <f>J52-K52</f>
        <v>5</v>
      </c>
    </row>
    <row r="53" spans="2:12" x14ac:dyDescent="0.2">
      <c r="B53" s="34" t="s">
        <v>785</v>
      </c>
      <c r="C53" s="46">
        <f>D53+E53</f>
        <v>10</v>
      </c>
      <c r="D53" s="61" t="s">
        <v>26</v>
      </c>
      <c r="E53" s="47">
        <v>10</v>
      </c>
      <c r="F53" s="65">
        <f>G53+J53</f>
        <v>9</v>
      </c>
      <c r="G53" s="61" t="s">
        <v>26</v>
      </c>
      <c r="H53" s="61" t="s">
        <v>26</v>
      </c>
      <c r="I53" s="61" t="s">
        <v>26</v>
      </c>
      <c r="J53" s="47">
        <v>9</v>
      </c>
      <c r="K53" s="47">
        <v>7</v>
      </c>
      <c r="L53" s="65">
        <f>J53-K53</f>
        <v>2</v>
      </c>
    </row>
    <row r="54" spans="2:12" x14ac:dyDescent="0.2">
      <c r="B54" s="34" t="s">
        <v>786</v>
      </c>
      <c r="C54" s="46">
        <f>D54+E54</f>
        <v>98</v>
      </c>
      <c r="D54" s="47">
        <v>5</v>
      </c>
      <c r="E54" s="47">
        <v>93</v>
      </c>
      <c r="F54" s="65">
        <f>G54+J54</f>
        <v>84</v>
      </c>
      <c r="G54" s="47">
        <v>7</v>
      </c>
      <c r="H54" s="65">
        <f>G54-I54</f>
        <v>1</v>
      </c>
      <c r="I54" s="47">
        <v>6</v>
      </c>
      <c r="J54" s="47">
        <v>77</v>
      </c>
      <c r="K54" s="47">
        <v>43</v>
      </c>
      <c r="L54" s="65">
        <f>J54-K54</f>
        <v>34</v>
      </c>
    </row>
    <row r="55" spans="2:12" x14ac:dyDescent="0.2">
      <c r="B55" s="34" t="s">
        <v>787</v>
      </c>
      <c r="C55" s="46">
        <f>D55+E55</f>
        <v>80</v>
      </c>
      <c r="D55" s="47">
        <v>5</v>
      </c>
      <c r="E55" s="47">
        <v>75</v>
      </c>
      <c r="F55" s="65">
        <f>G55+J55</f>
        <v>56</v>
      </c>
      <c r="G55" s="47">
        <v>1</v>
      </c>
      <c r="H55" s="61" t="s">
        <v>26</v>
      </c>
      <c r="I55" s="47">
        <v>1</v>
      </c>
      <c r="J55" s="47">
        <v>55</v>
      </c>
      <c r="K55" s="47">
        <v>32</v>
      </c>
      <c r="L55" s="65">
        <f>J55-K55</f>
        <v>23</v>
      </c>
    </row>
    <row r="56" spans="2:12" x14ac:dyDescent="0.2">
      <c r="B56" s="34" t="s">
        <v>788</v>
      </c>
      <c r="C56" s="46">
        <f>D56+E56</f>
        <v>21</v>
      </c>
      <c r="D56" s="47">
        <v>1</v>
      </c>
      <c r="E56" s="47">
        <v>20</v>
      </c>
      <c r="F56" s="65">
        <f>G56+J56</f>
        <v>20</v>
      </c>
      <c r="G56" s="61" t="s">
        <v>26</v>
      </c>
      <c r="H56" s="61" t="s">
        <v>26</v>
      </c>
      <c r="I56" s="61" t="s">
        <v>26</v>
      </c>
      <c r="J56" s="47">
        <v>20</v>
      </c>
      <c r="K56" s="47">
        <v>16</v>
      </c>
      <c r="L56" s="65">
        <f>J56-K56</f>
        <v>4</v>
      </c>
    </row>
    <row r="57" spans="2:12" x14ac:dyDescent="0.2">
      <c r="C57" s="39"/>
      <c r="D57" s="47"/>
      <c r="E57" s="47"/>
      <c r="G57" s="47"/>
      <c r="I57" s="47"/>
      <c r="J57" s="47"/>
      <c r="K57" s="47"/>
    </row>
    <row r="58" spans="2:12" x14ac:dyDescent="0.2">
      <c r="B58" s="34" t="s">
        <v>789</v>
      </c>
      <c r="C58" s="46">
        <f>D58+E58</f>
        <v>81</v>
      </c>
      <c r="D58" s="47">
        <v>12</v>
      </c>
      <c r="E58" s="47">
        <v>69</v>
      </c>
      <c r="F58" s="65">
        <f>G58+J58</f>
        <v>59</v>
      </c>
      <c r="G58" s="47">
        <v>15</v>
      </c>
      <c r="H58" s="65">
        <f>G58-I58</f>
        <v>8</v>
      </c>
      <c r="I58" s="47">
        <v>7</v>
      </c>
      <c r="J58" s="47">
        <v>44</v>
      </c>
      <c r="K58" s="47">
        <v>20</v>
      </c>
      <c r="L58" s="65">
        <f>J58-K58</f>
        <v>24</v>
      </c>
    </row>
    <row r="59" spans="2:12" x14ac:dyDescent="0.2">
      <c r="B59" s="34" t="s">
        <v>790</v>
      </c>
      <c r="C59" s="46">
        <f>D59+E59</f>
        <v>35</v>
      </c>
      <c r="D59" s="61" t="s">
        <v>26</v>
      </c>
      <c r="E59" s="47">
        <v>35</v>
      </c>
      <c r="F59" s="65">
        <f>G59+J59</f>
        <v>35</v>
      </c>
      <c r="G59" s="61" t="s">
        <v>26</v>
      </c>
      <c r="H59" s="61" t="s">
        <v>26</v>
      </c>
      <c r="I59" s="61" t="s">
        <v>26</v>
      </c>
      <c r="J59" s="47">
        <v>35</v>
      </c>
      <c r="K59" s="47">
        <v>28</v>
      </c>
      <c r="L59" s="65">
        <f>J59-K59</f>
        <v>7</v>
      </c>
    </row>
    <row r="60" spans="2:12" x14ac:dyDescent="0.2">
      <c r="B60" s="34" t="s">
        <v>791</v>
      </c>
      <c r="C60" s="46">
        <f>D60+E60</f>
        <v>9</v>
      </c>
      <c r="D60" s="47">
        <v>2</v>
      </c>
      <c r="E60" s="47">
        <v>7</v>
      </c>
      <c r="F60" s="65">
        <f>G60+J60</f>
        <v>8</v>
      </c>
      <c r="G60" s="61" t="s">
        <v>26</v>
      </c>
      <c r="H60" s="61" t="s">
        <v>26</v>
      </c>
      <c r="I60" s="61" t="s">
        <v>26</v>
      </c>
      <c r="J60" s="47">
        <v>8</v>
      </c>
      <c r="K60" s="47">
        <v>5</v>
      </c>
      <c r="L60" s="65">
        <f>J60-K60</f>
        <v>3</v>
      </c>
    </row>
    <row r="61" spans="2:12" x14ac:dyDescent="0.2">
      <c r="B61" s="34" t="s">
        <v>792</v>
      </c>
      <c r="C61" s="46">
        <f>D61+E61</f>
        <v>22</v>
      </c>
      <c r="D61" s="61" t="s">
        <v>26</v>
      </c>
      <c r="E61" s="47">
        <v>22</v>
      </c>
      <c r="F61" s="65">
        <f>G61+J61</f>
        <v>18</v>
      </c>
      <c r="G61" s="47">
        <v>2</v>
      </c>
      <c r="H61" s="61" t="s">
        <v>26</v>
      </c>
      <c r="I61" s="47">
        <v>2</v>
      </c>
      <c r="J61" s="47">
        <v>16</v>
      </c>
      <c r="K61" s="47">
        <v>12</v>
      </c>
      <c r="L61" s="65">
        <f>J61-K61</f>
        <v>4</v>
      </c>
    </row>
    <row r="62" spans="2:12" x14ac:dyDescent="0.2">
      <c r="B62" s="34" t="s">
        <v>793</v>
      </c>
      <c r="C62" s="46">
        <f>D62+E62</f>
        <v>51</v>
      </c>
      <c r="D62" s="47">
        <v>1</v>
      </c>
      <c r="E62" s="47">
        <v>50</v>
      </c>
      <c r="F62" s="65">
        <f>G62+J62</f>
        <v>47</v>
      </c>
      <c r="G62" s="61" t="s">
        <v>26</v>
      </c>
      <c r="H62" s="61" t="s">
        <v>26</v>
      </c>
      <c r="I62" s="61" t="s">
        <v>26</v>
      </c>
      <c r="J62" s="47">
        <v>47</v>
      </c>
      <c r="K62" s="47">
        <v>41</v>
      </c>
      <c r="L62" s="65">
        <f>J62-K62</f>
        <v>6</v>
      </c>
    </row>
    <row r="63" spans="2:12" x14ac:dyDescent="0.2">
      <c r="C63" s="39"/>
      <c r="D63" s="47"/>
      <c r="E63" s="47"/>
      <c r="G63" s="47"/>
      <c r="I63" s="47"/>
      <c r="J63" s="47"/>
      <c r="K63" s="47"/>
    </row>
    <row r="64" spans="2:12" x14ac:dyDescent="0.2">
      <c r="B64" s="34" t="s">
        <v>794</v>
      </c>
      <c r="C64" s="46">
        <f t="shared" ref="C64:C70" si="1">D64+E64</f>
        <v>2</v>
      </c>
      <c r="D64" s="61" t="s">
        <v>26</v>
      </c>
      <c r="E64" s="47">
        <v>2</v>
      </c>
      <c r="F64" s="65">
        <f t="shared" ref="F64:F70" si="2">G64+J64</f>
        <v>2</v>
      </c>
      <c r="G64" s="61" t="s">
        <v>26</v>
      </c>
      <c r="H64" s="61" t="s">
        <v>26</v>
      </c>
      <c r="I64" s="61" t="s">
        <v>26</v>
      </c>
      <c r="J64" s="47">
        <v>2</v>
      </c>
      <c r="K64" s="47">
        <v>2</v>
      </c>
      <c r="L64" s="61" t="s">
        <v>26</v>
      </c>
    </row>
    <row r="65" spans="1:12" x14ac:dyDescent="0.2">
      <c r="B65" s="34" t="s">
        <v>795</v>
      </c>
      <c r="C65" s="46">
        <f t="shared" si="1"/>
        <v>12</v>
      </c>
      <c r="D65" s="47">
        <v>1</v>
      </c>
      <c r="E65" s="47">
        <v>11</v>
      </c>
      <c r="F65" s="65">
        <f t="shared" si="2"/>
        <v>4</v>
      </c>
      <c r="G65" s="61" t="s">
        <v>26</v>
      </c>
      <c r="H65" s="61" t="s">
        <v>26</v>
      </c>
      <c r="I65" s="61" t="s">
        <v>26</v>
      </c>
      <c r="J65" s="47">
        <v>4</v>
      </c>
      <c r="K65" s="47">
        <v>4</v>
      </c>
      <c r="L65" s="61" t="s">
        <v>26</v>
      </c>
    </row>
    <row r="66" spans="1:12" x14ac:dyDescent="0.2">
      <c r="B66" s="34" t="s">
        <v>796</v>
      </c>
      <c r="C66" s="46">
        <f t="shared" si="1"/>
        <v>12</v>
      </c>
      <c r="D66" s="61" t="s">
        <v>26</v>
      </c>
      <c r="E66" s="47">
        <v>12</v>
      </c>
      <c r="F66" s="65">
        <f t="shared" si="2"/>
        <v>14</v>
      </c>
      <c r="G66" s="61" t="s">
        <v>26</v>
      </c>
      <c r="H66" s="61" t="s">
        <v>26</v>
      </c>
      <c r="I66" s="61" t="s">
        <v>26</v>
      </c>
      <c r="J66" s="47">
        <v>14</v>
      </c>
      <c r="K66" s="47">
        <v>13</v>
      </c>
      <c r="L66" s="65">
        <f>J66-K66</f>
        <v>1</v>
      </c>
    </row>
    <row r="67" spans="1:12" x14ac:dyDescent="0.2">
      <c r="B67" s="34" t="s">
        <v>797</v>
      </c>
      <c r="C67" s="46">
        <f t="shared" si="1"/>
        <v>29</v>
      </c>
      <c r="D67" s="47">
        <v>3</v>
      </c>
      <c r="E67" s="47">
        <v>26</v>
      </c>
      <c r="F67" s="65">
        <f t="shared" si="2"/>
        <v>17</v>
      </c>
      <c r="G67" s="61" t="s">
        <v>26</v>
      </c>
      <c r="H67" s="61" t="s">
        <v>26</v>
      </c>
      <c r="I67" s="61" t="s">
        <v>26</v>
      </c>
      <c r="J67" s="47">
        <v>17</v>
      </c>
      <c r="K67" s="47">
        <v>15</v>
      </c>
      <c r="L67" s="65">
        <f>J67-K67</f>
        <v>2</v>
      </c>
    </row>
    <row r="68" spans="1:12" x14ac:dyDescent="0.2">
      <c r="B68" s="34" t="s">
        <v>798</v>
      </c>
      <c r="C68" s="46">
        <f t="shared" si="1"/>
        <v>16</v>
      </c>
      <c r="D68" s="61" t="s">
        <v>26</v>
      </c>
      <c r="E68" s="47">
        <v>16</v>
      </c>
      <c r="F68" s="65">
        <f t="shared" si="2"/>
        <v>11</v>
      </c>
      <c r="G68" s="47">
        <v>1</v>
      </c>
      <c r="H68" s="65">
        <f>G68-I68</f>
        <v>1</v>
      </c>
      <c r="I68" s="61" t="s">
        <v>26</v>
      </c>
      <c r="J68" s="47">
        <v>10</v>
      </c>
      <c r="K68" s="47">
        <v>5</v>
      </c>
      <c r="L68" s="65">
        <f>J68-K68</f>
        <v>5</v>
      </c>
    </row>
    <row r="69" spans="1:12" x14ac:dyDescent="0.2">
      <c r="B69" s="34" t="s">
        <v>799</v>
      </c>
      <c r="C69" s="46">
        <f t="shared" si="1"/>
        <v>30</v>
      </c>
      <c r="D69" s="61" t="s">
        <v>26</v>
      </c>
      <c r="E69" s="47">
        <v>30</v>
      </c>
      <c r="F69" s="65">
        <f t="shared" si="2"/>
        <v>26</v>
      </c>
      <c r="G69" s="47">
        <v>1</v>
      </c>
      <c r="H69" s="61" t="s">
        <v>26</v>
      </c>
      <c r="I69" s="47">
        <v>1</v>
      </c>
      <c r="J69" s="47">
        <v>25</v>
      </c>
      <c r="K69" s="47">
        <v>23</v>
      </c>
      <c r="L69" s="65">
        <f>J69-K69</f>
        <v>2</v>
      </c>
    </row>
    <row r="70" spans="1:12" x14ac:dyDescent="0.2">
      <c r="B70" s="34" t="s">
        <v>800</v>
      </c>
      <c r="C70" s="46">
        <f t="shared" si="1"/>
        <v>6</v>
      </c>
      <c r="D70" s="61" t="s">
        <v>26</v>
      </c>
      <c r="E70" s="47">
        <v>6</v>
      </c>
      <c r="F70" s="65">
        <f t="shared" si="2"/>
        <v>2</v>
      </c>
      <c r="G70" s="61" t="s">
        <v>26</v>
      </c>
      <c r="H70" s="61" t="s">
        <v>26</v>
      </c>
      <c r="I70" s="61" t="s">
        <v>26</v>
      </c>
      <c r="J70" s="47">
        <v>2</v>
      </c>
      <c r="K70" s="47">
        <v>1</v>
      </c>
      <c r="L70" s="65">
        <f>J70-K70</f>
        <v>1</v>
      </c>
    </row>
    <row r="71" spans="1:12" ht="18" thickBot="1" x14ac:dyDescent="0.25">
      <c r="B71" s="37"/>
      <c r="C71" s="53"/>
      <c r="D71" s="37"/>
      <c r="E71" s="55"/>
      <c r="F71" s="37"/>
      <c r="G71" s="37"/>
      <c r="H71" s="37"/>
      <c r="I71" s="37"/>
      <c r="J71" s="55"/>
      <c r="K71" s="55"/>
      <c r="L71" s="55"/>
    </row>
    <row r="72" spans="1:12" x14ac:dyDescent="0.2">
      <c r="C72" s="34" t="s">
        <v>570</v>
      </c>
    </row>
    <row r="73" spans="1:12" x14ac:dyDescent="0.2">
      <c r="A73" s="34"/>
    </row>
  </sheetData>
  <phoneticPr fontId="2"/>
  <pageMargins left="0.43" right="0.49" top="0.55000000000000004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7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3.375" style="35" customWidth="1"/>
    <col min="3" max="3" width="12.125" style="35"/>
    <col min="4" max="4" width="7.125" style="35" customWidth="1"/>
    <col min="5" max="5" width="13.375" style="35" customWidth="1"/>
    <col min="6" max="256" width="12.125" style="35"/>
    <col min="257" max="257" width="13.375" style="35" customWidth="1"/>
    <col min="258" max="258" width="3.375" style="35" customWidth="1"/>
    <col min="259" max="259" width="12.125" style="35"/>
    <col min="260" max="260" width="7.125" style="35" customWidth="1"/>
    <col min="261" max="261" width="13.375" style="35" customWidth="1"/>
    <col min="262" max="512" width="12.125" style="35"/>
    <col min="513" max="513" width="13.375" style="35" customWidth="1"/>
    <col min="514" max="514" width="3.375" style="35" customWidth="1"/>
    <col min="515" max="515" width="12.125" style="35"/>
    <col min="516" max="516" width="7.125" style="35" customWidth="1"/>
    <col min="517" max="517" width="13.375" style="35" customWidth="1"/>
    <col min="518" max="768" width="12.125" style="35"/>
    <col min="769" max="769" width="13.375" style="35" customWidth="1"/>
    <col min="770" max="770" width="3.375" style="35" customWidth="1"/>
    <col min="771" max="771" width="12.125" style="35"/>
    <col min="772" max="772" width="7.125" style="35" customWidth="1"/>
    <col min="773" max="773" width="13.375" style="35" customWidth="1"/>
    <col min="774" max="1024" width="12.125" style="35"/>
    <col min="1025" max="1025" width="13.375" style="35" customWidth="1"/>
    <col min="1026" max="1026" width="3.375" style="35" customWidth="1"/>
    <col min="1027" max="1027" width="12.125" style="35"/>
    <col min="1028" max="1028" width="7.125" style="35" customWidth="1"/>
    <col min="1029" max="1029" width="13.375" style="35" customWidth="1"/>
    <col min="1030" max="1280" width="12.125" style="35"/>
    <col min="1281" max="1281" width="13.375" style="35" customWidth="1"/>
    <col min="1282" max="1282" width="3.375" style="35" customWidth="1"/>
    <col min="1283" max="1283" width="12.125" style="35"/>
    <col min="1284" max="1284" width="7.125" style="35" customWidth="1"/>
    <col min="1285" max="1285" width="13.375" style="35" customWidth="1"/>
    <col min="1286" max="1536" width="12.125" style="35"/>
    <col min="1537" max="1537" width="13.375" style="35" customWidth="1"/>
    <col min="1538" max="1538" width="3.375" style="35" customWidth="1"/>
    <col min="1539" max="1539" width="12.125" style="35"/>
    <col min="1540" max="1540" width="7.125" style="35" customWidth="1"/>
    <col min="1541" max="1541" width="13.375" style="35" customWidth="1"/>
    <col min="1542" max="1792" width="12.125" style="35"/>
    <col min="1793" max="1793" width="13.375" style="35" customWidth="1"/>
    <col min="1794" max="1794" width="3.375" style="35" customWidth="1"/>
    <col min="1795" max="1795" width="12.125" style="35"/>
    <col min="1796" max="1796" width="7.125" style="35" customWidth="1"/>
    <col min="1797" max="1797" width="13.375" style="35" customWidth="1"/>
    <col min="1798" max="2048" width="12.125" style="35"/>
    <col min="2049" max="2049" width="13.375" style="35" customWidth="1"/>
    <col min="2050" max="2050" width="3.375" style="35" customWidth="1"/>
    <col min="2051" max="2051" width="12.125" style="35"/>
    <col min="2052" max="2052" width="7.125" style="35" customWidth="1"/>
    <col min="2053" max="2053" width="13.375" style="35" customWidth="1"/>
    <col min="2054" max="2304" width="12.125" style="35"/>
    <col min="2305" max="2305" width="13.375" style="35" customWidth="1"/>
    <col min="2306" max="2306" width="3.375" style="35" customWidth="1"/>
    <col min="2307" max="2307" width="12.125" style="35"/>
    <col min="2308" max="2308" width="7.125" style="35" customWidth="1"/>
    <col min="2309" max="2309" width="13.375" style="35" customWidth="1"/>
    <col min="2310" max="2560" width="12.125" style="35"/>
    <col min="2561" max="2561" width="13.375" style="35" customWidth="1"/>
    <col min="2562" max="2562" width="3.375" style="35" customWidth="1"/>
    <col min="2563" max="2563" width="12.125" style="35"/>
    <col min="2564" max="2564" width="7.125" style="35" customWidth="1"/>
    <col min="2565" max="2565" width="13.375" style="35" customWidth="1"/>
    <col min="2566" max="2816" width="12.125" style="35"/>
    <col min="2817" max="2817" width="13.375" style="35" customWidth="1"/>
    <col min="2818" max="2818" width="3.375" style="35" customWidth="1"/>
    <col min="2819" max="2819" width="12.125" style="35"/>
    <col min="2820" max="2820" width="7.125" style="35" customWidth="1"/>
    <col min="2821" max="2821" width="13.375" style="35" customWidth="1"/>
    <col min="2822" max="3072" width="12.125" style="35"/>
    <col min="3073" max="3073" width="13.375" style="35" customWidth="1"/>
    <col min="3074" max="3074" width="3.375" style="35" customWidth="1"/>
    <col min="3075" max="3075" width="12.125" style="35"/>
    <col min="3076" max="3076" width="7.125" style="35" customWidth="1"/>
    <col min="3077" max="3077" width="13.375" style="35" customWidth="1"/>
    <col min="3078" max="3328" width="12.125" style="35"/>
    <col min="3329" max="3329" width="13.375" style="35" customWidth="1"/>
    <col min="3330" max="3330" width="3.375" style="35" customWidth="1"/>
    <col min="3331" max="3331" width="12.125" style="35"/>
    <col min="3332" max="3332" width="7.125" style="35" customWidth="1"/>
    <col min="3333" max="3333" width="13.375" style="35" customWidth="1"/>
    <col min="3334" max="3584" width="12.125" style="35"/>
    <col min="3585" max="3585" width="13.375" style="35" customWidth="1"/>
    <col min="3586" max="3586" width="3.375" style="35" customWidth="1"/>
    <col min="3587" max="3587" width="12.125" style="35"/>
    <col min="3588" max="3588" width="7.125" style="35" customWidth="1"/>
    <col min="3589" max="3589" width="13.375" style="35" customWidth="1"/>
    <col min="3590" max="3840" width="12.125" style="35"/>
    <col min="3841" max="3841" width="13.375" style="35" customWidth="1"/>
    <col min="3842" max="3842" width="3.375" style="35" customWidth="1"/>
    <col min="3843" max="3843" width="12.125" style="35"/>
    <col min="3844" max="3844" width="7.125" style="35" customWidth="1"/>
    <col min="3845" max="3845" width="13.375" style="35" customWidth="1"/>
    <col min="3846" max="4096" width="12.125" style="35"/>
    <col min="4097" max="4097" width="13.375" style="35" customWidth="1"/>
    <col min="4098" max="4098" width="3.375" style="35" customWidth="1"/>
    <col min="4099" max="4099" width="12.125" style="35"/>
    <col min="4100" max="4100" width="7.125" style="35" customWidth="1"/>
    <col min="4101" max="4101" width="13.375" style="35" customWidth="1"/>
    <col min="4102" max="4352" width="12.125" style="35"/>
    <col min="4353" max="4353" width="13.375" style="35" customWidth="1"/>
    <col min="4354" max="4354" width="3.375" style="35" customWidth="1"/>
    <col min="4355" max="4355" width="12.125" style="35"/>
    <col min="4356" max="4356" width="7.125" style="35" customWidth="1"/>
    <col min="4357" max="4357" width="13.375" style="35" customWidth="1"/>
    <col min="4358" max="4608" width="12.125" style="35"/>
    <col min="4609" max="4609" width="13.375" style="35" customWidth="1"/>
    <col min="4610" max="4610" width="3.375" style="35" customWidth="1"/>
    <col min="4611" max="4611" width="12.125" style="35"/>
    <col min="4612" max="4612" width="7.125" style="35" customWidth="1"/>
    <col min="4613" max="4613" width="13.375" style="35" customWidth="1"/>
    <col min="4614" max="4864" width="12.125" style="35"/>
    <col min="4865" max="4865" width="13.375" style="35" customWidth="1"/>
    <col min="4866" max="4866" width="3.375" style="35" customWidth="1"/>
    <col min="4867" max="4867" width="12.125" style="35"/>
    <col min="4868" max="4868" width="7.125" style="35" customWidth="1"/>
    <col min="4869" max="4869" width="13.375" style="35" customWidth="1"/>
    <col min="4870" max="5120" width="12.125" style="35"/>
    <col min="5121" max="5121" width="13.375" style="35" customWidth="1"/>
    <col min="5122" max="5122" width="3.375" style="35" customWidth="1"/>
    <col min="5123" max="5123" width="12.125" style="35"/>
    <col min="5124" max="5124" width="7.125" style="35" customWidth="1"/>
    <col min="5125" max="5125" width="13.375" style="35" customWidth="1"/>
    <col min="5126" max="5376" width="12.125" style="35"/>
    <col min="5377" max="5377" width="13.375" style="35" customWidth="1"/>
    <col min="5378" max="5378" width="3.375" style="35" customWidth="1"/>
    <col min="5379" max="5379" width="12.125" style="35"/>
    <col min="5380" max="5380" width="7.125" style="35" customWidth="1"/>
    <col min="5381" max="5381" width="13.375" style="35" customWidth="1"/>
    <col min="5382" max="5632" width="12.125" style="35"/>
    <col min="5633" max="5633" width="13.375" style="35" customWidth="1"/>
    <col min="5634" max="5634" width="3.375" style="35" customWidth="1"/>
    <col min="5635" max="5635" width="12.125" style="35"/>
    <col min="5636" max="5636" width="7.125" style="35" customWidth="1"/>
    <col min="5637" max="5637" width="13.375" style="35" customWidth="1"/>
    <col min="5638" max="5888" width="12.125" style="35"/>
    <col min="5889" max="5889" width="13.375" style="35" customWidth="1"/>
    <col min="5890" max="5890" width="3.375" style="35" customWidth="1"/>
    <col min="5891" max="5891" width="12.125" style="35"/>
    <col min="5892" max="5892" width="7.125" style="35" customWidth="1"/>
    <col min="5893" max="5893" width="13.375" style="35" customWidth="1"/>
    <col min="5894" max="6144" width="12.125" style="35"/>
    <col min="6145" max="6145" width="13.375" style="35" customWidth="1"/>
    <col min="6146" max="6146" width="3.375" style="35" customWidth="1"/>
    <col min="6147" max="6147" width="12.125" style="35"/>
    <col min="6148" max="6148" width="7.125" style="35" customWidth="1"/>
    <col min="6149" max="6149" width="13.375" style="35" customWidth="1"/>
    <col min="6150" max="6400" width="12.125" style="35"/>
    <col min="6401" max="6401" width="13.375" style="35" customWidth="1"/>
    <col min="6402" max="6402" width="3.375" style="35" customWidth="1"/>
    <col min="6403" max="6403" width="12.125" style="35"/>
    <col min="6404" max="6404" width="7.125" style="35" customWidth="1"/>
    <col min="6405" max="6405" width="13.375" style="35" customWidth="1"/>
    <col min="6406" max="6656" width="12.125" style="35"/>
    <col min="6657" max="6657" width="13.375" style="35" customWidth="1"/>
    <col min="6658" max="6658" width="3.375" style="35" customWidth="1"/>
    <col min="6659" max="6659" width="12.125" style="35"/>
    <col min="6660" max="6660" width="7.125" style="35" customWidth="1"/>
    <col min="6661" max="6661" width="13.375" style="35" customWidth="1"/>
    <col min="6662" max="6912" width="12.125" style="35"/>
    <col min="6913" max="6913" width="13.375" style="35" customWidth="1"/>
    <col min="6914" max="6914" width="3.375" style="35" customWidth="1"/>
    <col min="6915" max="6915" width="12.125" style="35"/>
    <col min="6916" max="6916" width="7.125" style="35" customWidth="1"/>
    <col min="6917" max="6917" width="13.375" style="35" customWidth="1"/>
    <col min="6918" max="7168" width="12.125" style="35"/>
    <col min="7169" max="7169" width="13.375" style="35" customWidth="1"/>
    <col min="7170" max="7170" width="3.375" style="35" customWidth="1"/>
    <col min="7171" max="7171" width="12.125" style="35"/>
    <col min="7172" max="7172" width="7.125" style="35" customWidth="1"/>
    <col min="7173" max="7173" width="13.375" style="35" customWidth="1"/>
    <col min="7174" max="7424" width="12.125" style="35"/>
    <col min="7425" max="7425" width="13.375" style="35" customWidth="1"/>
    <col min="7426" max="7426" width="3.375" style="35" customWidth="1"/>
    <col min="7427" max="7427" width="12.125" style="35"/>
    <col min="7428" max="7428" width="7.125" style="35" customWidth="1"/>
    <col min="7429" max="7429" width="13.375" style="35" customWidth="1"/>
    <col min="7430" max="7680" width="12.125" style="35"/>
    <col min="7681" max="7681" width="13.375" style="35" customWidth="1"/>
    <col min="7682" max="7682" width="3.375" style="35" customWidth="1"/>
    <col min="7683" max="7683" width="12.125" style="35"/>
    <col min="7684" max="7684" width="7.125" style="35" customWidth="1"/>
    <col min="7685" max="7685" width="13.375" style="35" customWidth="1"/>
    <col min="7686" max="7936" width="12.125" style="35"/>
    <col min="7937" max="7937" width="13.375" style="35" customWidth="1"/>
    <col min="7938" max="7938" width="3.375" style="35" customWidth="1"/>
    <col min="7939" max="7939" width="12.125" style="35"/>
    <col min="7940" max="7940" width="7.125" style="35" customWidth="1"/>
    <col min="7941" max="7941" width="13.375" style="35" customWidth="1"/>
    <col min="7942" max="8192" width="12.125" style="35"/>
    <col min="8193" max="8193" width="13.375" style="35" customWidth="1"/>
    <col min="8194" max="8194" width="3.375" style="35" customWidth="1"/>
    <col min="8195" max="8195" width="12.125" style="35"/>
    <col min="8196" max="8196" width="7.125" style="35" customWidth="1"/>
    <col min="8197" max="8197" width="13.375" style="35" customWidth="1"/>
    <col min="8198" max="8448" width="12.125" style="35"/>
    <col min="8449" max="8449" width="13.375" style="35" customWidth="1"/>
    <col min="8450" max="8450" width="3.375" style="35" customWidth="1"/>
    <col min="8451" max="8451" width="12.125" style="35"/>
    <col min="8452" max="8452" width="7.125" style="35" customWidth="1"/>
    <col min="8453" max="8453" width="13.375" style="35" customWidth="1"/>
    <col min="8454" max="8704" width="12.125" style="35"/>
    <col min="8705" max="8705" width="13.375" style="35" customWidth="1"/>
    <col min="8706" max="8706" width="3.375" style="35" customWidth="1"/>
    <col min="8707" max="8707" width="12.125" style="35"/>
    <col min="8708" max="8708" width="7.125" style="35" customWidth="1"/>
    <col min="8709" max="8709" width="13.375" style="35" customWidth="1"/>
    <col min="8710" max="8960" width="12.125" style="35"/>
    <col min="8961" max="8961" width="13.375" style="35" customWidth="1"/>
    <col min="8962" max="8962" width="3.375" style="35" customWidth="1"/>
    <col min="8963" max="8963" width="12.125" style="35"/>
    <col min="8964" max="8964" width="7.125" style="35" customWidth="1"/>
    <col min="8965" max="8965" width="13.375" style="35" customWidth="1"/>
    <col min="8966" max="9216" width="12.125" style="35"/>
    <col min="9217" max="9217" width="13.375" style="35" customWidth="1"/>
    <col min="9218" max="9218" width="3.375" style="35" customWidth="1"/>
    <col min="9219" max="9219" width="12.125" style="35"/>
    <col min="9220" max="9220" width="7.125" style="35" customWidth="1"/>
    <col min="9221" max="9221" width="13.375" style="35" customWidth="1"/>
    <col min="9222" max="9472" width="12.125" style="35"/>
    <col min="9473" max="9473" width="13.375" style="35" customWidth="1"/>
    <col min="9474" max="9474" width="3.375" style="35" customWidth="1"/>
    <col min="9475" max="9475" width="12.125" style="35"/>
    <col min="9476" max="9476" width="7.125" style="35" customWidth="1"/>
    <col min="9477" max="9477" width="13.375" style="35" customWidth="1"/>
    <col min="9478" max="9728" width="12.125" style="35"/>
    <col min="9729" max="9729" width="13.375" style="35" customWidth="1"/>
    <col min="9730" max="9730" width="3.375" style="35" customWidth="1"/>
    <col min="9731" max="9731" width="12.125" style="35"/>
    <col min="9732" max="9732" width="7.125" style="35" customWidth="1"/>
    <col min="9733" max="9733" width="13.375" style="35" customWidth="1"/>
    <col min="9734" max="9984" width="12.125" style="35"/>
    <col min="9985" max="9985" width="13.375" style="35" customWidth="1"/>
    <col min="9986" max="9986" width="3.375" style="35" customWidth="1"/>
    <col min="9987" max="9987" width="12.125" style="35"/>
    <col min="9988" max="9988" width="7.125" style="35" customWidth="1"/>
    <col min="9989" max="9989" width="13.375" style="35" customWidth="1"/>
    <col min="9990" max="10240" width="12.125" style="35"/>
    <col min="10241" max="10241" width="13.375" style="35" customWidth="1"/>
    <col min="10242" max="10242" width="3.375" style="35" customWidth="1"/>
    <col min="10243" max="10243" width="12.125" style="35"/>
    <col min="10244" max="10244" width="7.125" style="35" customWidth="1"/>
    <col min="10245" max="10245" width="13.375" style="35" customWidth="1"/>
    <col min="10246" max="10496" width="12.125" style="35"/>
    <col min="10497" max="10497" width="13.375" style="35" customWidth="1"/>
    <col min="10498" max="10498" width="3.375" style="35" customWidth="1"/>
    <col min="10499" max="10499" width="12.125" style="35"/>
    <col min="10500" max="10500" width="7.125" style="35" customWidth="1"/>
    <col min="10501" max="10501" width="13.375" style="35" customWidth="1"/>
    <col min="10502" max="10752" width="12.125" style="35"/>
    <col min="10753" max="10753" width="13.375" style="35" customWidth="1"/>
    <col min="10754" max="10754" width="3.375" style="35" customWidth="1"/>
    <col min="10755" max="10755" width="12.125" style="35"/>
    <col min="10756" max="10756" width="7.125" style="35" customWidth="1"/>
    <col min="10757" max="10757" width="13.375" style="35" customWidth="1"/>
    <col min="10758" max="11008" width="12.125" style="35"/>
    <col min="11009" max="11009" width="13.375" style="35" customWidth="1"/>
    <col min="11010" max="11010" width="3.375" style="35" customWidth="1"/>
    <col min="11011" max="11011" width="12.125" style="35"/>
    <col min="11012" max="11012" width="7.125" style="35" customWidth="1"/>
    <col min="11013" max="11013" width="13.375" style="35" customWidth="1"/>
    <col min="11014" max="11264" width="12.125" style="35"/>
    <col min="11265" max="11265" width="13.375" style="35" customWidth="1"/>
    <col min="11266" max="11266" width="3.375" style="35" customWidth="1"/>
    <col min="11267" max="11267" width="12.125" style="35"/>
    <col min="11268" max="11268" width="7.125" style="35" customWidth="1"/>
    <col min="11269" max="11269" width="13.375" style="35" customWidth="1"/>
    <col min="11270" max="11520" width="12.125" style="35"/>
    <col min="11521" max="11521" width="13.375" style="35" customWidth="1"/>
    <col min="11522" max="11522" width="3.375" style="35" customWidth="1"/>
    <col min="11523" max="11523" width="12.125" style="35"/>
    <col min="11524" max="11524" width="7.125" style="35" customWidth="1"/>
    <col min="11525" max="11525" width="13.375" style="35" customWidth="1"/>
    <col min="11526" max="11776" width="12.125" style="35"/>
    <col min="11777" max="11777" width="13.375" style="35" customWidth="1"/>
    <col min="11778" max="11778" width="3.375" style="35" customWidth="1"/>
    <col min="11779" max="11779" width="12.125" style="35"/>
    <col min="11780" max="11780" width="7.125" style="35" customWidth="1"/>
    <col min="11781" max="11781" width="13.375" style="35" customWidth="1"/>
    <col min="11782" max="12032" width="12.125" style="35"/>
    <col min="12033" max="12033" width="13.375" style="35" customWidth="1"/>
    <col min="12034" max="12034" width="3.375" style="35" customWidth="1"/>
    <col min="12035" max="12035" width="12.125" style="35"/>
    <col min="12036" max="12036" width="7.125" style="35" customWidth="1"/>
    <col min="12037" max="12037" width="13.375" style="35" customWidth="1"/>
    <col min="12038" max="12288" width="12.125" style="35"/>
    <col min="12289" max="12289" width="13.375" style="35" customWidth="1"/>
    <col min="12290" max="12290" width="3.375" style="35" customWidth="1"/>
    <col min="12291" max="12291" width="12.125" style="35"/>
    <col min="12292" max="12292" width="7.125" style="35" customWidth="1"/>
    <col min="12293" max="12293" width="13.375" style="35" customWidth="1"/>
    <col min="12294" max="12544" width="12.125" style="35"/>
    <col min="12545" max="12545" width="13.375" style="35" customWidth="1"/>
    <col min="12546" max="12546" width="3.375" style="35" customWidth="1"/>
    <col min="12547" max="12547" width="12.125" style="35"/>
    <col min="12548" max="12548" width="7.125" style="35" customWidth="1"/>
    <col min="12549" max="12549" width="13.375" style="35" customWidth="1"/>
    <col min="12550" max="12800" width="12.125" style="35"/>
    <col min="12801" max="12801" width="13.375" style="35" customWidth="1"/>
    <col min="12802" max="12802" width="3.375" style="35" customWidth="1"/>
    <col min="12803" max="12803" width="12.125" style="35"/>
    <col min="12804" max="12804" width="7.125" style="35" customWidth="1"/>
    <col min="12805" max="12805" width="13.375" style="35" customWidth="1"/>
    <col min="12806" max="13056" width="12.125" style="35"/>
    <col min="13057" max="13057" width="13.375" style="35" customWidth="1"/>
    <col min="13058" max="13058" width="3.375" style="35" customWidth="1"/>
    <col min="13059" max="13059" width="12.125" style="35"/>
    <col min="13060" max="13060" width="7.125" style="35" customWidth="1"/>
    <col min="13061" max="13061" width="13.375" style="35" customWidth="1"/>
    <col min="13062" max="13312" width="12.125" style="35"/>
    <col min="13313" max="13313" width="13.375" style="35" customWidth="1"/>
    <col min="13314" max="13314" width="3.375" style="35" customWidth="1"/>
    <col min="13315" max="13315" width="12.125" style="35"/>
    <col min="13316" max="13316" width="7.125" style="35" customWidth="1"/>
    <col min="13317" max="13317" width="13.375" style="35" customWidth="1"/>
    <col min="13318" max="13568" width="12.125" style="35"/>
    <col min="13569" max="13569" width="13.375" style="35" customWidth="1"/>
    <col min="13570" max="13570" width="3.375" style="35" customWidth="1"/>
    <col min="13571" max="13571" width="12.125" style="35"/>
    <col min="13572" max="13572" width="7.125" style="35" customWidth="1"/>
    <col min="13573" max="13573" width="13.375" style="35" customWidth="1"/>
    <col min="13574" max="13824" width="12.125" style="35"/>
    <col min="13825" max="13825" width="13.375" style="35" customWidth="1"/>
    <col min="13826" max="13826" width="3.375" style="35" customWidth="1"/>
    <col min="13827" max="13827" width="12.125" style="35"/>
    <col min="13828" max="13828" width="7.125" style="35" customWidth="1"/>
    <col min="13829" max="13829" width="13.375" style="35" customWidth="1"/>
    <col min="13830" max="14080" width="12.125" style="35"/>
    <col min="14081" max="14081" width="13.375" style="35" customWidth="1"/>
    <col min="14082" max="14082" width="3.375" style="35" customWidth="1"/>
    <col min="14083" max="14083" width="12.125" style="35"/>
    <col min="14084" max="14084" width="7.125" style="35" customWidth="1"/>
    <col min="14085" max="14085" width="13.375" style="35" customWidth="1"/>
    <col min="14086" max="14336" width="12.125" style="35"/>
    <col min="14337" max="14337" width="13.375" style="35" customWidth="1"/>
    <col min="14338" max="14338" width="3.375" style="35" customWidth="1"/>
    <col min="14339" max="14339" width="12.125" style="35"/>
    <col min="14340" max="14340" width="7.125" style="35" customWidth="1"/>
    <col min="14341" max="14341" width="13.375" style="35" customWidth="1"/>
    <col min="14342" max="14592" width="12.125" style="35"/>
    <col min="14593" max="14593" width="13.375" style="35" customWidth="1"/>
    <col min="14594" max="14594" width="3.375" style="35" customWidth="1"/>
    <col min="14595" max="14595" width="12.125" style="35"/>
    <col min="14596" max="14596" width="7.125" style="35" customWidth="1"/>
    <col min="14597" max="14597" width="13.375" style="35" customWidth="1"/>
    <col min="14598" max="14848" width="12.125" style="35"/>
    <col min="14849" max="14849" width="13.375" style="35" customWidth="1"/>
    <col min="14850" max="14850" width="3.375" style="35" customWidth="1"/>
    <col min="14851" max="14851" width="12.125" style="35"/>
    <col min="14852" max="14852" width="7.125" style="35" customWidth="1"/>
    <col min="14853" max="14853" width="13.375" style="35" customWidth="1"/>
    <col min="14854" max="15104" width="12.125" style="35"/>
    <col min="15105" max="15105" width="13.375" style="35" customWidth="1"/>
    <col min="15106" max="15106" width="3.375" style="35" customWidth="1"/>
    <col min="15107" max="15107" width="12.125" style="35"/>
    <col min="15108" max="15108" width="7.125" style="35" customWidth="1"/>
    <col min="15109" max="15109" width="13.375" style="35" customWidth="1"/>
    <col min="15110" max="15360" width="12.125" style="35"/>
    <col min="15361" max="15361" width="13.375" style="35" customWidth="1"/>
    <col min="15362" max="15362" width="3.375" style="35" customWidth="1"/>
    <col min="15363" max="15363" width="12.125" style="35"/>
    <col min="15364" max="15364" width="7.125" style="35" customWidth="1"/>
    <col min="15365" max="15365" width="13.375" style="35" customWidth="1"/>
    <col min="15366" max="15616" width="12.125" style="35"/>
    <col min="15617" max="15617" width="13.375" style="35" customWidth="1"/>
    <col min="15618" max="15618" width="3.375" style="35" customWidth="1"/>
    <col min="15619" max="15619" width="12.125" style="35"/>
    <col min="15620" max="15620" width="7.125" style="35" customWidth="1"/>
    <col min="15621" max="15621" width="13.375" style="35" customWidth="1"/>
    <col min="15622" max="15872" width="12.125" style="35"/>
    <col min="15873" max="15873" width="13.375" style="35" customWidth="1"/>
    <col min="15874" max="15874" width="3.375" style="35" customWidth="1"/>
    <col min="15875" max="15875" width="12.125" style="35"/>
    <col min="15876" max="15876" width="7.125" style="35" customWidth="1"/>
    <col min="15877" max="15877" width="13.375" style="35" customWidth="1"/>
    <col min="15878" max="16128" width="12.125" style="35"/>
    <col min="16129" max="16129" width="13.375" style="35" customWidth="1"/>
    <col min="16130" max="16130" width="3.375" style="35" customWidth="1"/>
    <col min="16131" max="16131" width="12.125" style="35"/>
    <col min="16132" max="16132" width="7.125" style="35" customWidth="1"/>
    <col min="16133" max="16133" width="13.375" style="35" customWidth="1"/>
    <col min="16134" max="16384" width="12.125" style="35"/>
  </cols>
  <sheetData>
    <row r="1" spans="1:13" x14ac:dyDescent="0.2">
      <c r="A1" s="34"/>
    </row>
    <row r="6" spans="1:13" x14ac:dyDescent="0.2">
      <c r="F6" s="36" t="s">
        <v>801</v>
      </c>
    </row>
    <row r="7" spans="1:13" ht="18" thickBot="1" x14ac:dyDescent="0.25">
      <c r="B7" s="37"/>
      <c r="C7" s="37"/>
      <c r="D7" s="37"/>
      <c r="E7" s="37"/>
      <c r="F7" s="37"/>
      <c r="G7" s="38" t="s">
        <v>802</v>
      </c>
      <c r="H7" s="37"/>
      <c r="I7" s="37"/>
      <c r="J7" s="37"/>
      <c r="K7" s="37"/>
      <c r="L7" s="37"/>
      <c r="M7" s="38" t="s">
        <v>341</v>
      </c>
    </row>
    <row r="8" spans="1:13" x14ac:dyDescent="0.2">
      <c r="E8" s="39"/>
      <c r="F8" s="42"/>
      <c r="G8" s="42"/>
      <c r="H8" s="42"/>
      <c r="I8" s="42"/>
      <c r="J8" s="42"/>
      <c r="K8" s="42"/>
      <c r="L8" s="42"/>
      <c r="M8" s="42"/>
    </row>
    <row r="9" spans="1:13" x14ac:dyDescent="0.2">
      <c r="E9" s="39"/>
      <c r="F9" s="40" t="s">
        <v>803</v>
      </c>
      <c r="G9" s="39"/>
      <c r="H9" s="39"/>
      <c r="I9" s="40" t="s">
        <v>804</v>
      </c>
      <c r="J9" s="40" t="s">
        <v>805</v>
      </c>
      <c r="K9" s="39"/>
      <c r="L9" s="42"/>
      <c r="M9" s="42"/>
    </row>
    <row r="10" spans="1:13" x14ac:dyDescent="0.2">
      <c r="E10" s="41" t="s">
        <v>231</v>
      </c>
      <c r="F10" s="41" t="s">
        <v>806</v>
      </c>
      <c r="G10" s="41" t="s">
        <v>807</v>
      </c>
      <c r="H10" s="40" t="s">
        <v>808</v>
      </c>
      <c r="I10" s="40" t="s">
        <v>809</v>
      </c>
      <c r="J10" s="41" t="s">
        <v>810</v>
      </c>
      <c r="K10" s="41" t="s">
        <v>133</v>
      </c>
      <c r="L10" s="41" t="s">
        <v>811</v>
      </c>
      <c r="M10" s="40" t="s">
        <v>812</v>
      </c>
    </row>
    <row r="11" spans="1:13" x14ac:dyDescent="0.2">
      <c r="B11" s="42"/>
      <c r="C11" s="42"/>
      <c r="D11" s="42"/>
      <c r="E11" s="43"/>
      <c r="F11" s="43"/>
      <c r="G11" s="43"/>
      <c r="H11" s="44" t="s">
        <v>813</v>
      </c>
      <c r="I11" s="44" t="s">
        <v>814</v>
      </c>
      <c r="J11" s="44" t="s">
        <v>815</v>
      </c>
      <c r="K11" s="43"/>
      <c r="L11" s="45" t="s">
        <v>816</v>
      </c>
      <c r="M11" s="45" t="s">
        <v>817</v>
      </c>
    </row>
    <row r="12" spans="1:13" x14ac:dyDescent="0.2">
      <c r="E12" s="39"/>
    </row>
    <row r="13" spans="1:13" x14ac:dyDescent="0.2">
      <c r="C13" s="36" t="s">
        <v>818</v>
      </c>
      <c r="E13" s="49">
        <f t="shared" ref="E13:M13" si="0">E14+E18</f>
        <v>1301</v>
      </c>
      <c r="F13" s="50">
        <f t="shared" si="0"/>
        <v>48</v>
      </c>
      <c r="G13" s="50">
        <f t="shared" si="0"/>
        <v>918</v>
      </c>
      <c r="H13" s="50">
        <f t="shared" si="0"/>
        <v>2</v>
      </c>
      <c r="I13" s="50">
        <f t="shared" si="0"/>
        <v>45</v>
      </c>
      <c r="J13" s="50">
        <f t="shared" si="0"/>
        <v>230</v>
      </c>
      <c r="K13" s="50">
        <f t="shared" si="0"/>
        <v>58</v>
      </c>
      <c r="L13" s="50">
        <f t="shared" si="0"/>
        <v>1</v>
      </c>
      <c r="M13" s="50">
        <f t="shared" si="0"/>
        <v>57</v>
      </c>
    </row>
    <row r="14" spans="1:13" x14ac:dyDescent="0.2">
      <c r="C14" s="34" t="s">
        <v>819</v>
      </c>
      <c r="E14" s="46">
        <f t="shared" ref="E14:J14" si="1">E15+E16</f>
        <v>841</v>
      </c>
      <c r="F14" s="65">
        <f t="shared" si="1"/>
        <v>34</v>
      </c>
      <c r="G14" s="65">
        <f t="shared" si="1"/>
        <v>605</v>
      </c>
      <c r="H14" s="61" t="s">
        <v>26</v>
      </c>
      <c r="I14" s="65">
        <f t="shared" si="1"/>
        <v>1</v>
      </c>
      <c r="J14" s="65">
        <f t="shared" si="1"/>
        <v>143</v>
      </c>
      <c r="K14" s="65">
        <f>L14+M14</f>
        <v>58</v>
      </c>
      <c r="L14" s="65">
        <f>L15+L16</f>
        <v>1</v>
      </c>
      <c r="M14" s="65">
        <f>M15+M16</f>
        <v>57</v>
      </c>
    </row>
    <row r="15" spans="1:13" x14ac:dyDescent="0.2">
      <c r="C15" s="34" t="s">
        <v>820</v>
      </c>
      <c r="E15" s="46">
        <f>SUM(F15:K15)</f>
        <v>622</v>
      </c>
      <c r="F15" s="47">
        <v>21</v>
      </c>
      <c r="G15" s="47">
        <v>453</v>
      </c>
      <c r="H15" s="61" t="s">
        <v>26</v>
      </c>
      <c r="I15" s="47">
        <v>1</v>
      </c>
      <c r="J15" s="47">
        <v>110</v>
      </c>
      <c r="K15" s="65">
        <f>L15+M15</f>
        <v>37</v>
      </c>
      <c r="L15" s="61" t="s">
        <v>26</v>
      </c>
      <c r="M15" s="47">
        <v>37</v>
      </c>
    </row>
    <row r="16" spans="1:13" x14ac:dyDescent="0.2">
      <c r="C16" s="34" t="s">
        <v>821</v>
      </c>
      <c r="E16" s="46">
        <f>SUM(F16:K16)</f>
        <v>219</v>
      </c>
      <c r="F16" s="47">
        <v>13</v>
      </c>
      <c r="G16" s="47">
        <v>152</v>
      </c>
      <c r="H16" s="61" t="s">
        <v>26</v>
      </c>
      <c r="I16" s="61" t="s">
        <v>26</v>
      </c>
      <c r="J16" s="47">
        <v>33</v>
      </c>
      <c r="K16" s="65">
        <f>L16+M16</f>
        <v>21</v>
      </c>
      <c r="L16" s="47">
        <v>1</v>
      </c>
      <c r="M16" s="47">
        <v>20</v>
      </c>
    </row>
    <row r="17" spans="2:14" x14ac:dyDescent="0.2">
      <c r="E17" s="39"/>
    </row>
    <row r="18" spans="2:14" x14ac:dyDescent="0.2">
      <c r="C18" s="34" t="s">
        <v>822</v>
      </c>
      <c r="E18" s="46">
        <f>E19+E20</f>
        <v>460</v>
      </c>
      <c r="F18" s="47">
        <v>14</v>
      </c>
      <c r="G18" s="47">
        <v>313</v>
      </c>
      <c r="H18" s="47">
        <v>2</v>
      </c>
      <c r="I18" s="47">
        <v>44</v>
      </c>
      <c r="J18" s="47">
        <v>87</v>
      </c>
      <c r="K18" s="61" t="s">
        <v>26</v>
      </c>
      <c r="L18" s="61" t="s">
        <v>26</v>
      </c>
      <c r="M18" s="61" t="s">
        <v>26</v>
      </c>
    </row>
    <row r="19" spans="2:14" x14ac:dyDescent="0.2">
      <c r="C19" s="34" t="s">
        <v>820</v>
      </c>
      <c r="E19" s="46">
        <f>SUM(F19:M19)</f>
        <v>81</v>
      </c>
      <c r="F19" s="65">
        <f>F18-F20</f>
        <v>2</v>
      </c>
      <c r="G19" s="65">
        <f>G18-G20</f>
        <v>47</v>
      </c>
      <c r="H19" s="61" t="s">
        <v>26</v>
      </c>
      <c r="I19" s="61" t="s">
        <v>26</v>
      </c>
      <c r="J19" s="65">
        <f>J18-J20</f>
        <v>32</v>
      </c>
      <c r="K19" s="61" t="s">
        <v>26</v>
      </c>
      <c r="L19" s="61" t="s">
        <v>26</v>
      </c>
      <c r="M19" s="61" t="s">
        <v>26</v>
      </c>
    </row>
    <row r="20" spans="2:14" x14ac:dyDescent="0.2">
      <c r="B20" s="66"/>
      <c r="C20" s="78" t="s">
        <v>821</v>
      </c>
      <c r="D20" s="66"/>
      <c r="E20" s="46">
        <f>SUM(F20:M20)</f>
        <v>379</v>
      </c>
      <c r="F20" s="80">
        <v>12</v>
      </c>
      <c r="G20" s="80">
        <v>266</v>
      </c>
      <c r="H20" s="80">
        <v>2</v>
      </c>
      <c r="I20" s="80">
        <v>44</v>
      </c>
      <c r="J20" s="80">
        <v>55</v>
      </c>
      <c r="K20" s="61" t="s">
        <v>26</v>
      </c>
      <c r="L20" s="61" t="s">
        <v>26</v>
      </c>
      <c r="M20" s="61" t="s">
        <v>26</v>
      </c>
    </row>
    <row r="21" spans="2:14" x14ac:dyDescent="0.2">
      <c r="B21" s="42"/>
      <c r="C21" s="42"/>
      <c r="D21" s="42"/>
      <c r="E21" s="43"/>
      <c r="F21" s="42"/>
      <c r="G21" s="42"/>
      <c r="H21" s="42"/>
      <c r="I21" s="42"/>
      <c r="J21" s="42"/>
      <c r="K21" s="42"/>
      <c r="L21" s="42"/>
      <c r="M21" s="42"/>
      <c r="N21" s="66"/>
    </row>
    <row r="22" spans="2:14" x14ac:dyDescent="0.2">
      <c r="E22" s="39"/>
    </row>
    <row r="23" spans="2:14" x14ac:dyDescent="0.2">
      <c r="C23" s="36" t="s">
        <v>823</v>
      </c>
      <c r="E23" s="49">
        <f t="shared" ref="E23:M23" si="2">E24+E28</f>
        <v>1335</v>
      </c>
      <c r="F23" s="50">
        <f t="shared" si="2"/>
        <v>61</v>
      </c>
      <c r="G23" s="50">
        <f t="shared" si="2"/>
        <v>890</v>
      </c>
      <c r="H23" s="76" t="s">
        <v>26</v>
      </c>
      <c r="I23" s="50">
        <f t="shared" si="2"/>
        <v>50</v>
      </c>
      <c r="J23" s="50">
        <f t="shared" si="2"/>
        <v>266</v>
      </c>
      <c r="K23" s="50">
        <f t="shared" si="2"/>
        <v>68</v>
      </c>
      <c r="L23" s="76" t="s">
        <v>26</v>
      </c>
      <c r="M23" s="50">
        <f t="shared" si="2"/>
        <v>53</v>
      </c>
    </row>
    <row r="24" spans="2:14" x14ac:dyDescent="0.2">
      <c r="C24" s="34" t="s">
        <v>819</v>
      </c>
      <c r="E24" s="46">
        <f t="shared" ref="E24:J24" si="3">E25+E26</f>
        <v>959</v>
      </c>
      <c r="F24" s="65">
        <f t="shared" si="3"/>
        <v>42</v>
      </c>
      <c r="G24" s="65">
        <f t="shared" si="3"/>
        <v>625</v>
      </c>
      <c r="H24" s="61" t="s">
        <v>26</v>
      </c>
      <c r="I24" s="65">
        <f t="shared" si="3"/>
        <v>13</v>
      </c>
      <c r="J24" s="65">
        <f t="shared" si="3"/>
        <v>226</v>
      </c>
      <c r="K24" s="65">
        <f>L24+M24</f>
        <v>53</v>
      </c>
      <c r="L24" s="61" t="s">
        <v>26</v>
      </c>
      <c r="M24" s="65">
        <f>M25+M26</f>
        <v>53</v>
      </c>
    </row>
    <row r="25" spans="2:14" x14ac:dyDescent="0.2">
      <c r="C25" s="34" t="s">
        <v>820</v>
      </c>
      <c r="E25" s="46">
        <f>SUM(F25:K25)</f>
        <v>738</v>
      </c>
      <c r="F25" s="47">
        <v>26</v>
      </c>
      <c r="G25" s="47">
        <v>483</v>
      </c>
      <c r="H25" s="61" t="s">
        <v>26</v>
      </c>
      <c r="I25" s="47">
        <v>10</v>
      </c>
      <c r="J25" s="47">
        <v>181</v>
      </c>
      <c r="K25" s="65">
        <f>L25+M25</f>
        <v>38</v>
      </c>
      <c r="L25" s="61" t="s">
        <v>26</v>
      </c>
      <c r="M25" s="47">
        <v>38</v>
      </c>
    </row>
    <row r="26" spans="2:14" x14ac:dyDescent="0.2">
      <c r="C26" s="34" t="s">
        <v>821</v>
      </c>
      <c r="E26" s="46">
        <f>SUM(F26:K26)</f>
        <v>221</v>
      </c>
      <c r="F26" s="47">
        <v>16</v>
      </c>
      <c r="G26" s="47">
        <v>142</v>
      </c>
      <c r="H26" s="61" t="s">
        <v>26</v>
      </c>
      <c r="I26" s="47">
        <v>3</v>
      </c>
      <c r="J26" s="47">
        <v>45</v>
      </c>
      <c r="K26" s="65">
        <f>L26+M26</f>
        <v>15</v>
      </c>
      <c r="L26" s="61" t="s">
        <v>26</v>
      </c>
      <c r="M26" s="47">
        <v>15</v>
      </c>
    </row>
    <row r="27" spans="2:14" x14ac:dyDescent="0.2">
      <c r="E27" s="39"/>
    </row>
    <row r="28" spans="2:14" x14ac:dyDescent="0.2">
      <c r="C28" s="34" t="s">
        <v>822</v>
      </c>
      <c r="E28" s="46">
        <f>E29+E30</f>
        <v>376</v>
      </c>
      <c r="F28" s="47">
        <v>19</v>
      </c>
      <c r="G28" s="47">
        <v>265</v>
      </c>
      <c r="H28" s="61" t="s">
        <v>26</v>
      </c>
      <c r="I28" s="47">
        <v>37</v>
      </c>
      <c r="J28" s="47">
        <v>40</v>
      </c>
      <c r="K28" s="47">
        <v>15</v>
      </c>
      <c r="L28" s="59" t="s">
        <v>334</v>
      </c>
      <c r="M28" s="59" t="s">
        <v>334</v>
      </c>
    </row>
    <row r="29" spans="2:14" x14ac:dyDescent="0.2">
      <c r="C29" s="34" t="s">
        <v>820</v>
      </c>
      <c r="E29" s="46">
        <f>SUM(F29:M29)</f>
        <v>1</v>
      </c>
      <c r="F29" s="61" t="s">
        <v>26</v>
      </c>
      <c r="G29" s="61" t="s">
        <v>26</v>
      </c>
      <c r="H29" s="61" t="s">
        <v>26</v>
      </c>
      <c r="I29" s="61" t="s">
        <v>26</v>
      </c>
      <c r="J29" s="65">
        <f>J28-J30</f>
        <v>1</v>
      </c>
      <c r="K29" s="61" t="s">
        <v>26</v>
      </c>
      <c r="L29" s="61" t="s">
        <v>26</v>
      </c>
      <c r="M29" s="61" t="s">
        <v>26</v>
      </c>
    </row>
    <row r="30" spans="2:14" x14ac:dyDescent="0.2">
      <c r="C30" s="34" t="s">
        <v>821</v>
      </c>
      <c r="E30" s="46">
        <f>SUM(F30:M30)</f>
        <v>375</v>
      </c>
      <c r="F30" s="47">
        <v>19</v>
      </c>
      <c r="G30" s="47">
        <v>265</v>
      </c>
      <c r="H30" s="61" t="s">
        <v>26</v>
      </c>
      <c r="I30" s="47">
        <v>37</v>
      </c>
      <c r="J30" s="47">
        <v>39</v>
      </c>
      <c r="K30" s="47">
        <v>15</v>
      </c>
      <c r="L30" s="59" t="s">
        <v>334</v>
      </c>
      <c r="M30" s="59" t="s">
        <v>334</v>
      </c>
    </row>
    <row r="31" spans="2:14" x14ac:dyDescent="0.2">
      <c r="B31" s="42"/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</row>
    <row r="32" spans="2:14" x14ac:dyDescent="0.2">
      <c r="E32" s="39"/>
    </row>
    <row r="33" spans="2:13" x14ac:dyDescent="0.2">
      <c r="C33" s="36" t="s">
        <v>595</v>
      </c>
      <c r="E33" s="49">
        <f t="shared" ref="E33:M33" si="4">E34+E38</f>
        <v>1704</v>
      </c>
      <c r="F33" s="50">
        <f t="shared" si="4"/>
        <v>80</v>
      </c>
      <c r="G33" s="50">
        <f t="shared" si="4"/>
        <v>1225</v>
      </c>
      <c r="H33" s="76" t="s">
        <v>26</v>
      </c>
      <c r="I33" s="50">
        <f t="shared" si="4"/>
        <v>23</v>
      </c>
      <c r="J33" s="50">
        <f t="shared" si="4"/>
        <v>308</v>
      </c>
      <c r="K33" s="50">
        <f t="shared" si="4"/>
        <v>68</v>
      </c>
      <c r="L33" s="76" t="s">
        <v>26</v>
      </c>
      <c r="M33" s="50">
        <f t="shared" si="4"/>
        <v>65</v>
      </c>
    </row>
    <row r="34" spans="2:13" x14ac:dyDescent="0.2">
      <c r="C34" s="34" t="s">
        <v>819</v>
      </c>
      <c r="E34" s="46">
        <f t="shared" ref="E34:J34" si="5">E35+E36</f>
        <v>1394</v>
      </c>
      <c r="F34" s="65">
        <f t="shared" si="5"/>
        <v>73</v>
      </c>
      <c r="G34" s="65">
        <f t="shared" si="5"/>
        <v>978</v>
      </c>
      <c r="H34" s="61" t="s">
        <v>26</v>
      </c>
      <c r="I34" s="65">
        <f t="shared" si="5"/>
        <v>5</v>
      </c>
      <c r="J34" s="65">
        <f t="shared" si="5"/>
        <v>273</v>
      </c>
      <c r="K34" s="65">
        <f>L34+M34</f>
        <v>65</v>
      </c>
      <c r="L34" s="61" t="s">
        <v>26</v>
      </c>
      <c r="M34" s="65">
        <f>M35+M36</f>
        <v>65</v>
      </c>
    </row>
    <row r="35" spans="2:13" x14ac:dyDescent="0.2">
      <c r="C35" s="34" t="s">
        <v>820</v>
      </c>
      <c r="E35" s="46">
        <f>SUM(F35:K35)</f>
        <v>1070</v>
      </c>
      <c r="F35" s="47">
        <v>56</v>
      </c>
      <c r="G35" s="47">
        <v>759</v>
      </c>
      <c r="H35" s="61" t="s">
        <v>26</v>
      </c>
      <c r="I35" s="47">
        <v>4</v>
      </c>
      <c r="J35" s="47">
        <v>203</v>
      </c>
      <c r="K35" s="65">
        <f>L35+M35</f>
        <v>48</v>
      </c>
      <c r="L35" s="61" t="s">
        <v>26</v>
      </c>
      <c r="M35" s="47">
        <v>48</v>
      </c>
    </row>
    <row r="36" spans="2:13" x14ac:dyDescent="0.2">
      <c r="C36" s="34" t="s">
        <v>821</v>
      </c>
      <c r="E36" s="46">
        <f>SUM(F36:K36)</f>
        <v>324</v>
      </c>
      <c r="F36" s="47">
        <v>17</v>
      </c>
      <c r="G36" s="47">
        <v>219</v>
      </c>
      <c r="H36" s="61" t="s">
        <v>26</v>
      </c>
      <c r="I36" s="47">
        <v>1</v>
      </c>
      <c r="J36" s="47">
        <v>70</v>
      </c>
      <c r="K36" s="65">
        <f>L36+M36</f>
        <v>17</v>
      </c>
      <c r="L36" s="61" t="s">
        <v>26</v>
      </c>
      <c r="M36" s="47">
        <v>17</v>
      </c>
    </row>
    <row r="37" spans="2:13" x14ac:dyDescent="0.2">
      <c r="E37" s="39"/>
    </row>
    <row r="38" spans="2:13" x14ac:dyDescent="0.2">
      <c r="C38" s="34" t="s">
        <v>822</v>
      </c>
      <c r="E38" s="46">
        <f>E39+E40</f>
        <v>310</v>
      </c>
      <c r="F38" s="47">
        <v>7</v>
      </c>
      <c r="G38" s="47">
        <v>247</v>
      </c>
      <c r="H38" s="61" t="s">
        <v>26</v>
      </c>
      <c r="I38" s="47">
        <v>18</v>
      </c>
      <c r="J38" s="47">
        <v>35</v>
      </c>
      <c r="K38" s="47">
        <v>3</v>
      </c>
      <c r="L38" s="59" t="s">
        <v>334</v>
      </c>
      <c r="M38" s="59" t="s">
        <v>334</v>
      </c>
    </row>
    <row r="39" spans="2:13" x14ac:dyDescent="0.2">
      <c r="C39" s="34" t="s">
        <v>820</v>
      </c>
      <c r="E39" s="46">
        <f>SUM(F39:M39)</f>
        <v>1</v>
      </c>
      <c r="F39" s="61" t="s">
        <v>26</v>
      </c>
      <c r="G39" s="61" t="s">
        <v>26</v>
      </c>
      <c r="H39" s="61" t="s">
        <v>26</v>
      </c>
      <c r="I39" s="61" t="s">
        <v>26</v>
      </c>
      <c r="J39" s="65">
        <f>J38-J40</f>
        <v>1</v>
      </c>
      <c r="K39" s="61" t="s">
        <v>26</v>
      </c>
      <c r="L39" s="61" t="s">
        <v>26</v>
      </c>
      <c r="M39" s="61" t="s">
        <v>26</v>
      </c>
    </row>
    <row r="40" spans="2:13" x14ac:dyDescent="0.2">
      <c r="C40" s="34" t="s">
        <v>821</v>
      </c>
      <c r="E40" s="46">
        <f>SUM(F40:M40)</f>
        <v>309</v>
      </c>
      <c r="F40" s="47">
        <v>7</v>
      </c>
      <c r="G40" s="47">
        <v>247</v>
      </c>
      <c r="H40" s="61" t="s">
        <v>26</v>
      </c>
      <c r="I40" s="47">
        <v>18</v>
      </c>
      <c r="J40" s="47">
        <v>34</v>
      </c>
      <c r="K40" s="47">
        <v>3</v>
      </c>
      <c r="L40" s="59" t="s">
        <v>334</v>
      </c>
      <c r="M40" s="59" t="s">
        <v>334</v>
      </c>
    </row>
    <row r="41" spans="2:13" x14ac:dyDescent="0.2">
      <c r="B41" s="42"/>
      <c r="C41" s="42"/>
      <c r="D41" s="42"/>
      <c r="E41" s="43"/>
      <c r="F41" s="42"/>
      <c r="G41" s="42"/>
      <c r="H41" s="42"/>
      <c r="I41" s="42"/>
      <c r="J41" s="42"/>
      <c r="K41" s="42"/>
      <c r="L41" s="42"/>
      <c r="M41" s="42"/>
    </row>
    <row r="42" spans="2:13" x14ac:dyDescent="0.2">
      <c r="E42" s="39"/>
    </row>
    <row r="43" spans="2:13" x14ac:dyDescent="0.2">
      <c r="C43" s="36" t="s">
        <v>602</v>
      </c>
      <c r="D43" s="50"/>
      <c r="E43" s="49">
        <f t="shared" ref="E43:M43" si="6">E44+E48</f>
        <v>1704</v>
      </c>
      <c r="F43" s="50">
        <f t="shared" si="6"/>
        <v>107</v>
      </c>
      <c r="G43" s="50">
        <f t="shared" si="6"/>
        <v>1193</v>
      </c>
      <c r="H43" s="76" t="s">
        <v>26</v>
      </c>
      <c r="I43" s="50">
        <f t="shared" si="6"/>
        <v>15</v>
      </c>
      <c r="J43" s="50">
        <f t="shared" si="6"/>
        <v>325</v>
      </c>
      <c r="K43" s="50">
        <f t="shared" si="6"/>
        <v>64</v>
      </c>
      <c r="L43" s="76" t="s">
        <v>26</v>
      </c>
      <c r="M43" s="50">
        <f t="shared" si="6"/>
        <v>64</v>
      </c>
    </row>
    <row r="44" spans="2:13" x14ac:dyDescent="0.2">
      <c r="C44" s="34" t="s">
        <v>819</v>
      </c>
      <c r="E44" s="46">
        <f t="shared" ref="E44:J44" si="7">E45+E46</f>
        <v>1419</v>
      </c>
      <c r="F44" s="65">
        <f t="shared" si="7"/>
        <v>99</v>
      </c>
      <c r="G44" s="65">
        <f t="shared" si="7"/>
        <v>955</v>
      </c>
      <c r="H44" s="61" t="s">
        <v>26</v>
      </c>
      <c r="I44" s="65">
        <f t="shared" si="7"/>
        <v>15</v>
      </c>
      <c r="J44" s="65">
        <f t="shared" si="7"/>
        <v>286</v>
      </c>
      <c r="K44" s="65">
        <f>L44+M44</f>
        <v>64</v>
      </c>
      <c r="L44" s="61" t="s">
        <v>26</v>
      </c>
      <c r="M44" s="65">
        <f>M45+M46</f>
        <v>64</v>
      </c>
    </row>
    <row r="45" spans="2:13" x14ac:dyDescent="0.2">
      <c r="C45" s="34" t="s">
        <v>820</v>
      </c>
      <c r="E45" s="46">
        <f>SUM(F45:K45)</f>
        <v>1073</v>
      </c>
      <c r="F45" s="47">
        <v>72</v>
      </c>
      <c r="G45" s="47">
        <v>740</v>
      </c>
      <c r="H45" s="61" t="s">
        <v>26</v>
      </c>
      <c r="I45" s="47">
        <v>4</v>
      </c>
      <c r="J45" s="47">
        <v>205</v>
      </c>
      <c r="K45" s="65">
        <f>L45+M45</f>
        <v>52</v>
      </c>
      <c r="L45" s="61" t="s">
        <v>26</v>
      </c>
      <c r="M45" s="47">
        <v>52</v>
      </c>
    </row>
    <row r="46" spans="2:13" x14ac:dyDescent="0.2">
      <c r="C46" s="34" t="s">
        <v>821</v>
      </c>
      <c r="E46" s="46">
        <f>SUM(F46:K46)</f>
        <v>346</v>
      </c>
      <c r="F46" s="47">
        <v>27</v>
      </c>
      <c r="G46" s="47">
        <v>215</v>
      </c>
      <c r="H46" s="61" t="s">
        <v>26</v>
      </c>
      <c r="I46" s="47">
        <v>11</v>
      </c>
      <c r="J46" s="47">
        <v>81</v>
      </c>
      <c r="K46" s="65">
        <f>L46+M46</f>
        <v>12</v>
      </c>
      <c r="L46" s="61" t="s">
        <v>26</v>
      </c>
      <c r="M46" s="47">
        <v>12</v>
      </c>
    </row>
    <row r="47" spans="2:13" x14ac:dyDescent="0.2">
      <c r="E47" s="39"/>
    </row>
    <row r="48" spans="2:13" x14ac:dyDescent="0.2">
      <c r="C48" s="34" t="s">
        <v>822</v>
      </c>
      <c r="E48" s="46">
        <f>E49+E50</f>
        <v>285</v>
      </c>
      <c r="F48" s="47">
        <v>8</v>
      </c>
      <c r="G48" s="47">
        <v>238</v>
      </c>
      <c r="H48" s="61" t="s">
        <v>26</v>
      </c>
      <c r="I48" s="61" t="s">
        <v>26</v>
      </c>
      <c r="J48" s="47">
        <v>39</v>
      </c>
      <c r="K48" s="61" t="s">
        <v>26</v>
      </c>
      <c r="L48" s="61" t="s">
        <v>26</v>
      </c>
      <c r="M48" s="61" t="s">
        <v>26</v>
      </c>
    </row>
    <row r="49" spans="2:13" x14ac:dyDescent="0.2">
      <c r="C49" s="34" t="s">
        <v>820</v>
      </c>
      <c r="E49" s="62" t="s">
        <v>26</v>
      </c>
      <c r="F49" s="61" t="s">
        <v>26</v>
      </c>
      <c r="G49" s="61" t="s">
        <v>26</v>
      </c>
      <c r="H49" s="61" t="s">
        <v>26</v>
      </c>
      <c r="I49" s="61" t="s">
        <v>26</v>
      </c>
      <c r="J49" s="61" t="s">
        <v>26</v>
      </c>
      <c r="K49" s="61" t="s">
        <v>26</v>
      </c>
      <c r="L49" s="61" t="s">
        <v>26</v>
      </c>
      <c r="M49" s="61" t="s">
        <v>26</v>
      </c>
    </row>
    <row r="50" spans="2:13" x14ac:dyDescent="0.2">
      <c r="C50" s="34" t="s">
        <v>821</v>
      </c>
      <c r="E50" s="46">
        <f>SUM(F50:M50)</f>
        <v>285</v>
      </c>
      <c r="F50" s="47">
        <v>8</v>
      </c>
      <c r="G50" s="47">
        <v>238</v>
      </c>
      <c r="H50" s="61" t="s">
        <v>26</v>
      </c>
      <c r="I50" s="61" t="s">
        <v>26</v>
      </c>
      <c r="J50" s="47">
        <v>39</v>
      </c>
      <c r="K50" s="61" t="s">
        <v>26</v>
      </c>
      <c r="L50" s="61" t="s">
        <v>26</v>
      </c>
      <c r="M50" s="61" t="s">
        <v>26</v>
      </c>
    </row>
    <row r="51" spans="2:13" x14ac:dyDescent="0.2">
      <c r="B51" s="42"/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</row>
    <row r="52" spans="2:13" x14ac:dyDescent="0.2">
      <c r="E52" s="39"/>
    </row>
    <row r="53" spans="2:13" x14ac:dyDescent="0.2">
      <c r="C53" s="36" t="s">
        <v>603</v>
      </c>
      <c r="D53" s="50"/>
      <c r="E53" s="49">
        <f t="shared" ref="E53:M53" si="8">E54+E58</f>
        <v>1728</v>
      </c>
      <c r="F53" s="50">
        <f t="shared" si="8"/>
        <v>111</v>
      </c>
      <c r="G53" s="50">
        <f t="shared" si="8"/>
        <v>1158</v>
      </c>
      <c r="H53" s="76" t="s">
        <v>26</v>
      </c>
      <c r="I53" s="50">
        <f t="shared" si="8"/>
        <v>36</v>
      </c>
      <c r="J53" s="50">
        <f t="shared" si="8"/>
        <v>355</v>
      </c>
      <c r="K53" s="50">
        <f t="shared" si="8"/>
        <v>68</v>
      </c>
      <c r="L53" s="50">
        <f t="shared" si="8"/>
        <v>19</v>
      </c>
      <c r="M53" s="50">
        <f t="shared" si="8"/>
        <v>49</v>
      </c>
    </row>
    <row r="54" spans="2:13" x14ac:dyDescent="0.2">
      <c r="C54" s="34" t="s">
        <v>819</v>
      </c>
      <c r="E54" s="46">
        <f t="shared" ref="E54:J54" si="9">E55+E56</f>
        <v>1381</v>
      </c>
      <c r="F54" s="65">
        <f t="shared" si="9"/>
        <v>97</v>
      </c>
      <c r="G54" s="65">
        <f t="shared" si="9"/>
        <v>873</v>
      </c>
      <c r="H54" s="61" t="s">
        <v>26</v>
      </c>
      <c r="I54" s="65">
        <f t="shared" si="9"/>
        <v>22</v>
      </c>
      <c r="J54" s="65">
        <f t="shared" si="9"/>
        <v>321</v>
      </c>
      <c r="K54" s="65">
        <f>L54+M54</f>
        <v>68</v>
      </c>
      <c r="L54" s="65">
        <f>L55+L56</f>
        <v>19</v>
      </c>
      <c r="M54" s="65">
        <f>M55+M56</f>
        <v>49</v>
      </c>
    </row>
    <row r="55" spans="2:13" x14ac:dyDescent="0.2">
      <c r="C55" s="34" t="s">
        <v>820</v>
      </c>
      <c r="E55" s="46">
        <f>SUM(F55:K55)</f>
        <v>1071</v>
      </c>
      <c r="F55" s="47">
        <v>70</v>
      </c>
      <c r="G55" s="47">
        <v>711</v>
      </c>
      <c r="H55" s="61" t="s">
        <v>26</v>
      </c>
      <c r="I55" s="47">
        <v>11</v>
      </c>
      <c r="J55" s="47">
        <v>229</v>
      </c>
      <c r="K55" s="65">
        <f>L55+M55</f>
        <v>50</v>
      </c>
      <c r="L55" s="47">
        <v>16</v>
      </c>
      <c r="M55" s="47">
        <v>34</v>
      </c>
    </row>
    <row r="56" spans="2:13" x14ac:dyDescent="0.2">
      <c r="C56" s="34" t="s">
        <v>821</v>
      </c>
      <c r="E56" s="46">
        <f>SUM(F56:K56)</f>
        <v>310</v>
      </c>
      <c r="F56" s="47">
        <v>27</v>
      </c>
      <c r="G56" s="47">
        <v>162</v>
      </c>
      <c r="H56" s="61" t="s">
        <v>26</v>
      </c>
      <c r="I56" s="47">
        <v>11</v>
      </c>
      <c r="J56" s="47">
        <v>92</v>
      </c>
      <c r="K56" s="65">
        <f>L56+M56</f>
        <v>18</v>
      </c>
      <c r="L56" s="47">
        <v>3</v>
      </c>
      <c r="M56" s="47">
        <v>15</v>
      </c>
    </row>
    <row r="57" spans="2:13" x14ac:dyDescent="0.2">
      <c r="E57" s="39"/>
    </row>
    <row r="58" spans="2:13" x14ac:dyDescent="0.2">
      <c r="C58" s="34" t="s">
        <v>822</v>
      </c>
      <c r="E58" s="46">
        <f>E59+E60</f>
        <v>347</v>
      </c>
      <c r="F58" s="47">
        <v>14</v>
      </c>
      <c r="G58" s="47">
        <v>285</v>
      </c>
      <c r="H58" s="61" t="s">
        <v>26</v>
      </c>
      <c r="I58" s="47">
        <v>14</v>
      </c>
      <c r="J58" s="47">
        <v>34</v>
      </c>
      <c r="K58" s="61" t="s">
        <v>26</v>
      </c>
      <c r="L58" s="61" t="s">
        <v>26</v>
      </c>
      <c r="M58" s="61" t="s">
        <v>26</v>
      </c>
    </row>
    <row r="59" spans="2:13" x14ac:dyDescent="0.2">
      <c r="C59" s="34" t="s">
        <v>820</v>
      </c>
      <c r="E59" s="46">
        <f>SUM(F59:M59)</f>
        <v>1</v>
      </c>
      <c r="F59" s="61" t="s">
        <v>26</v>
      </c>
      <c r="G59" s="65">
        <f>G58-G60</f>
        <v>1</v>
      </c>
      <c r="H59" s="61" t="s">
        <v>26</v>
      </c>
      <c r="I59" s="61" t="s">
        <v>26</v>
      </c>
      <c r="J59" s="61" t="s">
        <v>26</v>
      </c>
      <c r="K59" s="61" t="s">
        <v>26</v>
      </c>
      <c r="L59" s="61" t="s">
        <v>26</v>
      </c>
      <c r="M59" s="61" t="s">
        <v>26</v>
      </c>
    </row>
    <row r="60" spans="2:13" x14ac:dyDescent="0.2">
      <c r="C60" s="34" t="s">
        <v>821</v>
      </c>
      <c r="E60" s="46">
        <f>SUM(F60:M60)</f>
        <v>346</v>
      </c>
      <c r="F60" s="47">
        <v>14</v>
      </c>
      <c r="G60" s="47">
        <v>284</v>
      </c>
      <c r="H60" s="61" t="s">
        <v>26</v>
      </c>
      <c r="I60" s="47">
        <v>14</v>
      </c>
      <c r="J60" s="47">
        <v>34</v>
      </c>
      <c r="K60" s="61" t="s">
        <v>26</v>
      </c>
      <c r="L60" s="61" t="s">
        <v>26</v>
      </c>
      <c r="M60" s="61" t="s">
        <v>26</v>
      </c>
    </row>
    <row r="61" spans="2:13" ht="18" thickBot="1" x14ac:dyDescent="0.25">
      <c r="B61" s="37"/>
      <c r="C61" s="37"/>
      <c r="D61" s="37"/>
      <c r="E61" s="53"/>
      <c r="F61" s="37"/>
      <c r="G61" s="37"/>
      <c r="H61" s="37"/>
      <c r="I61" s="37"/>
      <c r="J61" s="86"/>
      <c r="K61" s="86"/>
      <c r="L61" s="86"/>
      <c r="M61" s="37"/>
    </row>
    <row r="62" spans="2:13" x14ac:dyDescent="0.2">
      <c r="E62" s="34" t="s">
        <v>824</v>
      </c>
    </row>
    <row r="63" spans="2:13" x14ac:dyDescent="0.2">
      <c r="E63" s="34" t="s">
        <v>825</v>
      </c>
    </row>
    <row r="64" spans="2:13" x14ac:dyDescent="0.2">
      <c r="E64" s="34" t="s">
        <v>826</v>
      </c>
    </row>
    <row r="65" spans="1:5" x14ac:dyDescent="0.2">
      <c r="E65" s="34" t="s">
        <v>827</v>
      </c>
    </row>
    <row r="66" spans="1:5" x14ac:dyDescent="0.2">
      <c r="E66" s="34" t="s">
        <v>570</v>
      </c>
    </row>
    <row r="67" spans="1:5" x14ac:dyDescent="0.2">
      <c r="A67" s="34"/>
    </row>
  </sheetData>
  <phoneticPr fontId="2"/>
  <pageMargins left="0.37" right="0.46" top="0.55000000000000004" bottom="0.56000000000000005" header="0.51200000000000001" footer="0.51200000000000001"/>
  <pageSetup paperSize="12" scale="75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K37"/>
  <sheetViews>
    <sheetView showGridLines="0" topLeftCell="A4" zoomScale="75" workbookViewId="0"/>
  </sheetViews>
  <sheetFormatPr defaultColWidth="12.125" defaultRowHeight="17.25" x14ac:dyDescent="0.2"/>
  <cols>
    <col min="1" max="1" width="13.375" style="35" customWidth="1"/>
    <col min="2" max="2" width="18.375" style="35" customWidth="1"/>
    <col min="3" max="3" width="10.875" style="35" customWidth="1"/>
    <col min="4" max="4" width="13.375" style="35" customWidth="1"/>
    <col min="5" max="7" width="12.125" style="35"/>
    <col min="8" max="10" width="13.375" style="35" customWidth="1"/>
    <col min="11" max="256" width="12.125" style="35"/>
    <col min="257" max="257" width="13.375" style="35" customWidth="1"/>
    <col min="258" max="258" width="18.375" style="35" customWidth="1"/>
    <col min="259" max="259" width="10.875" style="35" customWidth="1"/>
    <col min="260" max="260" width="13.375" style="35" customWidth="1"/>
    <col min="261" max="263" width="12.125" style="35"/>
    <col min="264" max="266" width="13.375" style="35" customWidth="1"/>
    <col min="267" max="512" width="12.125" style="35"/>
    <col min="513" max="513" width="13.375" style="35" customWidth="1"/>
    <col min="514" max="514" width="18.375" style="35" customWidth="1"/>
    <col min="515" max="515" width="10.875" style="35" customWidth="1"/>
    <col min="516" max="516" width="13.375" style="35" customWidth="1"/>
    <col min="517" max="519" width="12.125" style="35"/>
    <col min="520" max="522" width="13.375" style="35" customWidth="1"/>
    <col min="523" max="768" width="12.125" style="35"/>
    <col min="769" max="769" width="13.375" style="35" customWidth="1"/>
    <col min="770" max="770" width="18.375" style="35" customWidth="1"/>
    <col min="771" max="771" width="10.875" style="35" customWidth="1"/>
    <col min="772" max="772" width="13.375" style="35" customWidth="1"/>
    <col min="773" max="775" width="12.125" style="35"/>
    <col min="776" max="778" width="13.375" style="35" customWidth="1"/>
    <col min="779" max="1024" width="12.125" style="35"/>
    <col min="1025" max="1025" width="13.375" style="35" customWidth="1"/>
    <col min="1026" max="1026" width="18.375" style="35" customWidth="1"/>
    <col min="1027" max="1027" width="10.875" style="35" customWidth="1"/>
    <col min="1028" max="1028" width="13.375" style="35" customWidth="1"/>
    <col min="1029" max="1031" width="12.125" style="35"/>
    <col min="1032" max="1034" width="13.375" style="35" customWidth="1"/>
    <col min="1035" max="1280" width="12.125" style="35"/>
    <col min="1281" max="1281" width="13.375" style="35" customWidth="1"/>
    <col min="1282" max="1282" width="18.375" style="35" customWidth="1"/>
    <col min="1283" max="1283" width="10.875" style="35" customWidth="1"/>
    <col min="1284" max="1284" width="13.375" style="35" customWidth="1"/>
    <col min="1285" max="1287" width="12.125" style="35"/>
    <col min="1288" max="1290" width="13.375" style="35" customWidth="1"/>
    <col min="1291" max="1536" width="12.125" style="35"/>
    <col min="1537" max="1537" width="13.375" style="35" customWidth="1"/>
    <col min="1538" max="1538" width="18.375" style="35" customWidth="1"/>
    <col min="1539" max="1539" width="10.875" style="35" customWidth="1"/>
    <col min="1540" max="1540" width="13.375" style="35" customWidth="1"/>
    <col min="1541" max="1543" width="12.125" style="35"/>
    <col min="1544" max="1546" width="13.375" style="35" customWidth="1"/>
    <col min="1547" max="1792" width="12.125" style="35"/>
    <col min="1793" max="1793" width="13.375" style="35" customWidth="1"/>
    <col min="1794" max="1794" width="18.375" style="35" customWidth="1"/>
    <col min="1795" max="1795" width="10.875" style="35" customWidth="1"/>
    <col min="1796" max="1796" width="13.375" style="35" customWidth="1"/>
    <col min="1797" max="1799" width="12.125" style="35"/>
    <col min="1800" max="1802" width="13.375" style="35" customWidth="1"/>
    <col min="1803" max="2048" width="12.125" style="35"/>
    <col min="2049" max="2049" width="13.375" style="35" customWidth="1"/>
    <col min="2050" max="2050" width="18.375" style="35" customWidth="1"/>
    <col min="2051" max="2051" width="10.875" style="35" customWidth="1"/>
    <col min="2052" max="2052" width="13.375" style="35" customWidth="1"/>
    <col min="2053" max="2055" width="12.125" style="35"/>
    <col min="2056" max="2058" width="13.375" style="35" customWidth="1"/>
    <col min="2059" max="2304" width="12.125" style="35"/>
    <col min="2305" max="2305" width="13.375" style="35" customWidth="1"/>
    <col min="2306" max="2306" width="18.375" style="35" customWidth="1"/>
    <col min="2307" max="2307" width="10.875" style="35" customWidth="1"/>
    <col min="2308" max="2308" width="13.375" style="35" customWidth="1"/>
    <col min="2309" max="2311" width="12.125" style="35"/>
    <col min="2312" max="2314" width="13.375" style="35" customWidth="1"/>
    <col min="2315" max="2560" width="12.125" style="35"/>
    <col min="2561" max="2561" width="13.375" style="35" customWidth="1"/>
    <col min="2562" max="2562" width="18.375" style="35" customWidth="1"/>
    <col min="2563" max="2563" width="10.875" style="35" customWidth="1"/>
    <col min="2564" max="2564" width="13.375" style="35" customWidth="1"/>
    <col min="2565" max="2567" width="12.125" style="35"/>
    <col min="2568" max="2570" width="13.375" style="35" customWidth="1"/>
    <col min="2571" max="2816" width="12.125" style="35"/>
    <col min="2817" max="2817" width="13.375" style="35" customWidth="1"/>
    <col min="2818" max="2818" width="18.375" style="35" customWidth="1"/>
    <col min="2819" max="2819" width="10.875" style="35" customWidth="1"/>
    <col min="2820" max="2820" width="13.375" style="35" customWidth="1"/>
    <col min="2821" max="2823" width="12.125" style="35"/>
    <col min="2824" max="2826" width="13.375" style="35" customWidth="1"/>
    <col min="2827" max="3072" width="12.125" style="35"/>
    <col min="3073" max="3073" width="13.375" style="35" customWidth="1"/>
    <col min="3074" max="3074" width="18.375" style="35" customWidth="1"/>
    <col min="3075" max="3075" width="10.875" style="35" customWidth="1"/>
    <col min="3076" max="3076" width="13.375" style="35" customWidth="1"/>
    <col min="3077" max="3079" width="12.125" style="35"/>
    <col min="3080" max="3082" width="13.375" style="35" customWidth="1"/>
    <col min="3083" max="3328" width="12.125" style="35"/>
    <col min="3329" max="3329" width="13.375" style="35" customWidth="1"/>
    <col min="3330" max="3330" width="18.375" style="35" customWidth="1"/>
    <col min="3331" max="3331" width="10.875" style="35" customWidth="1"/>
    <col min="3332" max="3332" width="13.375" style="35" customWidth="1"/>
    <col min="3333" max="3335" width="12.125" style="35"/>
    <col min="3336" max="3338" width="13.375" style="35" customWidth="1"/>
    <col min="3339" max="3584" width="12.125" style="35"/>
    <col min="3585" max="3585" width="13.375" style="35" customWidth="1"/>
    <col min="3586" max="3586" width="18.375" style="35" customWidth="1"/>
    <col min="3587" max="3587" width="10.875" style="35" customWidth="1"/>
    <col min="3588" max="3588" width="13.375" style="35" customWidth="1"/>
    <col min="3589" max="3591" width="12.125" style="35"/>
    <col min="3592" max="3594" width="13.375" style="35" customWidth="1"/>
    <col min="3595" max="3840" width="12.125" style="35"/>
    <col min="3841" max="3841" width="13.375" style="35" customWidth="1"/>
    <col min="3842" max="3842" width="18.375" style="35" customWidth="1"/>
    <col min="3843" max="3843" width="10.875" style="35" customWidth="1"/>
    <col min="3844" max="3844" width="13.375" style="35" customWidth="1"/>
    <col min="3845" max="3847" width="12.125" style="35"/>
    <col min="3848" max="3850" width="13.375" style="35" customWidth="1"/>
    <col min="3851" max="4096" width="12.125" style="35"/>
    <col min="4097" max="4097" width="13.375" style="35" customWidth="1"/>
    <col min="4098" max="4098" width="18.375" style="35" customWidth="1"/>
    <col min="4099" max="4099" width="10.875" style="35" customWidth="1"/>
    <col min="4100" max="4100" width="13.375" style="35" customWidth="1"/>
    <col min="4101" max="4103" width="12.125" style="35"/>
    <col min="4104" max="4106" width="13.375" style="35" customWidth="1"/>
    <col min="4107" max="4352" width="12.125" style="35"/>
    <col min="4353" max="4353" width="13.375" style="35" customWidth="1"/>
    <col min="4354" max="4354" width="18.375" style="35" customWidth="1"/>
    <col min="4355" max="4355" width="10.875" style="35" customWidth="1"/>
    <col min="4356" max="4356" width="13.375" style="35" customWidth="1"/>
    <col min="4357" max="4359" width="12.125" style="35"/>
    <col min="4360" max="4362" width="13.375" style="35" customWidth="1"/>
    <col min="4363" max="4608" width="12.125" style="35"/>
    <col min="4609" max="4609" width="13.375" style="35" customWidth="1"/>
    <col min="4610" max="4610" width="18.375" style="35" customWidth="1"/>
    <col min="4611" max="4611" width="10.875" style="35" customWidth="1"/>
    <col min="4612" max="4612" width="13.375" style="35" customWidth="1"/>
    <col min="4613" max="4615" width="12.125" style="35"/>
    <col min="4616" max="4618" width="13.375" style="35" customWidth="1"/>
    <col min="4619" max="4864" width="12.125" style="35"/>
    <col min="4865" max="4865" width="13.375" style="35" customWidth="1"/>
    <col min="4866" max="4866" width="18.375" style="35" customWidth="1"/>
    <col min="4867" max="4867" width="10.875" style="35" customWidth="1"/>
    <col min="4868" max="4868" width="13.375" style="35" customWidth="1"/>
    <col min="4869" max="4871" width="12.125" style="35"/>
    <col min="4872" max="4874" width="13.375" style="35" customWidth="1"/>
    <col min="4875" max="5120" width="12.125" style="35"/>
    <col min="5121" max="5121" width="13.375" style="35" customWidth="1"/>
    <col min="5122" max="5122" width="18.375" style="35" customWidth="1"/>
    <col min="5123" max="5123" width="10.875" style="35" customWidth="1"/>
    <col min="5124" max="5124" width="13.375" style="35" customWidth="1"/>
    <col min="5125" max="5127" width="12.125" style="35"/>
    <col min="5128" max="5130" width="13.375" style="35" customWidth="1"/>
    <col min="5131" max="5376" width="12.125" style="35"/>
    <col min="5377" max="5377" width="13.375" style="35" customWidth="1"/>
    <col min="5378" max="5378" width="18.375" style="35" customWidth="1"/>
    <col min="5379" max="5379" width="10.875" style="35" customWidth="1"/>
    <col min="5380" max="5380" width="13.375" style="35" customWidth="1"/>
    <col min="5381" max="5383" width="12.125" style="35"/>
    <col min="5384" max="5386" width="13.375" style="35" customWidth="1"/>
    <col min="5387" max="5632" width="12.125" style="35"/>
    <col min="5633" max="5633" width="13.375" style="35" customWidth="1"/>
    <col min="5634" max="5634" width="18.375" style="35" customWidth="1"/>
    <col min="5635" max="5635" width="10.875" style="35" customWidth="1"/>
    <col min="5636" max="5636" width="13.375" style="35" customWidth="1"/>
    <col min="5637" max="5639" width="12.125" style="35"/>
    <col min="5640" max="5642" width="13.375" style="35" customWidth="1"/>
    <col min="5643" max="5888" width="12.125" style="35"/>
    <col min="5889" max="5889" width="13.375" style="35" customWidth="1"/>
    <col min="5890" max="5890" width="18.375" style="35" customWidth="1"/>
    <col min="5891" max="5891" width="10.875" style="35" customWidth="1"/>
    <col min="5892" max="5892" width="13.375" style="35" customWidth="1"/>
    <col min="5893" max="5895" width="12.125" style="35"/>
    <col min="5896" max="5898" width="13.375" style="35" customWidth="1"/>
    <col min="5899" max="6144" width="12.125" style="35"/>
    <col min="6145" max="6145" width="13.375" style="35" customWidth="1"/>
    <col min="6146" max="6146" width="18.375" style="35" customWidth="1"/>
    <col min="6147" max="6147" width="10.875" style="35" customWidth="1"/>
    <col min="6148" max="6148" width="13.375" style="35" customWidth="1"/>
    <col min="6149" max="6151" width="12.125" style="35"/>
    <col min="6152" max="6154" width="13.375" style="35" customWidth="1"/>
    <col min="6155" max="6400" width="12.125" style="35"/>
    <col min="6401" max="6401" width="13.375" style="35" customWidth="1"/>
    <col min="6402" max="6402" width="18.375" style="35" customWidth="1"/>
    <col min="6403" max="6403" width="10.875" style="35" customWidth="1"/>
    <col min="6404" max="6404" width="13.375" style="35" customWidth="1"/>
    <col min="6405" max="6407" width="12.125" style="35"/>
    <col min="6408" max="6410" width="13.375" style="35" customWidth="1"/>
    <col min="6411" max="6656" width="12.125" style="35"/>
    <col min="6657" max="6657" width="13.375" style="35" customWidth="1"/>
    <col min="6658" max="6658" width="18.375" style="35" customWidth="1"/>
    <col min="6659" max="6659" width="10.875" style="35" customWidth="1"/>
    <col min="6660" max="6660" width="13.375" style="35" customWidth="1"/>
    <col min="6661" max="6663" width="12.125" style="35"/>
    <col min="6664" max="6666" width="13.375" style="35" customWidth="1"/>
    <col min="6667" max="6912" width="12.125" style="35"/>
    <col min="6913" max="6913" width="13.375" style="35" customWidth="1"/>
    <col min="6914" max="6914" width="18.375" style="35" customWidth="1"/>
    <col min="6915" max="6915" width="10.875" style="35" customWidth="1"/>
    <col min="6916" max="6916" width="13.375" style="35" customWidth="1"/>
    <col min="6917" max="6919" width="12.125" style="35"/>
    <col min="6920" max="6922" width="13.375" style="35" customWidth="1"/>
    <col min="6923" max="7168" width="12.125" style="35"/>
    <col min="7169" max="7169" width="13.375" style="35" customWidth="1"/>
    <col min="7170" max="7170" width="18.375" style="35" customWidth="1"/>
    <col min="7171" max="7171" width="10.875" style="35" customWidth="1"/>
    <col min="7172" max="7172" width="13.375" style="35" customWidth="1"/>
    <col min="7173" max="7175" width="12.125" style="35"/>
    <col min="7176" max="7178" width="13.375" style="35" customWidth="1"/>
    <col min="7179" max="7424" width="12.125" style="35"/>
    <col min="7425" max="7425" width="13.375" style="35" customWidth="1"/>
    <col min="7426" max="7426" width="18.375" style="35" customWidth="1"/>
    <col min="7427" max="7427" width="10.875" style="35" customWidth="1"/>
    <col min="7428" max="7428" width="13.375" style="35" customWidth="1"/>
    <col min="7429" max="7431" width="12.125" style="35"/>
    <col min="7432" max="7434" width="13.375" style="35" customWidth="1"/>
    <col min="7435" max="7680" width="12.125" style="35"/>
    <col min="7681" max="7681" width="13.375" style="35" customWidth="1"/>
    <col min="7682" max="7682" width="18.375" style="35" customWidth="1"/>
    <col min="7683" max="7683" width="10.875" style="35" customWidth="1"/>
    <col min="7684" max="7684" width="13.375" style="35" customWidth="1"/>
    <col min="7685" max="7687" width="12.125" style="35"/>
    <col min="7688" max="7690" width="13.375" style="35" customWidth="1"/>
    <col min="7691" max="7936" width="12.125" style="35"/>
    <col min="7937" max="7937" width="13.375" style="35" customWidth="1"/>
    <col min="7938" max="7938" width="18.375" style="35" customWidth="1"/>
    <col min="7939" max="7939" width="10.875" style="35" customWidth="1"/>
    <col min="7940" max="7940" width="13.375" style="35" customWidth="1"/>
    <col min="7941" max="7943" width="12.125" style="35"/>
    <col min="7944" max="7946" width="13.375" style="35" customWidth="1"/>
    <col min="7947" max="8192" width="12.125" style="35"/>
    <col min="8193" max="8193" width="13.375" style="35" customWidth="1"/>
    <col min="8194" max="8194" width="18.375" style="35" customWidth="1"/>
    <col min="8195" max="8195" width="10.875" style="35" customWidth="1"/>
    <col min="8196" max="8196" width="13.375" style="35" customWidth="1"/>
    <col min="8197" max="8199" width="12.125" style="35"/>
    <col min="8200" max="8202" width="13.375" style="35" customWidth="1"/>
    <col min="8203" max="8448" width="12.125" style="35"/>
    <col min="8449" max="8449" width="13.375" style="35" customWidth="1"/>
    <col min="8450" max="8450" width="18.375" style="35" customWidth="1"/>
    <col min="8451" max="8451" width="10.875" style="35" customWidth="1"/>
    <col min="8452" max="8452" width="13.375" style="35" customWidth="1"/>
    <col min="8453" max="8455" width="12.125" style="35"/>
    <col min="8456" max="8458" width="13.375" style="35" customWidth="1"/>
    <col min="8459" max="8704" width="12.125" style="35"/>
    <col min="8705" max="8705" width="13.375" style="35" customWidth="1"/>
    <col min="8706" max="8706" width="18.375" style="35" customWidth="1"/>
    <col min="8707" max="8707" width="10.875" style="35" customWidth="1"/>
    <col min="8708" max="8708" width="13.375" style="35" customWidth="1"/>
    <col min="8709" max="8711" width="12.125" style="35"/>
    <col min="8712" max="8714" width="13.375" style="35" customWidth="1"/>
    <col min="8715" max="8960" width="12.125" style="35"/>
    <col min="8961" max="8961" width="13.375" style="35" customWidth="1"/>
    <col min="8962" max="8962" width="18.375" style="35" customWidth="1"/>
    <col min="8963" max="8963" width="10.875" style="35" customWidth="1"/>
    <col min="8964" max="8964" width="13.375" style="35" customWidth="1"/>
    <col min="8965" max="8967" width="12.125" style="35"/>
    <col min="8968" max="8970" width="13.375" style="35" customWidth="1"/>
    <col min="8971" max="9216" width="12.125" style="35"/>
    <col min="9217" max="9217" width="13.375" style="35" customWidth="1"/>
    <col min="9218" max="9218" width="18.375" style="35" customWidth="1"/>
    <col min="9219" max="9219" width="10.875" style="35" customWidth="1"/>
    <col min="9220" max="9220" width="13.375" style="35" customWidth="1"/>
    <col min="9221" max="9223" width="12.125" style="35"/>
    <col min="9224" max="9226" width="13.375" style="35" customWidth="1"/>
    <col min="9227" max="9472" width="12.125" style="35"/>
    <col min="9473" max="9473" width="13.375" style="35" customWidth="1"/>
    <col min="9474" max="9474" width="18.375" style="35" customWidth="1"/>
    <col min="9475" max="9475" width="10.875" style="35" customWidth="1"/>
    <col min="9476" max="9476" width="13.375" style="35" customWidth="1"/>
    <col min="9477" max="9479" width="12.125" style="35"/>
    <col min="9480" max="9482" width="13.375" style="35" customWidth="1"/>
    <col min="9483" max="9728" width="12.125" style="35"/>
    <col min="9729" max="9729" width="13.375" style="35" customWidth="1"/>
    <col min="9730" max="9730" width="18.375" style="35" customWidth="1"/>
    <col min="9731" max="9731" width="10.875" style="35" customWidth="1"/>
    <col min="9732" max="9732" width="13.375" style="35" customWidth="1"/>
    <col min="9733" max="9735" width="12.125" style="35"/>
    <col min="9736" max="9738" width="13.375" style="35" customWidth="1"/>
    <col min="9739" max="9984" width="12.125" style="35"/>
    <col min="9985" max="9985" width="13.375" style="35" customWidth="1"/>
    <col min="9986" max="9986" width="18.375" style="35" customWidth="1"/>
    <col min="9987" max="9987" width="10.875" style="35" customWidth="1"/>
    <col min="9988" max="9988" width="13.375" style="35" customWidth="1"/>
    <col min="9989" max="9991" width="12.125" style="35"/>
    <col min="9992" max="9994" width="13.375" style="35" customWidth="1"/>
    <col min="9995" max="10240" width="12.125" style="35"/>
    <col min="10241" max="10241" width="13.375" style="35" customWidth="1"/>
    <col min="10242" max="10242" width="18.375" style="35" customWidth="1"/>
    <col min="10243" max="10243" width="10.875" style="35" customWidth="1"/>
    <col min="10244" max="10244" width="13.375" style="35" customWidth="1"/>
    <col min="10245" max="10247" width="12.125" style="35"/>
    <col min="10248" max="10250" width="13.375" style="35" customWidth="1"/>
    <col min="10251" max="10496" width="12.125" style="35"/>
    <col min="10497" max="10497" width="13.375" style="35" customWidth="1"/>
    <col min="10498" max="10498" width="18.375" style="35" customWidth="1"/>
    <col min="10499" max="10499" width="10.875" style="35" customWidth="1"/>
    <col min="10500" max="10500" width="13.375" style="35" customWidth="1"/>
    <col min="10501" max="10503" width="12.125" style="35"/>
    <col min="10504" max="10506" width="13.375" style="35" customWidth="1"/>
    <col min="10507" max="10752" width="12.125" style="35"/>
    <col min="10753" max="10753" width="13.375" style="35" customWidth="1"/>
    <col min="10754" max="10754" width="18.375" style="35" customWidth="1"/>
    <col min="10755" max="10755" width="10.875" style="35" customWidth="1"/>
    <col min="10756" max="10756" width="13.375" style="35" customWidth="1"/>
    <col min="10757" max="10759" width="12.125" style="35"/>
    <col min="10760" max="10762" width="13.375" style="35" customWidth="1"/>
    <col min="10763" max="11008" width="12.125" style="35"/>
    <col min="11009" max="11009" width="13.375" style="35" customWidth="1"/>
    <col min="11010" max="11010" width="18.375" style="35" customWidth="1"/>
    <col min="11011" max="11011" width="10.875" style="35" customWidth="1"/>
    <col min="11012" max="11012" width="13.375" style="35" customWidth="1"/>
    <col min="11013" max="11015" width="12.125" style="35"/>
    <col min="11016" max="11018" width="13.375" style="35" customWidth="1"/>
    <col min="11019" max="11264" width="12.125" style="35"/>
    <col min="11265" max="11265" width="13.375" style="35" customWidth="1"/>
    <col min="11266" max="11266" width="18.375" style="35" customWidth="1"/>
    <col min="11267" max="11267" width="10.875" style="35" customWidth="1"/>
    <col min="11268" max="11268" width="13.375" style="35" customWidth="1"/>
    <col min="11269" max="11271" width="12.125" style="35"/>
    <col min="11272" max="11274" width="13.375" style="35" customWidth="1"/>
    <col min="11275" max="11520" width="12.125" style="35"/>
    <col min="11521" max="11521" width="13.375" style="35" customWidth="1"/>
    <col min="11522" max="11522" width="18.375" style="35" customWidth="1"/>
    <col min="11523" max="11523" width="10.875" style="35" customWidth="1"/>
    <col min="11524" max="11524" width="13.375" style="35" customWidth="1"/>
    <col min="11525" max="11527" width="12.125" style="35"/>
    <col min="11528" max="11530" width="13.375" style="35" customWidth="1"/>
    <col min="11531" max="11776" width="12.125" style="35"/>
    <col min="11777" max="11777" width="13.375" style="35" customWidth="1"/>
    <col min="11778" max="11778" width="18.375" style="35" customWidth="1"/>
    <col min="11779" max="11779" width="10.875" style="35" customWidth="1"/>
    <col min="11780" max="11780" width="13.375" style="35" customWidth="1"/>
    <col min="11781" max="11783" width="12.125" style="35"/>
    <col min="11784" max="11786" width="13.375" style="35" customWidth="1"/>
    <col min="11787" max="12032" width="12.125" style="35"/>
    <col min="12033" max="12033" width="13.375" style="35" customWidth="1"/>
    <col min="12034" max="12034" width="18.375" style="35" customWidth="1"/>
    <col min="12035" max="12035" width="10.875" style="35" customWidth="1"/>
    <col min="12036" max="12036" width="13.375" style="35" customWidth="1"/>
    <col min="12037" max="12039" width="12.125" style="35"/>
    <col min="12040" max="12042" width="13.375" style="35" customWidth="1"/>
    <col min="12043" max="12288" width="12.125" style="35"/>
    <col min="12289" max="12289" width="13.375" style="35" customWidth="1"/>
    <col min="12290" max="12290" width="18.375" style="35" customWidth="1"/>
    <col min="12291" max="12291" width="10.875" style="35" customWidth="1"/>
    <col min="12292" max="12292" width="13.375" style="35" customWidth="1"/>
    <col min="12293" max="12295" width="12.125" style="35"/>
    <col min="12296" max="12298" width="13.375" style="35" customWidth="1"/>
    <col min="12299" max="12544" width="12.125" style="35"/>
    <col min="12545" max="12545" width="13.375" style="35" customWidth="1"/>
    <col min="12546" max="12546" width="18.375" style="35" customWidth="1"/>
    <col min="12547" max="12547" width="10.875" style="35" customWidth="1"/>
    <col min="12548" max="12548" width="13.375" style="35" customWidth="1"/>
    <col min="12549" max="12551" width="12.125" style="35"/>
    <col min="12552" max="12554" width="13.375" style="35" customWidth="1"/>
    <col min="12555" max="12800" width="12.125" style="35"/>
    <col min="12801" max="12801" width="13.375" style="35" customWidth="1"/>
    <col min="12802" max="12802" width="18.375" style="35" customWidth="1"/>
    <col min="12803" max="12803" width="10.875" style="35" customWidth="1"/>
    <col min="12804" max="12804" width="13.375" style="35" customWidth="1"/>
    <col min="12805" max="12807" width="12.125" style="35"/>
    <col min="12808" max="12810" width="13.375" style="35" customWidth="1"/>
    <col min="12811" max="13056" width="12.125" style="35"/>
    <col min="13057" max="13057" width="13.375" style="35" customWidth="1"/>
    <col min="13058" max="13058" width="18.375" style="35" customWidth="1"/>
    <col min="13059" max="13059" width="10.875" style="35" customWidth="1"/>
    <col min="13060" max="13060" width="13.375" style="35" customWidth="1"/>
    <col min="13061" max="13063" width="12.125" style="35"/>
    <col min="13064" max="13066" width="13.375" style="35" customWidth="1"/>
    <col min="13067" max="13312" width="12.125" style="35"/>
    <col min="13313" max="13313" width="13.375" style="35" customWidth="1"/>
    <col min="13314" max="13314" width="18.375" style="35" customWidth="1"/>
    <col min="13315" max="13315" width="10.875" style="35" customWidth="1"/>
    <col min="13316" max="13316" width="13.375" style="35" customWidth="1"/>
    <col min="13317" max="13319" width="12.125" style="35"/>
    <col min="13320" max="13322" width="13.375" style="35" customWidth="1"/>
    <col min="13323" max="13568" width="12.125" style="35"/>
    <col min="13569" max="13569" width="13.375" style="35" customWidth="1"/>
    <col min="13570" max="13570" width="18.375" style="35" customWidth="1"/>
    <col min="13571" max="13571" width="10.875" style="35" customWidth="1"/>
    <col min="13572" max="13572" width="13.375" style="35" customWidth="1"/>
    <col min="13573" max="13575" width="12.125" style="35"/>
    <col min="13576" max="13578" width="13.375" style="35" customWidth="1"/>
    <col min="13579" max="13824" width="12.125" style="35"/>
    <col min="13825" max="13825" width="13.375" style="35" customWidth="1"/>
    <col min="13826" max="13826" width="18.375" style="35" customWidth="1"/>
    <col min="13827" max="13827" width="10.875" style="35" customWidth="1"/>
    <col min="13828" max="13828" width="13.375" style="35" customWidth="1"/>
    <col min="13829" max="13831" width="12.125" style="35"/>
    <col min="13832" max="13834" width="13.375" style="35" customWidth="1"/>
    <col min="13835" max="14080" width="12.125" style="35"/>
    <col min="14081" max="14081" width="13.375" style="35" customWidth="1"/>
    <col min="14082" max="14082" width="18.375" style="35" customWidth="1"/>
    <col min="14083" max="14083" width="10.875" style="35" customWidth="1"/>
    <col min="14084" max="14084" width="13.375" style="35" customWidth="1"/>
    <col min="14085" max="14087" width="12.125" style="35"/>
    <col min="14088" max="14090" width="13.375" style="35" customWidth="1"/>
    <col min="14091" max="14336" width="12.125" style="35"/>
    <col min="14337" max="14337" width="13.375" style="35" customWidth="1"/>
    <col min="14338" max="14338" width="18.375" style="35" customWidth="1"/>
    <col min="14339" max="14339" width="10.875" style="35" customWidth="1"/>
    <col min="14340" max="14340" width="13.375" style="35" customWidth="1"/>
    <col min="14341" max="14343" width="12.125" style="35"/>
    <col min="14344" max="14346" width="13.375" style="35" customWidth="1"/>
    <col min="14347" max="14592" width="12.125" style="35"/>
    <col min="14593" max="14593" width="13.375" style="35" customWidth="1"/>
    <col min="14594" max="14594" width="18.375" style="35" customWidth="1"/>
    <col min="14595" max="14595" width="10.875" style="35" customWidth="1"/>
    <col min="14596" max="14596" width="13.375" style="35" customWidth="1"/>
    <col min="14597" max="14599" width="12.125" style="35"/>
    <col min="14600" max="14602" width="13.375" style="35" customWidth="1"/>
    <col min="14603" max="14848" width="12.125" style="35"/>
    <col min="14849" max="14849" width="13.375" style="35" customWidth="1"/>
    <col min="14850" max="14850" width="18.375" style="35" customWidth="1"/>
    <col min="14851" max="14851" width="10.875" style="35" customWidth="1"/>
    <col min="14852" max="14852" width="13.375" style="35" customWidth="1"/>
    <col min="14853" max="14855" width="12.125" style="35"/>
    <col min="14856" max="14858" width="13.375" style="35" customWidth="1"/>
    <col min="14859" max="15104" width="12.125" style="35"/>
    <col min="15105" max="15105" width="13.375" style="35" customWidth="1"/>
    <col min="15106" max="15106" width="18.375" style="35" customWidth="1"/>
    <col min="15107" max="15107" width="10.875" style="35" customWidth="1"/>
    <col min="15108" max="15108" width="13.375" style="35" customWidth="1"/>
    <col min="15109" max="15111" width="12.125" style="35"/>
    <col min="15112" max="15114" width="13.375" style="35" customWidth="1"/>
    <col min="15115" max="15360" width="12.125" style="35"/>
    <col min="15361" max="15361" width="13.375" style="35" customWidth="1"/>
    <col min="15362" max="15362" width="18.375" style="35" customWidth="1"/>
    <col min="15363" max="15363" width="10.875" style="35" customWidth="1"/>
    <col min="15364" max="15364" width="13.375" style="35" customWidth="1"/>
    <col min="15365" max="15367" width="12.125" style="35"/>
    <col min="15368" max="15370" width="13.375" style="35" customWidth="1"/>
    <col min="15371" max="15616" width="12.125" style="35"/>
    <col min="15617" max="15617" width="13.375" style="35" customWidth="1"/>
    <col min="15618" max="15618" width="18.375" style="35" customWidth="1"/>
    <col min="15619" max="15619" width="10.875" style="35" customWidth="1"/>
    <col min="15620" max="15620" width="13.375" style="35" customWidth="1"/>
    <col min="15621" max="15623" width="12.125" style="35"/>
    <col min="15624" max="15626" width="13.375" style="35" customWidth="1"/>
    <col min="15627" max="15872" width="12.125" style="35"/>
    <col min="15873" max="15873" width="13.375" style="35" customWidth="1"/>
    <col min="15874" max="15874" width="18.375" style="35" customWidth="1"/>
    <col min="15875" max="15875" width="10.875" style="35" customWidth="1"/>
    <col min="15876" max="15876" width="13.375" style="35" customWidth="1"/>
    <col min="15877" max="15879" width="12.125" style="35"/>
    <col min="15880" max="15882" width="13.375" style="35" customWidth="1"/>
    <col min="15883" max="16128" width="12.125" style="35"/>
    <col min="16129" max="16129" width="13.375" style="35" customWidth="1"/>
    <col min="16130" max="16130" width="18.375" style="35" customWidth="1"/>
    <col min="16131" max="16131" width="10.875" style="35" customWidth="1"/>
    <col min="16132" max="16132" width="13.375" style="35" customWidth="1"/>
    <col min="16133" max="16135" width="12.125" style="35"/>
    <col min="16136" max="16138" width="13.375" style="35" customWidth="1"/>
    <col min="16139" max="16384" width="12.125" style="35"/>
  </cols>
  <sheetData>
    <row r="1" spans="1:11" x14ac:dyDescent="0.2">
      <c r="A1" s="34"/>
    </row>
    <row r="6" spans="1:11" x14ac:dyDescent="0.2">
      <c r="F6" s="36" t="s">
        <v>319</v>
      </c>
    </row>
    <row r="7" spans="1:11" x14ac:dyDescent="0.2">
      <c r="C7" s="36" t="s">
        <v>320</v>
      </c>
    </row>
    <row r="8" spans="1:11" ht="18" thickBot="1" x14ac:dyDescent="0.25">
      <c r="B8" s="37"/>
      <c r="C8" s="37"/>
      <c r="D8" s="38" t="s">
        <v>321</v>
      </c>
      <c r="E8" s="37"/>
      <c r="F8" s="37"/>
      <c r="G8" s="37"/>
      <c r="H8" s="37"/>
      <c r="I8" s="37"/>
      <c r="J8" s="37"/>
      <c r="K8" s="37"/>
    </row>
    <row r="9" spans="1:11" x14ac:dyDescent="0.2">
      <c r="C9" s="39"/>
      <c r="D9" s="39"/>
      <c r="E9" s="57" t="s">
        <v>322</v>
      </c>
      <c r="F9" s="42"/>
      <c r="G9" s="42"/>
      <c r="H9" s="39"/>
      <c r="I9" s="57" t="s">
        <v>323</v>
      </c>
      <c r="J9" s="42"/>
      <c r="K9" s="42"/>
    </row>
    <row r="10" spans="1:11" x14ac:dyDescent="0.2">
      <c r="C10" s="40" t="s">
        <v>324</v>
      </c>
      <c r="D10" s="40" t="s">
        <v>325</v>
      </c>
      <c r="E10" s="39"/>
      <c r="F10" s="40" t="s">
        <v>326</v>
      </c>
      <c r="G10" s="40" t="s">
        <v>327</v>
      </c>
      <c r="H10" s="40" t="s">
        <v>328</v>
      </c>
      <c r="I10" s="39"/>
      <c r="J10" s="39"/>
      <c r="K10" s="40" t="s">
        <v>327</v>
      </c>
    </row>
    <row r="11" spans="1:11" x14ac:dyDescent="0.2">
      <c r="B11" s="42"/>
      <c r="C11" s="43"/>
      <c r="D11" s="44" t="s">
        <v>277</v>
      </c>
      <c r="E11" s="44" t="s">
        <v>329</v>
      </c>
      <c r="F11" s="44" t="s">
        <v>330</v>
      </c>
      <c r="G11" s="44" t="s">
        <v>331</v>
      </c>
      <c r="H11" s="44" t="s">
        <v>277</v>
      </c>
      <c r="I11" s="44" t="s">
        <v>329</v>
      </c>
      <c r="J11" s="44" t="s">
        <v>330</v>
      </c>
      <c r="K11" s="44" t="s">
        <v>331</v>
      </c>
    </row>
    <row r="12" spans="1:11" x14ac:dyDescent="0.2">
      <c r="C12" s="58" t="s">
        <v>238</v>
      </c>
      <c r="D12" s="59" t="s">
        <v>332</v>
      </c>
      <c r="E12" s="59" t="s">
        <v>332</v>
      </c>
      <c r="F12" s="59" t="s">
        <v>332</v>
      </c>
      <c r="G12" s="59" t="s">
        <v>332</v>
      </c>
      <c r="H12" s="59" t="s">
        <v>173</v>
      </c>
      <c r="I12" s="59" t="s">
        <v>173</v>
      </c>
      <c r="J12" s="59" t="s">
        <v>173</v>
      </c>
      <c r="K12" s="59" t="s">
        <v>173</v>
      </c>
    </row>
    <row r="13" spans="1:11" x14ac:dyDescent="0.2">
      <c r="B13" s="34" t="s">
        <v>333</v>
      </c>
      <c r="C13" s="48">
        <v>430</v>
      </c>
      <c r="D13" s="65">
        <f>SUM(E13:G13)</f>
        <v>3221</v>
      </c>
      <c r="E13" s="47">
        <v>2809</v>
      </c>
      <c r="F13" s="47">
        <f>350+3</f>
        <v>353</v>
      </c>
      <c r="G13" s="47">
        <v>59</v>
      </c>
      <c r="H13" s="65" t="e">
        <f>#REF!</f>
        <v>#REF!</v>
      </c>
      <c r="I13" s="61" t="s">
        <v>334</v>
      </c>
      <c r="J13" s="61" t="s">
        <v>334</v>
      </c>
      <c r="K13" s="61" t="s">
        <v>334</v>
      </c>
    </row>
    <row r="14" spans="1:11" x14ac:dyDescent="0.2">
      <c r="B14" s="34" t="s">
        <v>335</v>
      </c>
      <c r="C14" s="48">
        <v>413</v>
      </c>
      <c r="D14" s="65">
        <f>SUM(E14:G14)</f>
        <v>3315</v>
      </c>
      <c r="E14" s="47">
        <v>2810</v>
      </c>
      <c r="F14" s="47">
        <v>394</v>
      </c>
      <c r="G14" s="47">
        <v>111</v>
      </c>
      <c r="H14" s="65" t="e">
        <f>#REF!</f>
        <v>#REF!</v>
      </c>
      <c r="I14" s="61" t="s">
        <v>334</v>
      </c>
      <c r="J14" s="61" t="s">
        <v>334</v>
      </c>
      <c r="K14" s="61" t="s">
        <v>334</v>
      </c>
    </row>
    <row r="15" spans="1:11" x14ac:dyDescent="0.2">
      <c r="B15" s="34" t="s">
        <v>279</v>
      </c>
      <c r="C15" s="48">
        <v>388</v>
      </c>
      <c r="D15" s="65">
        <f>SUM(E15:G15)</f>
        <v>3483</v>
      </c>
      <c r="E15" s="47">
        <v>3031</v>
      </c>
      <c r="F15" s="47">
        <v>299</v>
      </c>
      <c r="G15" s="47">
        <v>153</v>
      </c>
      <c r="H15" s="65">
        <f>SUM(I15:K15)</f>
        <v>97511</v>
      </c>
      <c r="I15" s="47">
        <v>93548</v>
      </c>
      <c r="J15" s="47">
        <v>2791</v>
      </c>
      <c r="K15" s="47">
        <v>1172</v>
      </c>
    </row>
    <row r="16" spans="1:11" x14ac:dyDescent="0.2">
      <c r="B16" s="34" t="s">
        <v>94</v>
      </c>
      <c r="C16" s="48">
        <v>379</v>
      </c>
      <c r="D16" s="65">
        <f>SUM(E16:G16)</f>
        <v>3795</v>
      </c>
      <c r="E16" s="47">
        <v>3333</v>
      </c>
      <c r="F16" s="47">
        <v>231</v>
      </c>
      <c r="G16" s="47">
        <v>231</v>
      </c>
      <c r="H16" s="65">
        <f>SUM(I16:K16)</f>
        <v>106737</v>
      </c>
      <c r="I16" s="47">
        <v>103457</v>
      </c>
      <c r="J16" s="47">
        <v>1878</v>
      </c>
      <c r="K16" s="47">
        <v>1402</v>
      </c>
    </row>
    <row r="17" spans="2:11" x14ac:dyDescent="0.2">
      <c r="B17" s="34" t="s">
        <v>95</v>
      </c>
      <c r="C17" s="48">
        <v>376</v>
      </c>
      <c r="D17" s="65">
        <f>SUM(E17:G17)</f>
        <v>3510</v>
      </c>
      <c r="E17" s="47">
        <v>3033</v>
      </c>
      <c r="F17" s="47">
        <v>239</v>
      </c>
      <c r="G17" s="47">
        <v>238</v>
      </c>
      <c r="H17" s="65">
        <f>SUM(I17:K17)</f>
        <v>96193</v>
      </c>
      <c r="I17" s="47">
        <v>92900</v>
      </c>
      <c r="J17" s="47">
        <v>2016</v>
      </c>
      <c r="K17" s="47">
        <v>1277</v>
      </c>
    </row>
    <row r="18" spans="2:11" x14ac:dyDescent="0.2">
      <c r="B18" s="34"/>
      <c r="C18" s="48"/>
      <c r="D18" s="65"/>
      <c r="E18" s="47"/>
      <c r="F18" s="47"/>
      <c r="G18" s="47"/>
      <c r="H18" s="65"/>
      <c r="I18" s="47"/>
      <c r="J18" s="47"/>
      <c r="K18" s="47"/>
    </row>
    <row r="19" spans="2:11" x14ac:dyDescent="0.2">
      <c r="B19" s="34" t="s">
        <v>96</v>
      </c>
      <c r="C19" s="48">
        <v>367</v>
      </c>
      <c r="D19" s="65">
        <f>SUM(E19:G19)</f>
        <v>3287</v>
      </c>
      <c r="E19" s="47">
        <v>2847</v>
      </c>
      <c r="F19" s="47">
        <v>199</v>
      </c>
      <c r="G19" s="47">
        <v>241</v>
      </c>
      <c r="H19" s="65">
        <f>SUM(I19:K19)</f>
        <v>80475</v>
      </c>
      <c r="I19" s="47">
        <v>78208</v>
      </c>
      <c r="J19" s="47">
        <v>1628</v>
      </c>
      <c r="K19" s="47">
        <v>639</v>
      </c>
    </row>
    <row r="20" spans="2:11" x14ac:dyDescent="0.2">
      <c r="B20" s="34" t="s">
        <v>280</v>
      </c>
      <c r="C20" s="48">
        <v>361</v>
      </c>
      <c r="D20" s="65">
        <f>SUM(E20:G20)</f>
        <v>3288</v>
      </c>
      <c r="E20" s="47">
        <v>2877</v>
      </c>
      <c r="F20" s="47">
        <v>168</v>
      </c>
      <c r="G20" s="47">
        <v>243</v>
      </c>
      <c r="H20" s="65">
        <f>SUM(I20:K20)</f>
        <v>78973</v>
      </c>
      <c r="I20" s="47">
        <v>76997</v>
      </c>
      <c r="J20" s="47">
        <v>1336</v>
      </c>
      <c r="K20" s="47">
        <v>640</v>
      </c>
    </row>
    <row r="21" spans="2:11" x14ac:dyDescent="0.2">
      <c r="B21" s="34" t="s">
        <v>281</v>
      </c>
      <c r="C21" s="48">
        <v>359</v>
      </c>
      <c r="D21" s="65">
        <f>SUM(E21:G21)</f>
        <v>3285</v>
      </c>
      <c r="E21" s="47">
        <f>2831+41</f>
        <v>2872</v>
      </c>
      <c r="F21" s="47">
        <v>169</v>
      </c>
      <c r="G21" s="47">
        <v>244</v>
      </c>
      <c r="H21" s="65">
        <f>SUM(I21:K21)</f>
        <v>78270</v>
      </c>
      <c r="I21" s="47">
        <v>76382</v>
      </c>
      <c r="J21" s="47">
        <v>1314</v>
      </c>
      <c r="K21" s="47">
        <v>574</v>
      </c>
    </row>
    <row r="22" spans="2:11" x14ac:dyDescent="0.2">
      <c r="B22" s="34" t="s">
        <v>282</v>
      </c>
      <c r="C22" s="48">
        <v>357</v>
      </c>
      <c r="D22" s="65">
        <f>SUM(E22:G22)</f>
        <v>3259</v>
      </c>
      <c r="E22" s="47">
        <v>2844</v>
      </c>
      <c r="F22" s="47">
        <v>172</v>
      </c>
      <c r="G22" s="47">
        <v>243</v>
      </c>
      <c r="H22" s="65">
        <f>SUM(I22:K22)</f>
        <v>77523</v>
      </c>
      <c r="I22" s="47">
        <v>75624</v>
      </c>
      <c r="J22" s="47">
        <v>1329</v>
      </c>
      <c r="K22" s="47">
        <v>570</v>
      </c>
    </row>
    <row r="23" spans="2:11" x14ac:dyDescent="0.2">
      <c r="B23" s="34"/>
      <c r="C23" s="48"/>
      <c r="D23" s="65"/>
      <c r="E23" s="47"/>
      <c r="F23" s="47"/>
      <c r="G23" s="47"/>
      <c r="H23" s="65"/>
      <c r="I23" s="47"/>
      <c r="J23" s="47"/>
      <c r="K23" s="47"/>
    </row>
    <row r="24" spans="2:11" x14ac:dyDescent="0.2">
      <c r="B24" s="34" t="s">
        <v>97</v>
      </c>
      <c r="C24" s="48">
        <v>356</v>
      </c>
      <c r="D24" s="65">
        <f>SUM(E24:G24)</f>
        <v>3223</v>
      </c>
      <c r="E24" s="47">
        <v>2807</v>
      </c>
      <c r="F24" s="47">
        <v>168</v>
      </c>
      <c r="G24" s="47">
        <v>248</v>
      </c>
      <c r="H24" s="65">
        <f>SUM(I24:K24)</f>
        <v>76789</v>
      </c>
      <c r="I24" s="47">
        <v>74873</v>
      </c>
      <c r="J24" s="47">
        <v>1337</v>
      </c>
      <c r="K24" s="47">
        <v>579</v>
      </c>
    </row>
    <row r="25" spans="2:11" x14ac:dyDescent="0.2">
      <c r="B25" s="34" t="s">
        <v>98</v>
      </c>
      <c r="C25" s="48">
        <v>355</v>
      </c>
      <c r="D25" s="65">
        <f>SUM(E25:G25)</f>
        <v>3196</v>
      </c>
      <c r="E25" s="47">
        <v>2794</v>
      </c>
      <c r="F25" s="47">
        <v>157</v>
      </c>
      <c r="G25" s="47">
        <v>245</v>
      </c>
      <c r="H25" s="65">
        <f>SUM(I25:K25)</f>
        <v>75323</v>
      </c>
      <c r="I25" s="47">
        <v>73556</v>
      </c>
      <c r="J25" s="47">
        <v>1204</v>
      </c>
      <c r="K25" s="47">
        <v>563</v>
      </c>
    </row>
    <row r="26" spans="2:11" x14ac:dyDescent="0.2">
      <c r="B26" s="34" t="s">
        <v>99</v>
      </c>
      <c r="C26" s="48">
        <v>353</v>
      </c>
      <c r="D26" s="65">
        <f>SUM(E26:G26)</f>
        <v>3135</v>
      </c>
      <c r="E26" s="47">
        <v>2730</v>
      </c>
      <c r="F26" s="47">
        <v>154</v>
      </c>
      <c r="G26" s="47">
        <v>251</v>
      </c>
      <c r="H26" s="65">
        <f>SUM(I26:K26)</f>
        <v>73075</v>
      </c>
      <c r="I26" s="47">
        <v>71432</v>
      </c>
      <c r="J26" s="47">
        <v>1082</v>
      </c>
      <c r="K26" s="47">
        <v>561</v>
      </c>
    </row>
    <row r="27" spans="2:11" x14ac:dyDescent="0.2">
      <c r="B27" s="34" t="s">
        <v>100</v>
      </c>
      <c r="C27" s="48">
        <v>351</v>
      </c>
      <c r="D27" s="65">
        <f>SUM(E27:G27)</f>
        <v>3073</v>
      </c>
      <c r="E27" s="47">
        <v>2659</v>
      </c>
      <c r="F27" s="47">
        <v>164</v>
      </c>
      <c r="G27" s="47">
        <v>250</v>
      </c>
      <c r="H27" s="65">
        <f>SUM(I27:K27)</f>
        <v>71115</v>
      </c>
      <c r="I27" s="47">
        <v>69363</v>
      </c>
      <c r="J27" s="47">
        <v>1198</v>
      </c>
      <c r="K27" s="47">
        <v>554</v>
      </c>
    </row>
    <row r="28" spans="2:11" x14ac:dyDescent="0.2">
      <c r="C28" s="39"/>
    </row>
    <row r="29" spans="2:11" x14ac:dyDescent="0.2">
      <c r="B29" s="34" t="s">
        <v>101</v>
      </c>
      <c r="C29" s="48">
        <v>349</v>
      </c>
      <c r="D29" s="65">
        <f>SUM(E29:G29)</f>
        <v>3001</v>
      </c>
      <c r="E29" s="47">
        <v>2593</v>
      </c>
      <c r="F29" s="47">
        <v>161</v>
      </c>
      <c r="G29" s="47">
        <v>247</v>
      </c>
      <c r="H29" s="65">
        <f>SUM(I29:K29)</f>
        <v>68990</v>
      </c>
      <c r="I29" s="47">
        <v>67267</v>
      </c>
      <c r="J29" s="47">
        <v>1179</v>
      </c>
      <c r="K29" s="47">
        <v>544</v>
      </c>
    </row>
    <row r="30" spans="2:11" x14ac:dyDescent="0.2">
      <c r="B30" s="34" t="s">
        <v>102</v>
      </c>
      <c r="C30" s="48">
        <v>348</v>
      </c>
      <c r="D30" s="65">
        <f>SUM(E30:G30)</f>
        <v>2957</v>
      </c>
      <c r="E30" s="47">
        <v>2531</v>
      </c>
      <c r="F30" s="47">
        <v>166</v>
      </c>
      <c r="G30" s="47">
        <v>260</v>
      </c>
      <c r="H30" s="65">
        <f>SUM(I30:K30)</f>
        <v>67050</v>
      </c>
      <c r="I30" s="47">
        <v>65279</v>
      </c>
      <c r="J30" s="47">
        <v>1209</v>
      </c>
      <c r="K30" s="47">
        <v>562</v>
      </c>
    </row>
    <row r="31" spans="2:11" x14ac:dyDescent="0.2">
      <c r="B31" s="36" t="s">
        <v>283</v>
      </c>
      <c r="C31" s="49">
        <f t="shared" ref="C31:K31" si="0">C33+C34+C35</f>
        <v>347</v>
      </c>
      <c r="D31" s="50">
        <f t="shared" si="0"/>
        <v>2901</v>
      </c>
      <c r="E31" s="50">
        <f t="shared" si="0"/>
        <v>2456</v>
      </c>
      <c r="F31" s="50">
        <f t="shared" si="0"/>
        <v>177</v>
      </c>
      <c r="G31" s="50">
        <f t="shared" si="0"/>
        <v>268</v>
      </c>
      <c r="H31" s="50">
        <f t="shared" si="0"/>
        <v>65133</v>
      </c>
      <c r="I31" s="50">
        <f t="shared" si="0"/>
        <v>63221</v>
      </c>
      <c r="J31" s="50">
        <f t="shared" si="0"/>
        <v>1314</v>
      </c>
      <c r="K31" s="50">
        <f t="shared" si="0"/>
        <v>598</v>
      </c>
    </row>
    <row r="32" spans="2:11" x14ac:dyDescent="0.2">
      <c r="C32" s="39"/>
    </row>
    <row r="33" spans="2:11" x14ac:dyDescent="0.2">
      <c r="B33" s="59" t="s">
        <v>336</v>
      </c>
      <c r="C33" s="48">
        <v>1</v>
      </c>
      <c r="D33" s="65">
        <f>SUM(E33:G33)</f>
        <v>21</v>
      </c>
      <c r="E33" s="47">
        <v>18</v>
      </c>
      <c r="F33" s="47">
        <v>3</v>
      </c>
      <c r="G33" s="61" t="s">
        <v>337</v>
      </c>
      <c r="H33" s="65">
        <f>SUM(I33:K33)</f>
        <v>727</v>
      </c>
      <c r="I33" s="47">
        <v>684</v>
      </c>
      <c r="J33" s="47">
        <v>43</v>
      </c>
      <c r="K33" s="61" t="s">
        <v>337</v>
      </c>
    </row>
    <row r="34" spans="2:11" x14ac:dyDescent="0.2">
      <c r="B34" s="59" t="s">
        <v>338</v>
      </c>
      <c r="C34" s="48">
        <v>345</v>
      </c>
      <c r="D34" s="65">
        <f>SUM(E34:G34)</f>
        <v>2874</v>
      </c>
      <c r="E34" s="47">
        <v>2432</v>
      </c>
      <c r="F34" s="47">
        <v>174</v>
      </c>
      <c r="G34" s="47">
        <v>268</v>
      </c>
      <c r="H34" s="65">
        <f>SUM(I34:K34)</f>
        <v>64291</v>
      </c>
      <c r="I34" s="47">
        <v>62422</v>
      </c>
      <c r="J34" s="47">
        <v>1271</v>
      </c>
      <c r="K34" s="47">
        <v>598</v>
      </c>
    </row>
    <row r="35" spans="2:11" x14ac:dyDescent="0.2">
      <c r="B35" s="59" t="s">
        <v>339</v>
      </c>
      <c r="C35" s="48">
        <v>1</v>
      </c>
      <c r="D35" s="65">
        <f>SUM(E35:G35)</f>
        <v>6</v>
      </c>
      <c r="E35" s="47">
        <v>6</v>
      </c>
      <c r="F35" s="61" t="s">
        <v>337</v>
      </c>
      <c r="G35" s="61" t="s">
        <v>337</v>
      </c>
      <c r="H35" s="65">
        <f>SUM(I35:K35)</f>
        <v>115</v>
      </c>
      <c r="I35" s="47">
        <v>115</v>
      </c>
      <c r="J35" s="61" t="s">
        <v>337</v>
      </c>
      <c r="K35" s="61" t="s">
        <v>337</v>
      </c>
    </row>
    <row r="36" spans="2:11" ht="18" thickBot="1" x14ac:dyDescent="0.25">
      <c r="B36" s="37"/>
      <c r="C36" s="53"/>
      <c r="D36" s="37"/>
      <c r="E36" s="37"/>
      <c r="F36" s="37"/>
      <c r="G36" s="37"/>
      <c r="H36" s="37"/>
      <c r="I36" s="37"/>
      <c r="J36" s="37"/>
      <c r="K36" s="37"/>
    </row>
    <row r="37" spans="2:11" x14ac:dyDescent="0.2">
      <c r="C37" s="34" t="s">
        <v>263</v>
      </c>
    </row>
  </sheetData>
  <phoneticPr fontId="2"/>
  <pageMargins left="0.32" right="0.43" top="0.6" bottom="0.51" header="0.51200000000000001" footer="0.51200000000000001"/>
  <pageSetup paperSize="12" scale="75" orientation="portrait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/>
  </sheetViews>
  <sheetFormatPr defaultColWidth="13.375" defaultRowHeight="17.25" x14ac:dyDescent="0.2"/>
  <cols>
    <col min="1" max="1" width="13.375" style="96" customWidth="1"/>
    <col min="2" max="2" width="13.375" style="96"/>
    <col min="3" max="3" width="10.875" style="96" customWidth="1"/>
    <col min="4" max="4" width="14.625" style="96" customWidth="1"/>
    <col min="5" max="256" width="13.375" style="96"/>
    <col min="257" max="257" width="13.375" style="96" customWidth="1"/>
    <col min="258" max="258" width="13.375" style="96"/>
    <col min="259" max="259" width="10.875" style="96" customWidth="1"/>
    <col min="260" max="260" width="14.625" style="96" customWidth="1"/>
    <col min="261" max="512" width="13.375" style="96"/>
    <col min="513" max="513" width="13.375" style="96" customWidth="1"/>
    <col min="514" max="514" width="13.375" style="96"/>
    <col min="515" max="515" width="10.875" style="96" customWidth="1"/>
    <col min="516" max="516" width="14.625" style="96" customWidth="1"/>
    <col min="517" max="768" width="13.375" style="96"/>
    <col min="769" max="769" width="13.375" style="96" customWidth="1"/>
    <col min="770" max="770" width="13.375" style="96"/>
    <col min="771" max="771" width="10.875" style="96" customWidth="1"/>
    <col min="772" max="772" width="14.625" style="96" customWidth="1"/>
    <col min="773" max="1024" width="13.375" style="96"/>
    <col min="1025" max="1025" width="13.375" style="96" customWidth="1"/>
    <col min="1026" max="1026" width="13.375" style="96"/>
    <col min="1027" max="1027" width="10.875" style="96" customWidth="1"/>
    <col min="1028" max="1028" width="14.625" style="96" customWidth="1"/>
    <col min="1029" max="1280" width="13.375" style="96"/>
    <col min="1281" max="1281" width="13.375" style="96" customWidth="1"/>
    <col min="1282" max="1282" width="13.375" style="96"/>
    <col min="1283" max="1283" width="10.875" style="96" customWidth="1"/>
    <col min="1284" max="1284" width="14.625" style="96" customWidth="1"/>
    <col min="1285" max="1536" width="13.375" style="96"/>
    <col min="1537" max="1537" width="13.375" style="96" customWidth="1"/>
    <col min="1538" max="1538" width="13.375" style="96"/>
    <col min="1539" max="1539" width="10.875" style="96" customWidth="1"/>
    <col min="1540" max="1540" width="14.625" style="96" customWidth="1"/>
    <col min="1541" max="1792" width="13.375" style="96"/>
    <col min="1793" max="1793" width="13.375" style="96" customWidth="1"/>
    <col min="1794" max="1794" width="13.375" style="96"/>
    <col min="1795" max="1795" width="10.875" style="96" customWidth="1"/>
    <col min="1796" max="1796" width="14.625" style="96" customWidth="1"/>
    <col min="1797" max="2048" width="13.375" style="96"/>
    <col min="2049" max="2049" width="13.375" style="96" customWidth="1"/>
    <col min="2050" max="2050" width="13.375" style="96"/>
    <col min="2051" max="2051" width="10.875" style="96" customWidth="1"/>
    <col min="2052" max="2052" width="14.625" style="96" customWidth="1"/>
    <col min="2053" max="2304" width="13.375" style="96"/>
    <col min="2305" max="2305" width="13.375" style="96" customWidth="1"/>
    <col min="2306" max="2306" width="13.375" style="96"/>
    <col min="2307" max="2307" width="10.875" style="96" customWidth="1"/>
    <col min="2308" max="2308" width="14.625" style="96" customWidth="1"/>
    <col min="2309" max="2560" width="13.375" style="96"/>
    <col min="2561" max="2561" width="13.375" style="96" customWidth="1"/>
    <col min="2562" max="2562" width="13.375" style="96"/>
    <col min="2563" max="2563" width="10.875" style="96" customWidth="1"/>
    <col min="2564" max="2564" width="14.625" style="96" customWidth="1"/>
    <col min="2565" max="2816" width="13.375" style="96"/>
    <col min="2817" max="2817" width="13.375" style="96" customWidth="1"/>
    <col min="2818" max="2818" width="13.375" style="96"/>
    <col min="2819" max="2819" width="10.875" style="96" customWidth="1"/>
    <col min="2820" max="2820" width="14.625" style="96" customWidth="1"/>
    <col min="2821" max="3072" width="13.375" style="96"/>
    <col min="3073" max="3073" width="13.375" style="96" customWidth="1"/>
    <col min="3074" max="3074" width="13.375" style="96"/>
    <col min="3075" max="3075" width="10.875" style="96" customWidth="1"/>
    <col min="3076" max="3076" width="14.625" style="96" customWidth="1"/>
    <col min="3077" max="3328" width="13.375" style="96"/>
    <col min="3329" max="3329" width="13.375" style="96" customWidth="1"/>
    <col min="3330" max="3330" width="13.375" style="96"/>
    <col min="3331" max="3331" width="10.875" style="96" customWidth="1"/>
    <col min="3332" max="3332" width="14.625" style="96" customWidth="1"/>
    <col min="3333" max="3584" width="13.375" style="96"/>
    <col min="3585" max="3585" width="13.375" style="96" customWidth="1"/>
    <col min="3586" max="3586" width="13.375" style="96"/>
    <col min="3587" max="3587" width="10.875" style="96" customWidth="1"/>
    <col min="3588" max="3588" width="14.625" style="96" customWidth="1"/>
    <col min="3589" max="3840" width="13.375" style="96"/>
    <col min="3841" max="3841" width="13.375" style="96" customWidth="1"/>
    <col min="3842" max="3842" width="13.375" style="96"/>
    <col min="3843" max="3843" width="10.875" style="96" customWidth="1"/>
    <col min="3844" max="3844" width="14.625" style="96" customWidth="1"/>
    <col min="3845" max="4096" width="13.375" style="96"/>
    <col min="4097" max="4097" width="13.375" style="96" customWidth="1"/>
    <col min="4098" max="4098" width="13.375" style="96"/>
    <col min="4099" max="4099" width="10.875" style="96" customWidth="1"/>
    <col min="4100" max="4100" width="14.625" style="96" customWidth="1"/>
    <col min="4101" max="4352" width="13.375" style="96"/>
    <col min="4353" max="4353" width="13.375" style="96" customWidth="1"/>
    <col min="4354" max="4354" width="13.375" style="96"/>
    <col min="4355" max="4355" width="10.875" style="96" customWidth="1"/>
    <col min="4356" max="4356" width="14.625" style="96" customWidth="1"/>
    <col min="4357" max="4608" width="13.375" style="96"/>
    <col min="4609" max="4609" width="13.375" style="96" customWidth="1"/>
    <col min="4610" max="4610" width="13.375" style="96"/>
    <col min="4611" max="4611" width="10.875" style="96" customWidth="1"/>
    <col min="4612" max="4612" width="14.625" style="96" customWidth="1"/>
    <col min="4613" max="4864" width="13.375" style="96"/>
    <col min="4865" max="4865" width="13.375" style="96" customWidth="1"/>
    <col min="4866" max="4866" width="13.375" style="96"/>
    <col min="4867" max="4867" width="10.875" style="96" customWidth="1"/>
    <col min="4868" max="4868" width="14.625" style="96" customWidth="1"/>
    <col min="4869" max="5120" width="13.375" style="96"/>
    <col min="5121" max="5121" width="13.375" style="96" customWidth="1"/>
    <col min="5122" max="5122" width="13.375" style="96"/>
    <col min="5123" max="5123" width="10.875" style="96" customWidth="1"/>
    <col min="5124" max="5124" width="14.625" style="96" customWidth="1"/>
    <col min="5125" max="5376" width="13.375" style="96"/>
    <col min="5377" max="5377" width="13.375" style="96" customWidth="1"/>
    <col min="5378" max="5378" width="13.375" style="96"/>
    <col min="5379" max="5379" width="10.875" style="96" customWidth="1"/>
    <col min="5380" max="5380" width="14.625" style="96" customWidth="1"/>
    <col min="5381" max="5632" width="13.375" style="96"/>
    <col min="5633" max="5633" width="13.375" style="96" customWidth="1"/>
    <col min="5634" max="5634" width="13.375" style="96"/>
    <col min="5635" max="5635" width="10.875" style="96" customWidth="1"/>
    <col min="5636" max="5636" width="14.625" style="96" customWidth="1"/>
    <col min="5637" max="5888" width="13.375" style="96"/>
    <col min="5889" max="5889" width="13.375" style="96" customWidth="1"/>
    <col min="5890" max="5890" width="13.375" style="96"/>
    <col min="5891" max="5891" width="10.875" style="96" customWidth="1"/>
    <col min="5892" max="5892" width="14.625" style="96" customWidth="1"/>
    <col min="5893" max="6144" width="13.375" style="96"/>
    <col min="6145" max="6145" width="13.375" style="96" customWidth="1"/>
    <col min="6146" max="6146" width="13.375" style="96"/>
    <col min="6147" max="6147" width="10.875" style="96" customWidth="1"/>
    <col min="6148" max="6148" width="14.625" style="96" customWidth="1"/>
    <col min="6149" max="6400" width="13.375" style="96"/>
    <col min="6401" max="6401" width="13.375" style="96" customWidth="1"/>
    <col min="6402" max="6402" width="13.375" style="96"/>
    <col min="6403" max="6403" width="10.875" style="96" customWidth="1"/>
    <col min="6404" max="6404" width="14.625" style="96" customWidth="1"/>
    <col min="6405" max="6656" width="13.375" style="96"/>
    <col min="6657" max="6657" width="13.375" style="96" customWidth="1"/>
    <col min="6658" max="6658" width="13.375" style="96"/>
    <col min="6659" max="6659" width="10.875" style="96" customWidth="1"/>
    <col min="6660" max="6660" width="14.625" style="96" customWidth="1"/>
    <col min="6661" max="6912" width="13.375" style="96"/>
    <col min="6913" max="6913" width="13.375" style="96" customWidth="1"/>
    <col min="6914" max="6914" width="13.375" style="96"/>
    <col min="6915" max="6915" width="10.875" style="96" customWidth="1"/>
    <col min="6916" max="6916" width="14.625" style="96" customWidth="1"/>
    <col min="6917" max="7168" width="13.375" style="96"/>
    <col min="7169" max="7169" width="13.375" style="96" customWidth="1"/>
    <col min="7170" max="7170" width="13.375" style="96"/>
    <col min="7171" max="7171" width="10.875" style="96" customWidth="1"/>
    <col min="7172" max="7172" width="14.625" style="96" customWidth="1"/>
    <col min="7173" max="7424" width="13.375" style="96"/>
    <col min="7425" max="7425" width="13.375" style="96" customWidth="1"/>
    <col min="7426" max="7426" width="13.375" style="96"/>
    <col min="7427" max="7427" width="10.875" style="96" customWidth="1"/>
    <col min="7428" max="7428" width="14.625" style="96" customWidth="1"/>
    <col min="7429" max="7680" width="13.375" style="96"/>
    <col min="7681" max="7681" width="13.375" style="96" customWidth="1"/>
    <col min="7682" max="7682" width="13.375" style="96"/>
    <col min="7683" max="7683" width="10.875" style="96" customWidth="1"/>
    <col min="7684" max="7684" width="14.625" style="96" customWidth="1"/>
    <col min="7685" max="7936" width="13.375" style="96"/>
    <col min="7937" max="7937" width="13.375" style="96" customWidth="1"/>
    <col min="7938" max="7938" width="13.375" style="96"/>
    <col min="7939" max="7939" width="10.875" style="96" customWidth="1"/>
    <col min="7940" max="7940" width="14.625" style="96" customWidth="1"/>
    <col min="7941" max="8192" width="13.375" style="96"/>
    <col min="8193" max="8193" width="13.375" style="96" customWidth="1"/>
    <col min="8194" max="8194" width="13.375" style="96"/>
    <col min="8195" max="8195" width="10.875" style="96" customWidth="1"/>
    <col min="8196" max="8196" width="14.625" style="96" customWidth="1"/>
    <col min="8197" max="8448" width="13.375" style="96"/>
    <col min="8449" max="8449" width="13.375" style="96" customWidth="1"/>
    <col min="8450" max="8450" width="13.375" style="96"/>
    <col min="8451" max="8451" width="10.875" style="96" customWidth="1"/>
    <col min="8452" max="8452" width="14.625" style="96" customWidth="1"/>
    <col min="8453" max="8704" width="13.375" style="96"/>
    <col min="8705" max="8705" width="13.375" style="96" customWidth="1"/>
    <col min="8706" max="8706" width="13.375" style="96"/>
    <col min="8707" max="8707" width="10.875" style="96" customWidth="1"/>
    <col min="8708" max="8708" width="14.625" style="96" customWidth="1"/>
    <col min="8709" max="8960" width="13.375" style="96"/>
    <col min="8961" max="8961" width="13.375" style="96" customWidth="1"/>
    <col min="8962" max="8962" width="13.375" style="96"/>
    <col min="8963" max="8963" width="10.875" style="96" customWidth="1"/>
    <col min="8964" max="8964" width="14.625" style="96" customWidth="1"/>
    <col min="8965" max="9216" width="13.375" style="96"/>
    <col min="9217" max="9217" width="13.375" style="96" customWidth="1"/>
    <col min="9218" max="9218" width="13.375" style="96"/>
    <col min="9219" max="9219" width="10.875" style="96" customWidth="1"/>
    <col min="9220" max="9220" width="14.625" style="96" customWidth="1"/>
    <col min="9221" max="9472" width="13.375" style="96"/>
    <col min="9473" max="9473" width="13.375" style="96" customWidth="1"/>
    <col min="9474" max="9474" width="13.375" style="96"/>
    <col min="9475" max="9475" width="10.875" style="96" customWidth="1"/>
    <col min="9476" max="9476" width="14.625" style="96" customWidth="1"/>
    <col min="9477" max="9728" width="13.375" style="96"/>
    <col min="9729" max="9729" width="13.375" style="96" customWidth="1"/>
    <col min="9730" max="9730" width="13.375" style="96"/>
    <col min="9731" max="9731" width="10.875" style="96" customWidth="1"/>
    <col min="9732" max="9732" width="14.625" style="96" customWidth="1"/>
    <col min="9733" max="9984" width="13.375" style="96"/>
    <col min="9985" max="9985" width="13.375" style="96" customWidth="1"/>
    <col min="9986" max="9986" width="13.375" style="96"/>
    <col min="9987" max="9987" width="10.875" style="96" customWidth="1"/>
    <col min="9988" max="9988" width="14.625" style="96" customWidth="1"/>
    <col min="9989" max="10240" width="13.375" style="96"/>
    <col min="10241" max="10241" width="13.375" style="96" customWidth="1"/>
    <col min="10242" max="10242" width="13.375" style="96"/>
    <col min="10243" max="10243" width="10.875" style="96" customWidth="1"/>
    <col min="10244" max="10244" width="14.625" style="96" customWidth="1"/>
    <col min="10245" max="10496" width="13.375" style="96"/>
    <col min="10497" max="10497" width="13.375" style="96" customWidth="1"/>
    <col min="10498" max="10498" width="13.375" style="96"/>
    <col min="10499" max="10499" width="10.875" style="96" customWidth="1"/>
    <col min="10500" max="10500" width="14.625" style="96" customWidth="1"/>
    <col min="10501" max="10752" width="13.375" style="96"/>
    <col min="10753" max="10753" width="13.375" style="96" customWidth="1"/>
    <col min="10754" max="10754" width="13.375" style="96"/>
    <col min="10755" max="10755" width="10.875" style="96" customWidth="1"/>
    <col min="10756" max="10756" width="14.625" style="96" customWidth="1"/>
    <col min="10757" max="11008" width="13.375" style="96"/>
    <col min="11009" max="11009" width="13.375" style="96" customWidth="1"/>
    <col min="11010" max="11010" width="13.375" style="96"/>
    <col min="11011" max="11011" width="10.875" style="96" customWidth="1"/>
    <col min="11012" max="11012" width="14.625" style="96" customWidth="1"/>
    <col min="11013" max="11264" width="13.375" style="96"/>
    <col min="11265" max="11265" width="13.375" style="96" customWidth="1"/>
    <col min="11266" max="11266" width="13.375" style="96"/>
    <col min="11267" max="11267" width="10.875" style="96" customWidth="1"/>
    <col min="11268" max="11268" width="14.625" style="96" customWidth="1"/>
    <col min="11269" max="11520" width="13.375" style="96"/>
    <col min="11521" max="11521" width="13.375" style="96" customWidth="1"/>
    <col min="11522" max="11522" width="13.375" style="96"/>
    <col min="11523" max="11523" width="10.875" style="96" customWidth="1"/>
    <col min="11524" max="11524" width="14.625" style="96" customWidth="1"/>
    <col min="11525" max="11776" width="13.375" style="96"/>
    <col min="11777" max="11777" width="13.375" style="96" customWidth="1"/>
    <col min="11778" max="11778" width="13.375" style="96"/>
    <col min="11779" max="11779" width="10.875" style="96" customWidth="1"/>
    <col min="11780" max="11780" width="14.625" style="96" customWidth="1"/>
    <col min="11781" max="12032" width="13.375" style="96"/>
    <col min="12033" max="12033" width="13.375" style="96" customWidth="1"/>
    <col min="12034" max="12034" width="13.375" style="96"/>
    <col min="12035" max="12035" width="10.875" style="96" customWidth="1"/>
    <col min="12036" max="12036" width="14.625" style="96" customWidth="1"/>
    <col min="12037" max="12288" width="13.375" style="96"/>
    <col min="12289" max="12289" width="13.375" style="96" customWidth="1"/>
    <col min="12290" max="12290" width="13.375" style="96"/>
    <col min="12291" max="12291" width="10.875" style="96" customWidth="1"/>
    <col min="12292" max="12292" width="14.625" style="96" customWidth="1"/>
    <col min="12293" max="12544" width="13.375" style="96"/>
    <col min="12545" max="12545" width="13.375" style="96" customWidth="1"/>
    <col min="12546" max="12546" width="13.375" style="96"/>
    <col min="12547" max="12547" width="10.875" style="96" customWidth="1"/>
    <col min="12548" max="12548" width="14.625" style="96" customWidth="1"/>
    <col min="12549" max="12800" width="13.375" style="96"/>
    <col min="12801" max="12801" width="13.375" style="96" customWidth="1"/>
    <col min="12802" max="12802" width="13.375" style="96"/>
    <col min="12803" max="12803" width="10.875" style="96" customWidth="1"/>
    <col min="12804" max="12804" width="14.625" style="96" customWidth="1"/>
    <col min="12805" max="13056" width="13.375" style="96"/>
    <col min="13057" max="13057" width="13.375" style="96" customWidth="1"/>
    <col min="13058" max="13058" width="13.375" style="96"/>
    <col min="13059" max="13059" width="10.875" style="96" customWidth="1"/>
    <col min="13060" max="13060" width="14.625" style="96" customWidth="1"/>
    <col min="13061" max="13312" width="13.375" style="96"/>
    <col min="13313" max="13313" width="13.375" style="96" customWidth="1"/>
    <col min="13314" max="13314" width="13.375" style="96"/>
    <col min="13315" max="13315" width="10.875" style="96" customWidth="1"/>
    <col min="13316" max="13316" width="14.625" style="96" customWidth="1"/>
    <col min="13317" max="13568" width="13.375" style="96"/>
    <col min="13569" max="13569" width="13.375" style="96" customWidth="1"/>
    <col min="13570" max="13570" width="13.375" style="96"/>
    <col min="13571" max="13571" width="10.875" style="96" customWidth="1"/>
    <col min="13572" max="13572" width="14.625" style="96" customWidth="1"/>
    <col min="13573" max="13824" width="13.375" style="96"/>
    <col min="13825" max="13825" width="13.375" style="96" customWidth="1"/>
    <col min="13826" max="13826" width="13.375" style="96"/>
    <col min="13827" max="13827" width="10.875" style="96" customWidth="1"/>
    <col min="13828" max="13828" width="14.625" style="96" customWidth="1"/>
    <col min="13829" max="14080" width="13.375" style="96"/>
    <col min="14081" max="14081" width="13.375" style="96" customWidth="1"/>
    <col min="14082" max="14082" width="13.375" style="96"/>
    <col min="14083" max="14083" width="10.875" style="96" customWidth="1"/>
    <col min="14084" max="14084" width="14.625" style="96" customWidth="1"/>
    <col min="14085" max="14336" width="13.375" style="96"/>
    <col min="14337" max="14337" width="13.375" style="96" customWidth="1"/>
    <col min="14338" max="14338" width="13.375" style="96"/>
    <col min="14339" max="14339" width="10.875" style="96" customWidth="1"/>
    <col min="14340" max="14340" width="14.625" style="96" customWidth="1"/>
    <col min="14341" max="14592" width="13.375" style="96"/>
    <col min="14593" max="14593" width="13.375" style="96" customWidth="1"/>
    <col min="14594" max="14594" width="13.375" style="96"/>
    <col min="14595" max="14595" width="10.875" style="96" customWidth="1"/>
    <col min="14596" max="14596" width="14.625" style="96" customWidth="1"/>
    <col min="14597" max="14848" width="13.375" style="96"/>
    <col min="14849" max="14849" width="13.375" style="96" customWidth="1"/>
    <col min="14850" max="14850" width="13.375" style="96"/>
    <col min="14851" max="14851" width="10.875" style="96" customWidth="1"/>
    <col min="14852" max="14852" width="14.625" style="96" customWidth="1"/>
    <col min="14853" max="15104" width="13.375" style="96"/>
    <col min="15105" max="15105" width="13.375" style="96" customWidth="1"/>
    <col min="15106" max="15106" width="13.375" style="96"/>
    <col min="15107" max="15107" width="10.875" style="96" customWidth="1"/>
    <col min="15108" max="15108" width="14.625" style="96" customWidth="1"/>
    <col min="15109" max="15360" width="13.375" style="96"/>
    <col min="15361" max="15361" width="13.375" style="96" customWidth="1"/>
    <col min="15362" max="15362" width="13.375" style="96"/>
    <col min="15363" max="15363" width="10.875" style="96" customWidth="1"/>
    <col min="15364" max="15364" width="14.625" style="96" customWidth="1"/>
    <col min="15365" max="15616" width="13.375" style="96"/>
    <col min="15617" max="15617" width="13.375" style="96" customWidth="1"/>
    <col min="15618" max="15618" width="13.375" style="96"/>
    <col min="15619" max="15619" width="10.875" style="96" customWidth="1"/>
    <col min="15620" max="15620" width="14.625" style="96" customWidth="1"/>
    <col min="15621" max="15872" width="13.375" style="96"/>
    <col min="15873" max="15873" width="13.375" style="96" customWidth="1"/>
    <col min="15874" max="15874" width="13.375" style="96"/>
    <col min="15875" max="15875" width="10.875" style="96" customWidth="1"/>
    <col min="15876" max="15876" width="14.625" style="96" customWidth="1"/>
    <col min="15877" max="16128" width="13.375" style="96"/>
    <col min="16129" max="16129" width="13.375" style="96" customWidth="1"/>
    <col min="16130" max="16130" width="13.375" style="96"/>
    <col min="16131" max="16131" width="10.875" style="96" customWidth="1"/>
    <col min="16132" max="16132" width="14.625" style="96" customWidth="1"/>
    <col min="16133" max="16384" width="13.375" style="96"/>
  </cols>
  <sheetData>
    <row r="1" spans="1:11" x14ac:dyDescent="0.2">
      <c r="A1" s="95"/>
    </row>
    <row r="6" spans="1:11" x14ac:dyDescent="0.2">
      <c r="E6" s="97" t="s">
        <v>828</v>
      </c>
    </row>
    <row r="8" spans="1:11" x14ac:dyDescent="0.2">
      <c r="D8" s="95" t="s">
        <v>829</v>
      </c>
    </row>
    <row r="9" spans="1:11" ht="18" thickBot="1" x14ac:dyDescent="0.25"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11" x14ac:dyDescent="0.2">
      <c r="D10" s="99"/>
      <c r="H10" s="99"/>
    </row>
    <row r="11" spans="1:11" x14ac:dyDescent="0.2">
      <c r="D11" s="100"/>
      <c r="E11" s="101" t="s">
        <v>830</v>
      </c>
      <c r="F11" s="102"/>
      <c r="G11" s="102"/>
      <c r="H11" s="100"/>
      <c r="I11" s="101" t="s">
        <v>831</v>
      </c>
      <c r="J11" s="102"/>
      <c r="K11" s="102"/>
    </row>
    <row r="12" spans="1:11" x14ac:dyDescent="0.2">
      <c r="D12" s="103" t="s">
        <v>832</v>
      </c>
      <c r="E12" s="99"/>
      <c r="F12" s="99"/>
      <c r="G12" s="102"/>
      <c r="H12" s="103" t="s">
        <v>833</v>
      </c>
      <c r="I12" s="99"/>
      <c r="J12" s="99"/>
      <c r="K12" s="102"/>
    </row>
    <row r="13" spans="1:11" x14ac:dyDescent="0.2">
      <c r="B13" s="102"/>
      <c r="C13" s="102"/>
      <c r="D13" s="104" t="s">
        <v>834</v>
      </c>
      <c r="E13" s="104" t="s">
        <v>835</v>
      </c>
      <c r="F13" s="104" t="s">
        <v>836</v>
      </c>
      <c r="G13" s="104" t="s">
        <v>837</v>
      </c>
      <c r="H13" s="104" t="s">
        <v>834</v>
      </c>
      <c r="I13" s="104" t="s">
        <v>835</v>
      </c>
      <c r="J13" s="104" t="s">
        <v>836</v>
      </c>
      <c r="K13" s="104" t="s">
        <v>837</v>
      </c>
    </row>
    <row r="14" spans="1:11" x14ac:dyDescent="0.2">
      <c r="D14" s="99"/>
      <c r="E14" s="97" t="s">
        <v>838</v>
      </c>
      <c r="H14" s="99"/>
      <c r="I14" s="97" t="s">
        <v>838</v>
      </c>
    </row>
    <row r="15" spans="1:11" x14ac:dyDescent="0.2">
      <c r="D15" s="105" t="s">
        <v>839</v>
      </c>
      <c r="E15" s="106" t="s">
        <v>839</v>
      </c>
      <c r="F15" s="106" t="s">
        <v>839</v>
      </c>
      <c r="G15" s="106" t="s">
        <v>839</v>
      </c>
      <c r="H15" s="105" t="s">
        <v>839</v>
      </c>
      <c r="I15" s="106" t="s">
        <v>839</v>
      </c>
      <c r="J15" s="106" t="s">
        <v>839</v>
      </c>
      <c r="K15" s="106" t="s">
        <v>839</v>
      </c>
    </row>
    <row r="16" spans="1:11" x14ac:dyDescent="0.2">
      <c r="B16" s="95" t="s">
        <v>245</v>
      </c>
      <c r="C16" s="95" t="s">
        <v>840</v>
      </c>
      <c r="D16" s="107">
        <v>109.6</v>
      </c>
      <c r="E16" s="108">
        <v>110.5</v>
      </c>
      <c r="F16" s="108">
        <v>110.7</v>
      </c>
      <c r="G16" s="108">
        <v>110.7</v>
      </c>
      <c r="H16" s="107">
        <v>108.5</v>
      </c>
      <c r="I16" s="108">
        <v>109.6</v>
      </c>
      <c r="J16" s="108">
        <v>109.9</v>
      </c>
      <c r="K16" s="108">
        <v>109.9</v>
      </c>
    </row>
    <row r="17" spans="2:11" x14ac:dyDescent="0.2">
      <c r="D17" s="107"/>
      <c r="E17" s="108"/>
      <c r="F17" s="108"/>
      <c r="G17" s="108"/>
      <c r="H17" s="107"/>
      <c r="I17" s="108"/>
      <c r="J17" s="108"/>
      <c r="K17" s="108"/>
    </row>
    <row r="18" spans="2:11" x14ac:dyDescent="0.2">
      <c r="B18" s="95" t="s">
        <v>841</v>
      </c>
      <c r="C18" s="95" t="s">
        <v>842</v>
      </c>
      <c r="D18" s="107">
        <v>114.5</v>
      </c>
      <c r="E18" s="108">
        <v>116.6</v>
      </c>
      <c r="F18" s="108">
        <v>116.6</v>
      </c>
      <c r="G18" s="108">
        <v>116.7</v>
      </c>
      <c r="H18" s="107">
        <v>113.6</v>
      </c>
      <c r="I18" s="108">
        <v>115.6</v>
      </c>
      <c r="J18" s="108">
        <v>115.7</v>
      </c>
      <c r="K18" s="108">
        <v>115.8</v>
      </c>
    </row>
    <row r="19" spans="2:11" x14ac:dyDescent="0.2">
      <c r="B19" s="95" t="s">
        <v>843</v>
      </c>
      <c r="C19" s="95" t="s">
        <v>844</v>
      </c>
      <c r="D19" s="107">
        <v>120.2</v>
      </c>
      <c r="E19" s="108">
        <v>122.4</v>
      </c>
      <c r="F19" s="108">
        <v>122.4</v>
      </c>
      <c r="G19" s="108">
        <v>122.5</v>
      </c>
      <c r="H19" s="107">
        <v>119.3</v>
      </c>
      <c r="I19" s="108">
        <v>121.4</v>
      </c>
      <c r="J19" s="108">
        <v>121.7</v>
      </c>
      <c r="K19" s="108">
        <v>121.7</v>
      </c>
    </row>
    <row r="20" spans="2:11" x14ac:dyDescent="0.2">
      <c r="B20" s="95" t="s">
        <v>845</v>
      </c>
      <c r="C20" s="95" t="s">
        <v>846</v>
      </c>
      <c r="D20" s="107">
        <v>125.5</v>
      </c>
      <c r="E20" s="108">
        <v>127.5</v>
      </c>
      <c r="F20" s="108">
        <v>128</v>
      </c>
      <c r="G20" s="108">
        <v>128.1</v>
      </c>
      <c r="H20" s="107">
        <v>124.6</v>
      </c>
      <c r="I20" s="108">
        <v>127.8</v>
      </c>
      <c r="J20" s="108">
        <v>127.8</v>
      </c>
      <c r="K20" s="108">
        <v>127.5</v>
      </c>
    </row>
    <row r="21" spans="2:11" x14ac:dyDescent="0.2">
      <c r="B21" s="95" t="s">
        <v>847</v>
      </c>
      <c r="C21" s="95" t="s">
        <v>848</v>
      </c>
      <c r="D21" s="107">
        <v>130.4</v>
      </c>
      <c r="E21" s="108">
        <v>133.69999999999999</v>
      </c>
      <c r="F21" s="108">
        <v>133.6</v>
      </c>
      <c r="G21" s="108">
        <v>133.6</v>
      </c>
      <c r="H21" s="107">
        <v>130.1</v>
      </c>
      <c r="I21" s="108">
        <v>133.6</v>
      </c>
      <c r="J21" s="108">
        <v>133.80000000000001</v>
      </c>
      <c r="K21" s="108">
        <v>133.5</v>
      </c>
    </row>
    <row r="22" spans="2:11" x14ac:dyDescent="0.2">
      <c r="B22" s="95" t="s">
        <v>849</v>
      </c>
      <c r="C22" s="95" t="s">
        <v>850</v>
      </c>
      <c r="D22" s="107">
        <v>135.30000000000001</v>
      </c>
      <c r="E22" s="108">
        <v>138.80000000000001</v>
      </c>
      <c r="F22" s="108">
        <v>139.5</v>
      </c>
      <c r="G22" s="108">
        <v>139.1</v>
      </c>
      <c r="H22" s="107">
        <v>136.19999999999999</v>
      </c>
      <c r="I22" s="108">
        <v>140.1</v>
      </c>
      <c r="J22" s="108">
        <v>139.69999999999999</v>
      </c>
      <c r="K22" s="108">
        <v>140.30000000000001</v>
      </c>
    </row>
    <row r="23" spans="2:11" x14ac:dyDescent="0.2">
      <c r="B23" s="95" t="s">
        <v>851</v>
      </c>
      <c r="C23" s="95" t="s">
        <v>852</v>
      </c>
      <c r="D23" s="107">
        <v>140.5</v>
      </c>
      <c r="E23" s="108">
        <v>145.19999999999999</v>
      </c>
      <c r="F23" s="108">
        <v>145.30000000000001</v>
      </c>
      <c r="G23" s="108">
        <v>145.30000000000001</v>
      </c>
      <c r="H23" s="107">
        <v>142.9</v>
      </c>
      <c r="I23" s="108">
        <v>146.80000000000001</v>
      </c>
      <c r="J23" s="108">
        <v>146.5</v>
      </c>
      <c r="K23" s="108">
        <v>147.1</v>
      </c>
    </row>
    <row r="24" spans="2:11" x14ac:dyDescent="0.2">
      <c r="D24" s="107"/>
      <c r="E24" s="108"/>
      <c r="F24" s="108"/>
      <c r="G24" s="108"/>
      <c r="H24" s="107"/>
      <c r="I24" s="108"/>
      <c r="J24" s="108"/>
      <c r="K24" s="108"/>
    </row>
    <row r="25" spans="2:11" x14ac:dyDescent="0.2">
      <c r="B25" s="95" t="s">
        <v>853</v>
      </c>
      <c r="C25" s="95" t="s">
        <v>854</v>
      </c>
      <c r="D25" s="107">
        <v>147.1</v>
      </c>
      <c r="E25" s="108">
        <v>152</v>
      </c>
      <c r="F25" s="108">
        <v>152.69999999999999</v>
      </c>
      <c r="G25" s="108">
        <v>152.9</v>
      </c>
      <c r="H25" s="107">
        <v>148.4</v>
      </c>
      <c r="I25" s="108">
        <v>151.80000000000001</v>
      </c>
      <c r="J25" s="108">
        <v>152.19999999999999</v>
      </c>
      <c r="K25" s="108">
        <v>152.1</v>
      </c>
    </row>
    <row r="26" spans="2:11" x14ac:dyDescent="0.2">
      <c r="B26" s="95" t="s">
        <v>843</v>
      </c>
      <c r="C26" s="95" t="s">
        <v>855</v>
      </c>
      <c r="D26" s="107">
        <v>154</v>
      </c>
      <c r="E26" s="108">
        <v>159.5</v>
      </c>
      <c r="F26" s="108">
        <v>160.6</v>
      </c>
      <c r="G26" s="108">
        <v>160</v>
      </c>
      <c r="H26" s="107">
        <v>152.1</v>
      </c>
      <c r="I26" s="108">
        <v>155.1</v>
      </c>
      <c r="J26" s="108">
        <v>155.30000000000001</v>
      </c>
      <c r="K26" s="108">
        <v>155.1</v>
      </c>
    </row>
    <row r="27" spans="2:11" x14ac:dyDescent="0.2">
      <c r="B27" s="95" t="s">
        <v>845</v>
      </c>
      <c r="C27" s="95" t="s">
        <v>856</v>
      </c>
      <c r="D27" s="107">
        <v>160.5</v>
      </c>
      <c r="E27" s="108">
        <v>165</v>
      </c>
      <c r="F27" s="108">
        <v>165.7</v>
      </c>
      <c r="G27" s="108">
        <v>165.5</v>
      </c>
      <c r="H27" s="107">
        <v>154.19999999999999</v>
      </c>
      <c r="I27" s="108">
        <v>156.80000000000001</v>
      </c>
      <c r="J27" s="108">
        <v>156.69999999999999</v>
      </c>
      <c r="K27" s="108">
        <v>156.80000000000001</v>
      </c>
    </row>
    <row r="28" spans="2:11" x14ac:dyDescent="0.2">
      <c r="D28" s="107"/>
      <c r="E28" s="108"/>
      <c r="F28" s="108"/>
      <c r="G28" s="108"/>
      <c r="H28" s="107"/>
      <c r="I28" s="108"/>
      <c r="J28" s="108"/>
      <c r="K28" s="108"/>
    </row>
    <row r="29" spans="2:11" x14ac:dyDescent="0.2">
      <c r="B29" s="95" t="s">
        <v>857</v>
      </c>
      <c r="C29" s="95" t="s">
        <v>858</v>
      </c>
      <c r="D29" s="107">
        <v>164.3</v>
      </c>
      <c r="E29" s="108">
        <v>168.4</v>
      </c>
      <c r="F29" s="108">
        <v>168.7</v>
      </c>
      <c r="G29" s="108">
        <v>168.6</v>
      </c>
      <c r="H29" s="107">
        <v>155.1</v>
      </c>
      <c r="I29" s="108">
        <v>157.30000000000001</v>
      </c>
      <c r="J29" s="108">
        <v>157.19999999999999</v>
      </c>
      <c r="K29" s="108">
        <v>157.30000000000001</v>
      </c>
    </row>
    <row r="30" spans="2:11" x14ac:dyDescent="0.2">
      <c r="B30" s="95" t="s">
        <v>843</v>
      </c>
      <c r="C30" s="95" t="s">
        <v>859</v>
      </c>
      <c r="D30" s="107">
        <v>166.6</v>
      </c>
      <c r="E30" s="108">
        <v>169.7</v>
      </c>
      <c r="F30" s="108">
        <v>170.3</v>
      </c>
      <c r="G30" s="108">
        <v>170.1</v>
      </c>
      <c r="H30" s="107">
        <v>155.4</v>
      </c>
      <c r="I30" s="108">
        <v>157.5</v>
      </c>
      <c r="J30" s="108">
        <v>157.5</v>
      </c>
      <c r="K30" s="108">
        <v>157.69999999999999</v>
      </c>
    </row>
    <row r="31" spans="2:11" x14ac:dyDescent="0.2">
      <c r="B31" s="95" t="s">
        <v>845</v>
      </c>
      <c r="C31" s="95" t="s">
        <v>860</v>
      </c>
      <c r="D31" s="107">
        <v>167.8</v>
      </c>
      <c r="E31" s="108">
        <v>170.7</v>
      </c>
      <c r="F31" s="108">
        <v>170.4</v>
      </c>
      <c r="G31" s="108">
        <v>170.8</v>
      </c>
      <c r="H31" s="107">
        <v>155.6</v>
      </c>
      <c r="I31" s="108">
        <v>157.9</v>
      </c>
      <c r="J31" s="108">
        <v>158.4</v>
      </c>
      <c r="K31" s="108">
        <v>158.1</v>
      </c>
    </row>
    <row r="32" spans="2:11" x14ac:dyDescent="0.2">
      <c r="D32" s="99"/>
      <c r="H32" s="99"/>
    </row>
    <row r="33" spans="2:11" x14ac:dyDescent="0.2">
      <c r="D33" s="99"/>
      <c r="E33" s="97" t="s">
        <v>861</v>
      </c>
      <c r="F33" s="108"/>
      <c r="H33" s="99"/>
      <c r="I33" s="97" t="s">
        <v>861</v>
      </c>
    </row>
    <row r="34" spans="2:11" x14ac:dyDescent="0.2">
      <c r="D34" s="105" t="s">
        <v>862</v>
      </c>
      <c r="E34" s="106" t="s">
        <v>862</v>
      </c>
      <c r="F34" s="106" t="s">
        <v>862</v>
      </c>
      <c r="G34" s="106" t="s">
        <v>862</v>
      </c>
      <c r="H34" s="105" t="s">
        <v>862</v>
      </c>
      <c r="I34" s="106" t="s">
        <v>862</v>
      </c>
      <c r="J34" s="106" t="s">
        <v>862</v>
      </c>
      <c r="K34" s="106" t="s">
        <v>862</v>
      </c>
    </row>
    <row r="35" spans="2:11" x14ac:dyDescent="0.2">
      <c r="B35" s="95" t="s">
        <v>245</v>
      </c>
      <c r="C35" s="95" t="s">
        <v>840</v>
      </c>
      <c r="D35" s="107">
        <v>18.5</v>
      </c>
      <c r="E35" s="108">
        <v>18.899999999999999</v>
      </c>
      <c r="F35" s="108">
        <v>19.2</v>
      </c>
      <c r="G35" s="108">
        <v>19.2</v>
      </c>
      <c r="H35" s="107">
        <v>18</v>
      </c>
      <c r="I35" s="108">
        <v>18.5</v>
      </c>
      <c r="J35" s="108">
        <v>19</v>
      </c>
      <c r="K35" s="108">
        <v>18.8</v>
      </c>
    </row>
    <row r="36" spans="2:11" x14ac:dyDescent="0.2">
      <c r="D36" s="107"/>
      <c r="E36" s="108"/>
      <c r="F36" s="108"/>
      <c r="G36" s="108"/>
      <c r="H36" s="107"/>
      <c r="I36" s="108"/>
      <c r="J36" s="108"/>
      <c r="K36" s="108"/>
    </row>
    <row r="37" spans="2:11" x14ac:dyDescent="0.2">
      <c r="B37" s="95" t="s">
        <v>841</v>
      </c>
      <c r="C37" s="95" t="s">
        <v>842</v>
      </c>
      <c r="D37" s="107">
        <v>20.100000000000001</v>
      </c>
      <c r="E37" s="108">
        <v>21.6</v>
      </c>
      <c r="F37" s="108">
        <v>21.6</v>
      </c>
      <c r="G37" s="108">
        <v>21.8</v>
      </c>
      <c r="H37" s="107">
        <v>19.5</v>
      </c>
      <c r="I37" s="108">
        <v>21</v>
      </c>
      <c r="J37" s="108">
        <v>20.9</v>
      </c>
      <c r="K37" s="108">
        <v>21.3</v>
      </c>
    </row>
    <row r="38" spans="2:11" x14ac:dyDescent="0.2">
      <c r="B38" s="95" t="s">
        <v>843</v>
      </c>
      <c r="C38" s="95" t="s">
        <v>844</v>
      </c>
      <c r="D38" s="107">
        <v>22.4</v>
      </c>
      <c r="E38" s="108">
        <v>24.3</v>
      </c>
      <c r="F38" s="108">
        <v>24.4</v>
      </c>
      <c r="G38" s="108">
        <v>24.4</v>
      </c>
      <c r="H38" s="107">
        <v>21.8</v>
      </c>
      <c r="I38" s="108">
        <v>23.4</v>
      </c>
      <c r="J38" s="108">
        <v>23.8</v>
      </c>
      <c r="K38" s="108">
        <v>23.8</v>
      </c>
    </row>
    <row r="39" spans="2:11" x14ac:dyDescent="0.2">
      <c r="B39" s="95" t="s">
        <v>845</v>
      </c>
      <c r="C39" s="95" t="s">
        <v>846</v>
      </c>
      <c r="D39" s="107">
        <v>25</v>
      </c>
      <c r="E39" s="108">
        <v>27.1</v>
      </c>
      <c r="F39" s="108">
        <v>27.7</v>
      </c>
      <c r="G39" s="108">
        <v>27.7</v>
      </c>
      <c r="H39" s="107">
        <v>24.4</v>
      </c>
      <c r="I39" s="108">
        <v>27.2</v>
      </c>
      <c r="J39" s="108">
        <v>27.1</v>
      </c>
      <c r="K39" s="108">
        <v>27</v>
      </c>
    </row>
    <row r="40" spans="2:11" x14ac:dyDescent="0.2">
      <c r="B40" s="95" t="s">
        <v>847</v>
      </c>
      <c r="C40" s="95" t="s">
        <v>848</v>
      </c>
      <c r="D40" s="107">
        <v>27.6</v>
      </c>
      <c r="E40" s="108">
        <v>31</v>
      </c>
      <c r="F40" s="108">
        <v>31.4</v>
      </c>
      <c r="G40" s="108">
        <v>31.2</v>
      </c>
      <c r="H40" s="107">
        <v>27.2</v>
      </c>
      <c r="I40" s="108">
        <v>31.3</v>
      </c>
      <c r="J40" s="108">
        <v>30.8</v>
      </c>
      <c r="K40" s="108">
        <v>30.7</v>
      </c>
    </row>
    <row r="41" spans="2:11" x14ac:dyDescent="0.2">
      <c r="B41" s="95" t="s">
        <v>849</v>
      </c>
      <c r="C41" s="95" t="s">
        <v>850</v>
      </c>
      <c r="D41" s="107">
        <v>30.5</v>
      </c>
      <c r="E41" s="108">
        <v>34.4</v>
      </c>
      <c r="F41" s="108">
        <v>35.799999999999997</v>
      </c>
      <c r="G41" s="108">
        <v>35.1</v>
      </c>
      <c r="H41" s="107">
        <v>31</v>
      </c>
      <c r="I41" s="108">
        <v>34.799999999999997</v>
      </c>
      <c r="J41" s="108">
        <v>34.799999999999997</v>
      </c>
      <c r="K41" s="108">
        <v>34.9</v>
      </c>
    </row>
    <row r="42" spans="2:11" x14ac:dyDescent="0.2">
      <c r="B42" s="95" t="s">
        <v>851</v>
      </c>
      <c r="C42" s="95" t="s">
        <v>852</v>
      </c>
      <c r="D42" s="107">
        <v>33.799999999999997</v>
      </c>
      <c r="E42" s="108">
        <v>39.4</v>
      </c>
      <c r="F42" s="108">
        <v>39.700000000000003</v>
      </c>
      <c r="G42" s="108">
        <v>39.4</v>
      </c>
      <c r="H42" s="107">
        <v>35.700000000000003</v>
      </c>
      <c r="I42" s="108">
        <v>39.799999999999997</v>
      </c>
      <c r="J42" s="108">
        <v>39.6</v>
      </c>
      <c r="K42" s="108">
        <v>40.1</v>
      </c>
    </row>
    <row r="43" spans="2:11" x14ac:dyDescent="0.2">
      <c r="D43" s="107"/>
      <c r="E43" s="108"/>
      <c r="F43" s="108"/>
      <c r="G43" s="108"/>
      <c r="H43" s="107"/>
      <c r="I43" s="108"/>
      <c r="J43" s="108"/>
      <c r="K43" s="108"/>
    </row>
    <row r="44" spans="2:11" x14ac:dyDescent="0.2">
      <c r="B44" s="95" t="s">
        <v>853</v>
      </c>
      <c r="C44" s="95" t="s">
        <v>854</v>
      </c>
      <c r="D44" s="107">
        <v>38.5</v>
      </c>
      <c r="E44" s="108">
        <v>45.2</v>
      </c>
      <c r="F44" s="108">
        <v>45.6</v>
      </c>
      <c r="G44" s="108">
        <v>45.4</v>
      </c>
      <c r="H44" s="107">
        <v>40.6</v>
      </c>
      <c r="I44" s="108">
        <v>44.5</v>
      </c>
      <c r="J44" s="108">
        <v>45.5</v>
      </c>
      <c r="K44" s="108">
        <v>45</v>
      </c>
    </row>
    <row r="45" spans="2:11" x14ac:dyDescent="0.2">
      <c r="B45" s="95" t="s">
        <v>843</v>
      </c>
      <c r="C45" s="95" t="s">
        <v>855</v>
      </c>
      <c r="D45" s="107">
        <v>43.7</v>
      </c>
      <c r="E45" s="108">
        <v>50.1</v>
      </c>
      <c r="F45" s="108">
        <v>51.5</v>
      </c>
      <c r="G45" s="108">
        <v>50.4</v>
      </c>
      <c r="H45" s="107">
        <v>44.9</v>
      </c>
      <c r="I45" s="108">
        <v>48.2</v>
      </c>
      <c r="J45" s="108">
        <v>48.1</v>
      </c>
      <c r="K45" s="108">
        <v>48.3</v>
      </c>
    </row>
    <row r="46" spans="2:11" x14ac:dyDescent="0.2">
      <c r="B46" s="95" t="s">
        <v>845</v>
      </c>
      <c r="C46" s="95" t="s">
        <v>856</v>
      </c>
      <c r="D46" s="107">
        <v>49.6</v>
      </c>
      <c r="E46" s="108">
        <v>55.1</v>
      </c>
      <c r="F46" s="108">
        <v>56.2</v>
      </c>
      <c r="G46" s="108">
        <v>55.4</v>
      </c>
      <c r="H46" s="107">
        <v>48.3</v>
      </c>
      <c r="I46" s="108">
        <v>50.8</v>
      </c>
      <c r="J46" s="108">
        <v>50.7</v>
      </c>
      <c r="K46" s="108">
        <v>50.7</v>
      </c>
    </row>
    <row r="47" spans="2:11" x14ac:dyDescent="0.2">
      <c r="D47" s="107"/>
      <c r="E47" s="108"/>
      <c r="F47" s="108"/>
      <c r="G47" s="108"/>
      <c r="H47" s="107"/>
      <c r="I47" s="108"/>
      <c r="J47" s="108"/>
      <c r="K47" s="108"/>
    </row>
    <row r="48" spans="2:11" x14ac:dyDescent="0.2">
      <c r="B48" s="95" t="s">
        <v>863</v>
      </c>
      <c r="C48" s="95" t="s">
        <v>858</v>
      </c>
      <c r="D48" s="107">
        <v>53.7</v>
      </c>
      <c r="E48" s="108">
        <v>60.2</v>
      </c>
      <c r="F48" s="108">
        <v>60.1</v>
      </c>
      <c r="G48" s="108">
        <v>59.7</v>
      </c>
      <c r="H48" s="107">
        <v>50.5</v>
      </c>
      <c r="I48" s="108">
        <v>51.8</v>
      </c>
      <c r="J48" s="108">
        <v>52.9</v>
      </c>
      <c r="K48" s="108">
        <v>52.1</v>
      </c>
    </row>
    <row r="49" spans="2:11" x14ac:dyDescent="0.2">
      <c r="B49" s="95" t="s">
        <v>843</v>
      </c>
      <c r="C49" s="95" t="s">
        <v>859</v>
      </c>
      <c r="D49" s="107">
        <v>56.7</v>
      </c>
      <c r="E49" s="108">
        <v>60.2</v>
      </c>
      <c r="F49" s="108">
        <v>61.3</v>
      </c>
      <c r="G49" s="108">
        <v>61.2</v>
      </c>
      <c r="H49" s="107">
        <v>51.7</v>
      </c>
      <c r="I49" s="108">
        <v>52.7</v>
      </c>
      <c r="J49" s="108">
        <v>52.7</v>
      </c>
      <c r="K49" s="108">
        <v>53</v>
      </c>
    </row>
    <row r="50" spans="2:11" x14ac:dyDescent="0.2">
      <c r="B50" s="95" t="s">
        <v>845</v>
      </c>
      <c r="C50" s="95" t="s">
        <v>860</v>
      </c>
      <c r="D50" s="107">
        <v>58.7</v>
      </c>
      <c r="E50" s="108">
        <v>63.3</v>
      </c>
      <c r="F50" s="108">
        <v>61.8</v>
      </c>
      <c r="G50" s="108">
        <v>62.6</v>
      </c>
      <c r="H50" s="107">
        <v>52.1</v>
      </c>
      <c r="I50" s="108">
        <v>52.6</v>
      </c>
      <c r="J50" s="108">
        <v>54.1</v>
      </c>
      <c r="K50" s="108">
        <v>53.1</v>
      </c>
    </row>
    <row r="51" spans="2:11" x14ac:dyDescent="0.2">
      <c r="D51" s="99"/>
      <c r="H51" s="99"/>
    </row>
    <row r="52" spans="2:11" x14ac:dyDescent="0.2">
      <c r="D52" s="99"/>
      <c r="E52" s="97" t="s">
        <v>864</v>
      </c>
      <c r="F52" s="108"/>
      <c r="H52" s="99"/>
      <c r="I52" s="97" t="s">
        <v>864</v>
      </c>
    </row>
    <row r="53" spans="2:11" x14ac:dyDescent="0.2">
      <c r="D53" s="105" t="s">
        <v>839</v>
      </c>
      <c r="E53" s="106" t="s">
        <v>839</v>
      </c>
      <c r="F53" s="106" t="s">
        <v>839</v>
      </c>
      <c r="G53" s="106" t="s">
        <v>839</v>
      </c>
      <c r="H53" s="105" t="s">
        <v>839</v>
      </c>
      <c r="I53" s="106" t="s">
        <v>839</v>
      </c>
      <c r="J53" s="106" t="s">
        <v>839</v>
      </c>
      <c r="K53" s="106" t="s">
        <v>839</v>
      </c>
    </row>
    <row r="54" spans="2:11" x14ac:dyDescent="0.2">
      <c r="B54" s="95" t="s">
        <v>245</v>
      </c>
      <c r="C54" s="95" t="s">
        <v>840</v>
      </c>
      <c r="D54" s="107">
        <v>62</v>
      </c>
      <c r="E54" s="108">
        <v>62.1</v>
      </c>
      <c r="F54" s="108">
        <v>62.3</v>
      </c>
      <c r="G54" s="108">
        <v>62.1</v>
      </c>
      <c r="H54" s="107">
        <v>61.4</v>
      </c>
      <c r="I54" s="108">
        <v>61.6</v>
      </c>
      <c r="J54" s="108">
        <v>61.8</v>
      </c>
      <c r="K54" s="108">
        <v>61.7</v>
      </c>
    </row>
    <row r="55" spans="2:11" x14ac:dyDescent="0.2">
      <c r="D55" s="107"/>
      <c r="E55" s="108"/>
      <c r="F55" s="108"/>
      <c r="G55" s="108"/>
      <c r="H55" s="107"/>
      <c r="I55" s="108"/>
      <c r="J55" s="108"/>
      <c r="K55" s="108"/>
    </row>
    <row r="56" spans="2:11" x14ac:dyDescent="0.2">
      <c r="B56" s="95" t="s">
        <v>841</v>
      </c>
      <c r="C56" s="95" t="s">
        <v>842</v>
      </c>
      <c r="D56" s="107">
        <v>64.400000000000006</v>
      </c>
      <c r="E56" s="108">
        <v>64.900000000000006</v>
      </c>
      <c r="F56" s="108">
        <v>65.2</v>
      </c>
      <c r="G56" s="108">
        <v>65.099999999999994</v>
      </c>
      <c r="H56" s="107">
        <v>63.8</v>
      </c>
      <c r="I56" s="108">
        <v>64.5</v>
      </c>
      <c r="J56" s="108">
        <v>64.599999999999994</v>
      </c>
      <c r="K56" s="108">
        <v>64.599999999999994</v>
      </c>
    </row>
    <row r="57" spans="2:11" x14ac:dyDescent="0.2">
      <c r="B57" s="95" t="s">
        <v>843</v>
      </c>
      <c r="C57" s="95" t="s">
        <v>844</v>
      </c>
      <c r="D57" s="107">
        <v>67</v>
      </c>
      <c r="E57" s="108">
        <v>67.7</v>
      </c>
      <c r="F57" s="108">
        <v>67.7</v>
      </c>
      <c r="G57" s="108">
        <v>67.7</v>
      </c>
      <c r="H57" s="107">
        <v>66.5</v>
      </c>
      <c r="I57" s="108">
        <v>67.2</v>
      </c>
      <c r="J57" s="108">
        <v>67.5</v>
      </c>
      <c r="K57" s="108">
        <v>67.400000000000006</v>
      </c>
    </row>
    <row r="58" spans="2:11" x14ac:dyDescent="0.2">
      <c r="B58" s="95" t="s">
        <v>845</v>
      </c>
      <c r="C58" s="95" t="s">
        <v>846</v>
      </c>
      <c r="D58" s="107">
        <v>69.400000000000006</v>
      </c>
      <c r="E58" s="108">
        <v>70.099999999999994</v>
      </c>
      <c r="F58" s="108">
        <v>70.400000000000006</v>
      </c>
      <c r="G58" s="108">
        <v>70.400000000000006</v>
      </c>
      <c r="H58" s="107">
        <v>69</v>
      </c>
      <c r="I58" s="108">
        <v>70.2</v>
      </c>
      <c r="J58" s="108">
        <v>70.3</v>
      </c>
      <c r="K58" s="108">
        <v>70.099999999999994</v>
      </c>
    </row>
    <row r="59" spans="2:11" x14ac:dyDescent="0.2">
      <c r="B59" s="95" t="s">
        <v>847</v>
      </c>
      <c r="C59" s="95" t="s">
        <v>848</v>
      </c>
      <c r="D59" s="107">
        <v>71.8</v>
      </c>
      <c r="E59" s="108">
        <v>73</v>
      </c>
      <c r="F59" s="108">
        <v>72.8</v>
      </c>
      <c r="G59" s="108">
        <v>72.8</v>
      </c>
      <c r="H59" s="107">
        <v>71.5</v>
      </c>
      <c r="I59" s="108">
        <v>73.099999999999994</v>
      </c>
      <c r="J59" s="108">
        <v>73.2</v>
      </c>
      <c r="K59" s="108">
        <v>72.900000000000006</v>
      </c>
    </row>
    <row r="60" spans="2:11" x14ac:dyDescent="0.2">
      <c r="B60" s="95" t="s">
        <v>849</v>
      </c>
      <c r="C60" s="95" t="s">
        <v>850</v>
      </c>
      <c r="D60" s="107">
        <v>73.7</v>
      </c>
      <c r="E60" s="108">
        <v>75.2</v>
      </c>
      <c r="F60" s="108">
        <v>75.5</v>
      </c>
      <c r="G60" s="108">
        <v>75.3</v>
      </c>
      <c r="H60" s="107">
        <v>74.400000000000006</v>
      </c>
      <c r="I60" s="108">
        <v>76</v>
      </c>
      <c r="J60" s="108">
        <v>75.900000000000006</v>
      </c>
      <c r="K60" s="108">
        <v>76.099999999999994</v>
      </c>
    </row>
    <row r="61" spans="2:11" x14ac:dyDescent="0.2">
      <c r="B61" s="95" t="s">
        <v>851</v>
      </c>
      <c r="C61" s="95" t="s">
        <v>852</v>
      </c>
      <c r="D61" s="107">
        <v>75.900000000000006</v>
      </c>
      <c r="E61" s="108">
        <v>78</v>
      </c>
      <c r="F61" s="108">
        <v>78</v>
      </c>
      <c r="G61" s="108">
        <v>77.900000000000006</v>
      </c>
      <c r="H61" s="107">
        <v>77.7</v>
      </c>
      <c r="I61" s="108">
        <v>79.5</v>
      </c>
      <c r="J61" s="108">
        <v>79.3</v>
      </c>
      <c r="K61" s="108">
        <v>79.5</v>
      </c>
    </row>
    <row r="62" spans="2:11" x14ac:dyDescent="0.2">
      <c r="D62" s="107"/>
      <c r="E62" s="108"/>
      <c r="F62" s="108"/>
      <c r="G62" s="108"/>
      <c r="H62" s="107"/>
      <c r="I62" s="108"/>
      <c r="J62" s="108"/>
      <c r="K62" s="108"/>
    </row>
    <row r="63" spans="2:11" x14ac:dyDescent="0.2">
      <c r="B63" s="95" t="s">
        <v>853</v>
      </c>
      <c r="C63" s="95" t="s">
        <v>854</v>
      </c>
      <c r="D63" s="107">
        <v>79</v>
      </c>
      <c r="E63" s="108">
        <v>81.3</v>
      </c>
      <c r="F63" s="108">
        <v>81.7</v>
      </c>
      <c r="G63" s="108">
        <v>81.5</v>
      </c>
      <c r="H63" s="107">
        <v>80.8</v>
      </c>
      <c r="I63" s="108">
        <v>82.2</v>
      </c>
      <c r="J63" s="108">
        <v>82.5</v>
      </c>
      <c r="K63" s="108">
        <v>82.3</v>
      </c>
    </row>
    <row r="64" spans="2:11" x14ac:dyDescent="0.2">
      <c r="B64" s="95" t="s">
        <v>843</v>
      </c>
      <c r="C64" s="95" t="s">
        <v>855</v>
      </c>
      <c r="D64" s="107">
        <v>82.4</v>
      </c>
      <c r="E64" s="108">
        <v>85</v>
      </c>
      <c r="F64" s="108">
        <v>85.4</v>
      </c>
      <c r="G64" s="108">
        <v>85</v>
      </c>
      <c r="H64" s="107">
        <v>83</v>
      </c>
      <c r="I64" s="108">
        <v>83.9</v>
      </c>
      <c r="J64" s="108">
        <v>84</v>
      </c>
      <c r="K64" s="108">
        <v>83.8</v>
      </c>
    </row>
    <row r="65" spans="1:11" x14ac:dyDescent="0.2">
      <c r="B65" s="95" t="s">
        <v>845</v>
      </c>
      <c r="C65" s="95" t="s">
        <v>856</v>
      </c>
      <c r="D65" s="107">
        <v>85.8</v>
      </c>
      <c r="E65" s="108">
        <v>88</v>
      </c>
      <c r="F65" s="108">
        <v>88.2</v>
      </c>
      <c r="G65" s="108">
        <v>88.1</v>
      </c>
      <c r="H65" s="107">
        <v>84.4</v>
      </c>
      <c r="I65" s="108">
        <v>84.9</v>
      </c>
      <c r="J65" s="108">
        <v>84.9</v>
      </c>
      <c r="K65" s="108">
        <v>84.7</v>
      </c>
    </row>
    <row r="66" spans="1:11" x14ac:dyDescent="0.2">
      <c r="D66" s="107"/>
      <c r="E66" s="108"/>
      <c r="F66" s="108"/>
      <c r="G66" s="108"/>
      <c r="H66" s="107"/>
      <c r="I66" s="108"/>
      <c r="J66" s="108"/>
      <c r="K66" s="108"/>
    </row>
    <row r="67" spans="1:11" x14ac:dyDescent="0.2">
      <c r="B67" s="95" t="s">
        <v>857</v>
      </c>
      <c r="C67" s="95" t="s">
        <v>858</v>
      </c>
      <c r="D67" s="107">
        <v>88.4</v>
      </c>
      <c r="E67" s="108">
        <v>90.2</v>
      </c>
      <c r="F67" s="108">
        <v>90.4</v>
      </c>
      <c r="G67" s="108">
        <v>90</v>
      </c>
      <c r="H67" s="107">
        <v>84.9</v>
      </c>
      <c r="I67" s="108">
        <v>85.5</v>
      </c>
      <c r="J67" s="108">
        <v>85.3</v>
      </c>
      <c r="K67" s="108">
        <v>85.1</v>
      </c>
    </row>
    <row r="68" spans="1:11" x14ac:dyDescent="0.2">
      <c r="B68" s="95" t="s">
        <v>843</v>
      </c>
      <c r="C68" s="95" t="s">
        <v>859</v>
      </c>
      <c r="D68" s="107">
        <v>89.6</v>
      </c>
      <c r="E68" s="108">
        <v>90.8</v>
      </c>
      <c r="F68" s="108">
        <v>91.2</v>
      </c>
      <c r="G68" s="108">
        <v>90.8</v>
      </c>
      <c r="H68" s="107">
        <v>85</v>
      </c>
      <c r="I68" s="108">
        <v>85.2</v>
      </c>
      <c r="J68" s="108">
        <v>85.5</v>
      </c>
      <c r="K68" s="108">
        <v>85.3</v>
      </c>
    </row>
    <row r="69" spans="1:11" x14ac:dyDescent="0.2">
      <c r="B69" s="95" t="s">
        <v>845</v>
      </c>
      <c r="C69" s="95" t="s">
        <v>860</v>
      </c>
      <c r="D69" s="107">
        <v>90.2</v>
      </c>
      <c r="E69" s="108">
        <v>91.4</v>
      </c>
      <c r="F69" s="108">
        <v>91.3</v>
      </c>
      <c r="G69" s="108">
        <v>91.3</v>
      </c>
      <c r="H69" s="107">
        <v>85.1</v>
      </c>
      <c r="I69" s="108">
        <v>85.5</v>
      </c>
      <c r="J69" s="108">
        <v>85.8</v>
      </c>
      <c r="K69" s="108">
        <v>85.4</v>
      </c>
    </row>
    <row r="70" spans="1:11" ht="18" thickBot="1" x14ac:dyDescent="0.25">
      <c r="B70" s="98"/>
      <c r="C70" s="98"/>
      <c r="D70" s="109"/>
      <c r="E70" s="98"/>
      <c r="F70" s="98"/>
      <c r="G70" s="98"/>
      <c r="H70" s="109"/>
      <c r="I70" s="98"/>
      <c r="J70" s="98"/>
      <c r="K70" s="98"/>
    </row>
    <row r="71" spans="1:11" x14ac:dyDescent="0.2">
      <c r="D71" s="95" t="s">
        <v>865</v>
      </c>
    </row>
    <row r="72" spans="1:11" x14ac:dyDescent="0.2">
      <c r="A72" s="95"/>
    </row>
  </sheetData>
  <phoneticPr fontId="2"/>
  <pageMargins left="0.34" right="0.37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5.875" style="35" customWidth="1"/>
    <col min="3" max="3" width="9.625" style="35" customWidth="1"/>
    <col min="4" max="4" width="14.625" style="35" customWidth="1"/>
    <col min="5" max="5" width="12.125" style="35"/>
    <col min="6" max="7" width="13.375" style="35" customWidth="1"/>
    <col min="8" max="8" width="12.125" style="35"/>
    <col min="9" max="11" width="13.375" style="35" customWidth="1"/>
    <col min="12" max="256" width="12.125" style="35"/>
    <col min="257" max="257" width="13.375" style="35" customWidth="1"/>
    <col min="258" max="258" width="5.875" style="35" customWidth="1"/>
    <col min="259" max="259" width="9.625" style="35" customWidth="1"/>
    <col min="260" max="260" width="14.625" style="35" customWidth="1"/>
    <col min="261" max="261" width="12.125" style="35"/>
    <col min="262" max="263" width="13.375" style="35" customWidth="1"/>
    <col min="264" max="264" width="12.125" style="35"/>
    <col min="265" max="267" width="13.375" style="35" customWidth="1"/>
    <col min="268" max="512" width="12.125" style="35"/>
    <col min="513" max="513" width="13.375" style="35" customWidth="1"/>
    <col min="514" max="514" width="5.875" style="35" customWidth="1"/>
    <col min="515" max="515" width="9.625" style="35" customWidth="1"/>
    <col min="516" max="516" width="14.625" style="35" customWidth="1"/>
    <col min="517" max="517" width="12.125" style="35"/>
    <col min="518" max="519" width="13.375" style="35" customWidth="1"/>
    <col min="520" max="520" width="12.125" style="35"/>
    <col min="521" max="523" width="13.375" style="35" customWidth="1"/>
    <col min="524" max="768" width="12.125" style="35"/>
    <col min="769" max="769" width="13.375" style="35" customWidth="1"/>
    <col min="770" max="770" width="5.875" style="35" customWidth="1"/>
    <col min="771" max="771" width="9.625" style="35" customWidth="1"/>
    <col min="772" max="772" width="14.625" style="35" customWidth="1"/>
    <col min="773" max="773" width="12.125" style="35"/>
    <col min="774" max="775" width="13.375" style="35" customWidth="1"/>
    <col min="776" max="776" width="12.125" style="35"/>
    <col min="777" max="779" width="13.375" style="35" customWidth="1"/>
    <col min="780" max="1024" width="12.125" style="35"/>
    <col min="1025" max="1025" width="13.375" style="35" customWidth="1"/>
    <col min="1026" max="1026" width="5.875" style="35" customWidth="1"/>
    <col min="1027" max="1027" width="9.625" style="35" customWidth="1"/>
    <col min="1028" max="1028" width="14.625" style="35" customWidth="1"/>
    <col min="1029" max="1029" width="12.125" style="35"/>
    <col min="1030" max="1031" width="13.375" style="35" customWidth="1"/>
    <col min="1032" max="1032" width="12.125" style="35"/>
    <col min="1033" max="1035" width="13.375" style="35" customWidth="1"/>
    <col min="1036" max="1280" width="12.125" style="35"/>
    <col min="1281" max="1281" width="13.375" style="35" customWidth="1"/>
    <col min="1282" max="1282" width="5.875" style="35" customWidth="1"/>
    <col min="1283" max="1283" width="9.625" style="35" customWidth="1"/>
    <col min="1284" max="1284" width="14.625" style="35" customWidth="1"/>
    <col min="1285" max="1285" width="12.125" style="35"/>
    <col min="1286" max="1287" width="13.375" style="35" customWidth="1"/>
    <col min="1288" max="1288" width="12.125" style="35"/>
    <col min="1289" max="1291" width="13.375" style="35" customWidth="1"/>
    <col min="1292" max="1536" width="12.125" style="35"/>
    <col min="1537" max="1537" width="13.375" style="35" customWidth="1"/>
    <col min="1538" max="1538" width="5.875" style="35" customWidth="1"/>
    <col min="1539" max="1539" width="9.625" style="35" customWidth="1"/>
    <col min="1540" max="1540" width="14.625" style="35" customWidth="1"/>
    <col min="1541" max="1541" width="12.125" style="35"/>
    <col min="1542" max="1543" width="13.375" style="35" customWidth="1"/>
    <col min="1544" max="1544" width="12.125" style="35"/>
    <col min="1545" max="1547" width="13.375" style="35" customWidth="1"/>
    <col min="1548" max="1792" width="12.125" style="35"/>
    <col min="1793" max="1793" width="13.375" style="35" customWidth="1"/>
    <col min="1794" max="1794" width="5.875" style="35" customWidth="1"/>
    <col min="1795" max="1795" width="9.625" style="35" customWidth="1"/>
    <col min="1796" max="1796" width="14.625" style="35" customWidth="1"/>
    <col min="1797" max="1797" width="12.125" style="35"/>
    <col min="1798" max="1799" width="13.375" style="35" customWidth="1"/>
    <col min="1800" max="1800" width="12.125" style="35"/>
    <col min="1801" max="1803" width="13.375" style="35" customWidth="1"/>
    <col min="1804" max="2048" width="12.125" style="35"/>
    <col min="2049" max="2049" width="13.375" style="35" customWidth="1"/>
    <col min="2050" max="2050" width="5.875" style="35" customWidth="1"/>
    <col min="2051" max="2051" width="9.625" style="35" customWidth="1"/>
    <col min="2052" max="2052" width="14.625" style="35" customWidth="1"/>
    <col min="2053" max="2053" width="12.125" style="35"/>
    <col min="2054" max="2055" width="13.375" style="35" customWidth="1"/>
    <col min="2056" max="2056" width="12.125" style="35"/>
    <col min="2057" max="2059" width="13.375" style="35" customWidth="1"/>
    <col min="2060" max="2304" width="12.125" style="35"/>
    <col min="2305" max="2305" width="13.375" style="35" customWidth="1"/>
    <col min="2306" max="2306" width="5.875" style="35" customWidth="1"/>
    <col min="2307" max="2307" width="9.625" style="35" customWidth="1"/>
    <col min="2308" max="2308" width="14.625" style="35" customWidth="1"/>
    <col min="2309" max="2309" width="12.125" style="35"/>
    <col min="2310" max="2311" width="13.375" style="35" customWidth="1"/>
    <col min="2312" max="2312" width="12.125" style="35"/>
    <col min="2313" max="2315" width="13.375" style="35" customWidth="1"/>
    <col min="2316" max="2560" width="12.125" style="35"/>
    <col min="2561" max="2561" width="13.375" style="35" customWidth="1"/>
    <col min="2562" max="2562" width="5.875" style="35" customWidth="1"/>
    <col min="2563" max="2563" width="9.625" style="35" customWidth="1"/>
    <col min="2564" max="2564" width="14.625" style="35" customWidth="1"/>
    <col min="2565" max="2565" width="12.125" style="35"/>
    <col min="2566" max="2567" width="13.375" style="35" customWidth="1"/>
    <col min="2568" max="2568" width="12.125" style="35"/>
    <col min="2569" max="2571" width="13.375" style="35" customWidth="1"/>
    <col min="2572" max="2816" width="12.125" style="35"/>
    <col min="2817" max="2817" width="13.375" style="35" customWidth="1"/>
    <col min="2818" max="2818" width="5.875" style="35" customWidth="1"/>
    <col min="2819" max="2819" width="9.625" style="35" customWidth="1"/>
    <col min="2820" max="2820" width="14.625" style="35" customWidth="1"/>
    <col min="2821" max="2821" width="12.125" style="35"/>
    <col min="2822" max="2823" width="13.375" style="35" customWidth="1"/>
    <col min="2824" max="2824" width="12.125" style="35"/>
    <col min="2825" max="2827" width="13.375" style="35" customWidth="1"/>
    <col min="2828" max="3072" width="12.125" style="35"/>
    <col min="3073" max="3073" width="13.375" style="35" customWidth="1"/>
    <col min="3074" max="3074" width="5.875" style="35" customWidth="1"/>
    <col min="3075" max="3075" width="9.625" style="35" customWidth="1"/>
    <col min="3076" max="3076" width="14.625" style="35" customWidth="1"/>
    <col min="3077" max="3077" width="12.125" style="35"/>
    <col min="3078" max="3079" width="13.375" style="35" customWidth="1"/>
    <col min="3080" max="3080" width="12.125" style="35"/>
    <col min="3081" max="3083" width="13.375" style="35" customWidth="1"/>
    <col min="3084" max="3328" width="12.125" style="35"/>
    <col min="3329" max="3329" width="13.375" style="35" customWidth="1"/>
    <col min="3330" max="3330" width="5.875" style="35" customWidth="1"/>
    <col min="3331" max="3331" width="9.625" style="35" customWidth="1"/>
    <col min="3332" max="3332" width="14.625" style="35" customWidth="1"/>
    <col min="3333" max="3333" width="12.125" style="35"/>
    <col min="3334" max="3335" width="13.375" style="35" customWidth="1"/>
    <col min="3336" max="3336" width="12.125" style="35"/>
    <col min="3337" max="3339" width="13.375" style="35" customWidth="1"/>
    <col min="3340" max="3584" width="12.125" style="35"/>
    <col min="3585" max="3585" width="13.375" style="35" customWidth="1"/>
    <col min="3586" max="3586" width="5.875" style="35" customWidth="1"/>
    <col min="3587" max="3587" width="9.625" style="35" customWidth="1"/>
    <col min="3588" max="3588" width="14.625" style="35" customWidth="1"/>
    <col min="3589" max="3589" width="12.125" style="35"/>
    <col min="3590" max="3591" width="13.375" style="35" customWidth="1"/>
    <col min="3592" max="3592" width="12.125" style="35"/>
    <col min="3593" max="3595" width="13.375" style="35" customWidth="1"/>
    <col min="3596" max="3840" width="12.125" style="35"/>
    <col min="3841" max="3841" width="13.375" style="35" customWidth="1"/>
    <col min="3842" max="3842" width="5.875" style="35" customWidth="1"/>
    <col min="3843" max="3843" width="9.625" style="35" customWidth="1"/>
    <col min="3844" max="3844" width="14.625" style="35" customWidth="1"/>
    <col min="3845" max="3845" width="12.125" style="35"/>
    <col min="3846" max="3847" width="13.375" style="35" customWidth="1"/>
    <col min="3848" max="3848" width="12.125" style="35"/>
    <col min="3849" max="3851" width="13.375" style="35" customWidth="1"/>
    <col min="3852" max="4096" width="12.125" style="35"/>
    <col min="4097" max="4097" width="13.375" style="35" customWidth="1"/>
    <col min="4098" max="4098" width="5.875" style="35" customWidth="1"/>
    <col min="4099" max="4099" width="9.625" style="35" customWidth="1"/>
    <col min="4100" max="4100" width="14.625" style="35" customWidth="1"/>
    <col min="4101" max="4101" width="12.125" style="35"/>
    <col min="4102" max="4103" width="13.375" style="35" customWidth="1"/>
    <col min="4104" max="4104" width="12.125" style="35"/>
    <col min="4105" max="4107" width="13.375" style="35" customWidth="1"/>
    <col min="4108" max="4352" width="12.125" style="35"/>
    <col min="4353" max="4353" width="13.375" style="35" customWidth="1"/>
    <col min="4354" max="4354" width="5.875" style="35" customWidth="1"/>
    <col min="4355" max="4355" width="9.625" style="35" customWidth="1"/>
    <col min="4356" max="4356" width="14.625" style="35" customWidth="1"/>
    <col min="4357" max="4357" width="12.125" style="35"/>
    <col min="4358" max="4359" width="13.375" style="35" customWidth="1"/>
    <col min="4360" max="4360" width="12.125" style="35"/>
    <col min="4361" max="4363" width="13.375" style="35" customWidth="1"/>
    <col min="4364" max="4608" width="12.125" style="35"/>
    <col min="4609" max="4609" width="13.375" style="35" customWidth="1"/>
    <col min="4610" max="4610" width="5.875" style="35" customWidth="1"/>
    <col min="4611" max="4611" width="9.625" style="35" customWidth="1"/>
    <col min="4612" max="4612" width="14.625" style="35" customWidth="1"/>
    <col min="4613" max="4613" width="12.125" style="35"/>
    <col min="4614" max="4615" width="13.375" style="35" customWidth="1"/>
    <col min="4616" max="4616" width="12.125" style="35"/>
    <col min="4617" max="4619" width="13.375" style="35" customWidth="1"/>
    <col min="4620" max="4864" width="12.125" style="35"/>
    <col min="4865" max="4865" width="13.375" style="35" customWidth="1"/>
    <col min="4866" max="4866" width="5.875" style="35" customWidth="1"/>
    <col min="4867" max="4867" width="9.625" style="35" customWidth="1"/>
    <col min="4868" max="4868" width="14.625" style="35" customWidth="1"/>
    <col min="4869" max="4869" width="12.125" style="35"/>
    <col min="4870" max="4871" width="13.375" style="35" customWidth="1"/>
    <col min="4872" max="4872" width="12.125" style="35"/>
    <col min="4873" max="4875" width="13.375" style="35" customWidth="1"/>
    <col min="4876" max="5120" width="12.125" style="35"/>
    <col min="5121" max="5121" width="13.375" style="35" customWidth="1"/>
    <col min="5122" max="5122" width="5.875" style="35" customWidth="1"/>
    <col min="5123" max="5123" width="9.625" style="35" customWidth="1"/>
    <col min="5124" max="5124" width="14.625" style="35" customWidth="1"/>
    <col min="5125" max="5125" width="12.125" style="35"/>
    <col min="5126" max="5127" width="13.375" style="35" customWidth="1"/>
    <col min="5128" max="5128" width="12.125" style="35"/>
    <col min="5129" max="5131" width="13.375" style="35" customWidth="1"/>
    <col min="5132" max="5376" width="12.125" style="35"/>
    <col min="5377" max="5377" width="13.375" style="35" customWidth="1"/>
    <col min="5378" max="5378" width="5.875" style="35" customWidth="1"/>
    <col min="5379" max="5379" width="9.625" style="35" customWidth="1"/>
    <col min="5380" max="5380" width="14.625" style="35" customWidth="1"/>
    <col min="5381" max="5381" width="12.125" style="35"/>
    <col min="5382" max="5383" width="13.375" style="35" customWidth="1"/>
    <col min="5384" max="5384" width="12.125" style="35"/>
    <col min="5385" max="5387" width="13.375" style="35" customWidth="1"/>
    <col min="5388" max="5632" width="12.125" style="35"/>
    <col min="5633" max="5633" width="13.375" style="35" customWidth="1"/>
    <col min="5634" max="5634" width="5.875" style="35" customWidth="1"/>
    <col min="5635" max="5635" width="9.625" style="35" customWidth="1"/>
    <col min="5636" max="5636" width="14.625" style="35" customWidth="1"/>
    <col min="5637" max="5637" width="12.125" style="35"/>
    <col min="5638" max="5639" width="13.375" style="35" customWidth="1"/>
    <col min="5640" max="5640" width="12.125" style="35"/>
    <col min="5641" max="5643" width="13.375" style="35" customWidth="1"/>
    <col min="5644" max="5888" width="12.125" style="35"/>
    <col min="5889" max="5889" width="13.375" style="35" customWidth="1"/>
    <col min="5890" max="5890" width="5.875" style="35" customWidth="1"/>
    <col min="5891" max="5891" width="9.625" style="35" customWidth="1"/>
    <col min="5892" max="5892" width="14.625" style="35" customWidth="1"/>
    <col min="5893" max="5893" width="12.125" style="35"/>
    <col min="5894" max="5895" width="13.375" style="35" customWidth="1"/>
    <col min="5896" max="5896" width="12.125" style="35"/>
    <col min="5897" max="5899" width="13.375" style="35" customWidth="1"/>
    <col min="5900" max="6144" width="12.125" style="35"/>
    <col min="6145" max="6145" width="13.375" style="35" customWidth="1"/>
    <col min="6146" max="6146" width="5.875" style="35" customWidth="1"/>
    <col min="6147" max="6147" width="9.625" style="35" customWidth="1"/>
    <col min="6148" max="6148" width="14.625" style="35" customWidth="1"/>
    <col min="6149" max="6149" width="12.125" style="35"/>
    <col min="6150" max="6151" width="13.375" style="35" customWidth="1"/>
    <col min="6152" max="6152" width="12.125" style="35"/>
    <col min="6153" max="6155" width="13.375" style="35" customWidth="1"/>
    <col min="6156" max="6400" width="12.125" style="35"/>
    <col min="6401" max="6401" width="13.375" style="35" customWidth="1"/>
    <col min="6402" max="6402" width="5.875" style="35" customWidth="1"/>
    <col min="6403" max="6403" width="9.625" style="35" customWidth="1"/>
    <col min="6404" max="6404" width="14.625" style="35" customWidth="1"/>
    <col min="6405" max="6405" width="12.125" style="35"/>
    <col min="6406" max="6407" width="13.375" style="35" customWidth="1"/>
    <col min="6408" max="6408" width="12.125" style="35"/>
    <col min="6409" max="6411" width="13.375" style="35" customWidth="1"/>
    <col min="6412" max="6656" width="12.125" style="35"/>
    <col min="6657" max="6657" width="13.375" style="35" customWidth="1"/>
    <col min="6658" max="6658" width="5.875" style="35" customWidth="1"/>
    <col min="6659" max="6659" width="9.625" style="35" customWidth="1"/>
    <col min="6660" max="6660" width="14.625" style="35" customWidth="1"/>
    <col min="6661" max="6661" width="12.125" style="35"/>
    <col min="6662" max="6663" width="13.375" style="35" customWidth="1"/>
    <col min="6664" max="6664" width="12.125" style="35"/>
    <col min="6665" max="6667" width="13.375" style="35" customWidth="1"/>
    <col min="6668" max="6912" width="12.125" style="35"/>
    <col min="6913" max="6913" width="13.375" style="35" customWidth="1"/>
    <col min="6914" max="6914" width="5.875" style="35" customWidth="1"/>
    <col min="6915" max="6915" width="9.625" style="35" customWidth="1"/>
    <col min="6916" max="6916" width="14.625" style="35" customWidth="1"/>
    <col min="6917" max="6917" width="12.125" style="35"/>
    <col min="6918" max="6919" width="13.375" style="35" customWidth="1"/>
    <col min="6920" max="6920" width="12.125" style="35"/>
    <col min="6921" max="6923" width="13.375" style="35" customWidth="1"/>
    <col min="6924" max="7168" width="12.125" style="35"/>
    <col min="7169" max="7169" width="13.375" style="35" customWidth="1"/>
    <col min="7170" max="7170" width="5.875" style="35" customWidth="1"/>
    <col min="7171" max="7171" width="9.625" style="35" customWidth="1"/>
    <col min="7172" max="7172" width="14.625" style="35" customWidth="1"/>
    <col min="7173" max="7173" width="12.125" style="35"/>
    <col min="7174" max="7175" width="13.375" style="35" customWidth="1"/>
    <col min="7176" max="7176" width="12.125" style="35"/>
    <col min="7177" max="7179" width="13.375" style="35" customWidth="1"/>
    <col min="7180" max="7424" width="12.125" style="35"/>
    <col min="7425" max="7425" width="13.375" style="35" customWidth="1"/>
    <col min="7426" max="7426" width="5.875" style="35" customWidth="1"/>
    <col min="7427" max="7427" width="9.625" style="35" customWidth="1"/>
    <col min="7428" max="7428" width="14.625" style="35" customWidth="1"/>
    <col min="7429" max="7429" width="12.125" style="35"/>
    <col min="7430" max="7431" width="13.375" style="35" customWidth="1"/>
    <col min="7432" max="7432" width="12.125" style="35"/>
    <col min="7433" max="7435" width="13.375" style="35" customWidth="1"/>
    <col min="7436" max="7680" width="12.125" style="35"/>
    <col min="7681" max="7681" width="13.375" style="35" customWidth="1"/>
    <col min="7682" max="7682" width="5.875" style="35" customWidth="1"/>
    <col min="7683" max="7683" width="9.625" style="35" customWidth="1"/>
    <col min="7684" max="7684" width="14.625" style="35" customWidth="1"/>
    <col min="7685" max="7685" width="12.125" style="35"/>
    <col min="7686" max="7687" width="13.375" style="35" customWidth="1"/>
    <col min="7688" max="7688" width="12.125" style="35"/>
    <col min="7689" max="7691" width="13.375" style="35" customWidth="1"/>
    <col min="7692" max="7936" width="12.125" style="35"/>
    <col min="7937" max="7937" width="13.375" style="35" customWidth="1"/>
    <col min="7938" max="7938" width="5.875" style="35" customWidth="1"/>
    <col min="7939" max="7939" width="9.625" style="35" customWidth="1"/>
    <col min="7940" max="7940" width="14.625" style="35" customWidth="1"/>
    <col min="7941" max="7941" width="12.125" style="35"/>
    <col min="7942" max="7943" width="13.375" style="35" customWidth="1"/>
    <col min="7944" max="7944" width="12.125" style="35"/>
    <col min="7945" max="7947" width="13.375" style="35" customWidth="1"/>
    <col min="7948" max="8192" width="12.125" style="35"/>
    <col min="8193" max="8193" width="13.375" style="35" customWidth="1"/>
    <col min="8194" max="8194" width="5.875" style="35" customWidth="1"/>
    <col min="8195" max="8195" width="9.625" style="35" customWidth="1"/>
    <col min="8196" max="8196" width="14.625" style="35" customWidth="1"/>
    <col min="8197" max="8197" width="12.125" style="35"/>
    <col min="8198" max="8199" width="13.375" style="35" customWidth="1"/>
    <col min="8200" max="8200" width="12.125" style="35"/>
    <col min="8201" max="8203" width="13.375" style="35" customWidth="1"/>
    <col min="8204" max="8448" width="12.125" style="35"/>
    <col min="8449" max="8449" width="13.375" style="35" customWidth="1"/>
    <col min="8450" max="8450" width="5.875" style="35" customWidth="1"/>
    <col min="8451" max="8451" width="9.625" style="35" customWidth="1"/>
    <col min="8452" max="8452" width="14.625" style="35" customWidth="1"/>
    <col min="8453" max="8453" width="12.125" style="35"/>
    <col min="8454" max="8455" width="13.375" style="35" customWidth="1"/>
    <col min="8456" max="8456" width="12.125" style="35"/>
    <col min="8457" max="8459" width="13.375" style="35" customWidth="1"/>
    <col min="8460" max="8704" width="12.125" style="35"/>
    <col min="8705" max="8705" width="13.375" style="35" customWidth="1"/>
    <col min="8706" max="8706" width="5.875" style="35" customWidth="1"/>
    <col min="8707" max="8707" width="9.625" style="35" customWidth="1"/>
    <col min="8708" max="8708" width="14.625" style="35" customWidth="1"/>
    <col min="8709" max="8709" width="12.125" style="35"/>
    <col min="8710" max="8711" width="13.375" style="35" customWidth="1"/>
    <col min="8712" max="8712" width="12.125" style="35"/>
    <col min="8713" max="8715" width="13.375" style="35" customWidth="1"/>
    <col min="8716" max="8960" width="12.125" style="35"/>
    <col min="8961" max="8961" width="13.375" style="35" customWidth="1"/>
    <col min="8962" max="8962" width="5.875" style="35" customWidth="1"/>
    <col min="8963" max="8963" width="9.625" style="35" customWidth="1"/>
    <col min="8964" max="8964" width="14.625" style="35" customWidth="1"/>
    <col min="8965" max="8965" width="12.125" style="35"/>
    <col min="8966" max="8967" width="13.375" style="35" customWidth="1"/>
    <col min="8968" max="8968" width="12.125" style="35"/>
    <col min="8969" max="8971" width="13.375" style="35" customWidth="1"/>
    <col min="8972" max="9216" width="12.125" style="35"/>
    <col min="9217" max="9217" width="13.375" style="35" customWidth="1"/>
    <col min="9218" max="9218" width="5.875" style="35" customWidth="1"/>
    <col min="9219" max="9219" width="9.625" style="35" customWidth="1"/>
    <col min="9220" max="9220" width="14.625" style="35" customWidth="1"/>
    <col min="9221" max="9221" width="12.125" style="35"/>
    <col min="9222" max="9223" width="13.375" style="35" customWidth="1"/>
    <col min="9224" max="9224" width="12.125" style="35"/>
    <col min="9225" max="9227" width="13.375" style="35" customWidth="1"/>
    <col min="9228" max="9472" width="12.125" style="35"/>
    <col min="9473" max="9473" width="13.375" style="35" customWidth="1"/>
    <col min="9474" max="9474" width="5.875" style="35" customWidth="1"/>
    <col min="9475" max="9475" width="9.625" style="35" customWidth="1"/>
    <col min="9476" max="9476" width="14.625" style="35" customWidth="1"/>
    <col min="9477" max="9477" width="12.125" style="35"/>
    <col min="9478" max="9479" width="13.375" style="35" customWidth="1"/>
    <col min="9480" max="9480" width="12.125" style="35"/>
    <col min="9481" max="9483" width="13.375" style="35" customWidth="1"/>
    <col min="9484" max="9728" width="12.125" style="35"/>
    <col min="9729" max="9729" width="13.375" style="35" customWidth="1"/>
    <col min="9730" max="9730" width="5.875" style="35" customWidth="1"/>
    <col min="9731" max="9731" width="9.625" style="35" customWidth="1"/>
    <col min="9732" max="9732" width="14.625" style="35" customWidth="1"/>
    <col min="9733" max="9733" width="12.125" style="35"/>
    <col min="9734" max="9735" width="13.375" style="35" customWidth="1"/>
    <col min="9736" max="9736" width="12.125" style="35"/>
    <col min="9737" max="9739" width="13.375" style="35" customWidth="1"/>
    <col min="9740" max="9984" width="12.125" style="35"/>
    <col min="9985" max="9985" width="13.375" style="35" customWidth="1"/>
    <col min="9986" max="9986" width="5.875" style="35" customWidth="1"/>
    <col min="9987" max="9987" width="9.625" style="35" customWidth="1"/>
    <col min="9988" max="9988" width="14.625" style="35" customWidth="1"/>
    <col min="9989" max="9989" width="12.125" style="35"/>
    <col min="9990" max="9991" width="13.375" style="35" customWidth="1"/>
    <col min="9992" max="9992" width="12.125" style="35"/>
    <col min="9993" max="9995" width="13.375" style="35" customWidth="1"/>
    <col min="9996" max="10240" width="12.125" style="35"/>
    <col min="10241" max="10241" width="13.375" style="35" customWidth="1"/>
    <col min="10242" max="10242" width="5.875" style="35" customWidth="1"/>
    <col min="10243" max="10243" width="9.625" style="35" customWidth="1"/>
    <col min="10244" max="10244" width="14.625" style="35" customWidth="1"/>
    <col min="10245" max="10245" width="12.125" style="35"/>
    <col min="10246" max="10247" width="13.375" style="35" customWidth="1"/>
    <col min="10248" max="10248" width="12.125" style="35"/>
    <col min="10249" max="10251" width="13.375" style="35" customWidth="1"/>
    <col min="10252" max="10496" width="12.125" style="35"/>
    <col min="10497" max="10497" width="13.375" style="35" customWidth="1"/>
    <col min="10498" max="10498" width="5.875" style="35" customWidth="1"/>
    <col min="10499" max="10499" width="9.625" style="35" customWidth="1"/>
    <col min="10500" max="10500" width="14.625" style="35" customWidth="1"/>
    <col min="10501" max="10501" width="12.125" style="35"/>
    <col min="10502" max="10503" width="13.375" style="35" customWidth="1"/>
    <col min="10504" max="10504" width="12.125" style="35"/>
    <col min="10505" max="10507" width="13.375" style="35" customWidth="1"/>
    <col min="10508" max="10752" width="12.125" style="35"/>
    <col min="10753" max="10753" width="13.375" style="35" customWidth="1"/>
    <col min="10754" max="10754" width="5.875" style="35" customWidth="1"/>
    <col min="10755" max="10755" width="9.625" style="35" customWidth="1"/>
    <col min="10756" max="10756" width="14.625" style="35" customWidth="1"/>
    <col min="10757" max="10757" width="12.125" style="35"/>
    <col min="10758" max="10759" width="13.375" style="35" customWidth="1"/>
    <col min="10760" max="10760" width="12.125" style="35"/>
    <col min="10761" max="10763" width="13.375" style="35" customWidth="1"/>
    <col min="10764" max="11008" width="12.125" style="35"/>
    <col min="11009" max="11009" width="13.375" style="35" customWidth="1"/>
    <col min="11010" max="11010" width="5.875" style="35" customWidth="1"/>
    <col min="11011" max="11011" width="9.625" style="35" customWidth="1"/>
    <col min="11012" max="11012" width="14.625" style="35" customWidth="1"/>
    <col min="11013" max="11013" width="12.125" style="35"/>
    <col min="11014" max="11015" width="13.375" style="35" customWidth="1"/>
    <col min="11016" max="11016" width="12.125" style="35"/>
    <col min="11017" max="11019" width="13.375" style="35" customWidth="1"/>
    <col min="11020" max="11264" width="12.125" style="35"/>
    <col min="11265" max="11265" width="13.375" style="35" customWidth="1"/>
    <col min="11266" max="11266" width="5.875" style="35" customWidth="1"/>
    <col min="11267" max="11267" width="9.625" style="35" customWidth="1"/>
    <col min="11268" max="11268" width="14.625" style="35" customWidth="1"/>
    <col min="11269" max="11269" width="12.125" style="35"/>
    <col min="11270" max="11271" width="13.375" style="35" customWidth="1"/>
    <col min="11272" max="11272" width="12.125" style="35"/>
    <col min="11273" max="11275" width="13.375" style="35" customWidth="1"/>
    <col min="11276" max="11520" width="12.125" style="35"/>
    <col min="11521" max="11521" width="13.375" style="35" customWidth="1"/>
    <col min="11522" max="11522" width="5.875" style="35" customWidth="1"/>
    <col min="11523" max="11523" width="9.625" style="35" customWidth="1"/>
    <col min="11524" max="11524" width="14.625" style="35" customWidth="1"/>
    <col min="11525" max="11525" width="12.125" style="35"/>
    <col min="11526" max="11527" width="13.375" style="35" customWidth="1"/>
    <col min="11528" max="11528" width="12.125" style="35"/>
    <col min="11529" max="11531" width="13.375" style="35" customWidth="1"/>
    <col min="11532" max="11776" width="12.125" style="35"/>
    <col min="11777" max="11777" width="13.375" style="35" customWidth="1"/>
    <col min="11778" max="11778" width="5.875" style="35" customWidth="1"/>
    <col min="11779" max="11779" width="9.625" style="35" customWidth="1"/>
    <col min="11780" max="11780" width="14.625" style="35" customWidth="1"/>
    <col min="11781" max="11781" width="12.125" style="35"/>
    <col min="11782" max="11783" width="13.375" style="35" customWidth="1"/>
    <col min="11784" max="11784" width="12.125" style="35"/>
    <col min="11785" max="11787" width="13.375" style="35" customWidth="1"/>
    <col min="11788" max="12032" width="12.125" style="35"/>
    <col min="12033" max="12033" width="13.375" style="35" customWidth="1"/>
    <col min="12034" max="12034" width="5.875" style="35" customWidth="1"/>
    <col min="12035" max="12035" width="9.625" style="35" customWidth="1"/>
    <col min="12036" max="12036" width="14.625" style="35" customWidth="1"/>
    <col min="12037" max="12037" width="12.125" style="35"/>
    <col min="12038" max="12039" width="13.375" style="35" customWidth="1"/>
    <col min="12040" max="12040" width="12.125" style="35"/>
    <col min="12041" max="12043" width="13.375" style="35" customWidth="1"/>
    <col min="12044" max="12288" width="12.125" style="35"/>
    <col min="12289" max="12289" width="13.375" style="35" customWidth="1"/>
    <col min="12290" max="12290" width="5.875" style="35" customWidth="1"/>
    <col min="12291" max="12291" width="9.625" style="35" customWidth="1"/>
    <col min="12292" max="12292" width="14.625" style="35" customWidth="1"/>
    <col min="12293" max="12293" width="12.125" style="35"/>
    <col min="12294" max="12295" width="13.375" style="35" customWidth="1"/>
    <col min="12296" max="12296" width="12.125" style="35"/>
    <col min="12297" max="12299" width="13.375" style="35" customWidth="1"/>
    <col min="12300" max="12544" width="12.125" style="35"/>
    <col min="12545" max="12545" width="13.375" style="35" customWidth="1"/>
    <col min="12546" max="12546" width="5.875" style="35" customWidth="1"/>
    <col min="12547" max="12547" width="9.625" style="35" customWidth="1"/>
    <col min="12548" max="12548" width="14.625" style="35" customWidth="1"/>
    <col min="12549" max="12549" width="12.125" style="35"/>
    <col min="12550" max="12551" width="13.375" style="35" customWidth="1"/>
    <col min="12552" max="12552" width="12.125" style="35"/>
    <col min="12553" max="12555" width="13.375" style="35" customWidth="1"/>
    <col min="12556" max="12800" width="12.125" style="35"/>
    <col min="12801" max="12801" width="13.375" style="35" customWidth="1"/>
    <col min="12802" max="12802" width="5.875" style="35" customWidth="1"/>
    <col min="12803" max="12803" width="9.625" style="35" customWidth="1"/>
    <col min="12804" max="12804" width="14.625" style="35" customWidth="1"/>
    <col min="12805" max="12805" width="12.125" style="35"/>
    <col min="12806" max="12807" width="13.375" style="35" customWidth="1"/>
    <col min="12808" max="12808" width="12.125" style="35"/>
    <col min="12809" max="12811" width="13.375" style="35" customWidth="1"/>
    <col min="12812" max="13056" width="12.125" style="35"/>
    <col min="13057" max="13057" width="13.375" style="35" customWidth="1"/>
    <col min="13058" max="13058" width="5.875" style="35" customWidth="1"/>
    <col min="13059" max="13059" width="9.625" style="35" customWidth="1"/>
    <col min="13060" max="13060" width="14.625" style="35" customWidth="1"/>
    <col min="13061" max="13061" width="12.125" style="35"/>
    <col min="13062" max="13063" width="13.375" style="35" customWidth="1"/>
    <col min="13064" max="13064" width="12.125" style="35"/>
    <col min="13065" max="13067" width="13.375" style="35" customWidth="1"/>
    <col min="13068" max="13312" width="12.125" style="35"/>
    <col min="13313" max="13313" width="13.375" style="35" customWidth="1"/>
    <col min="13314" max="13314" width="5.875" style="35" customWidth="1"/>
    <col min="13315" max="13315" width="9.625" style="35" customWidth="1"/>
    <col min="13316" max="13316" width="14.625" style="35" customWidth="1"/>
    <col min="13317" max="13317" width="12.125" style="35"/>
    <col min="13318" max="13319" width="13.375" style="35" customWidth="1"/>
    <col min="13320" max="13320" width="12.125" style="35"/>
    <col min="13321" max="13323" width="13.375" style="35" customWidth="1"/>
    <col min="13324" max="13568" width="12.125" style="35"/>
    <col min="13569" max="13569" width="13.375" style="35" customWidth="1"/>
    <col min="13570" max="13570" width="5.875" style="35" customWidth="1"/>
    <col min="13571" max="13571" width="9.625" style="35" customWidth="1"/>
    <col min="13572" max="13572" width="14.625" style="35" customWidth="1"/>
    <col min="13573" max="13573" width="12.125" style="35"/>
    <col min="13574" max="13575" width="13.375" style="35" customWidth="1"/>
    <col min="13576" max="13576" width="12.125" style="35"/>
    <col min="13577" max="13579" width="13.375" style="35" customWidth="1"/>
    <col min="13580" max="13824" width="12.125" style="35"/>
    <col min="13825" max="13825" width="13.375" style="35" customWidth="1"/>
    <col min="13826" max="13826" width="5.875" style="35" customWidth="1"/>
    <col min="13827" max="13827" width="9.625" style="35" customWidth="1"/>
    <col min="13828" max="13828" width="14.625" style="35" customWidth="1"/>
    <col min="13829" max="13829" width="12.125" style="35"/>
    <col min="13830" max="13831" width="13.375" style="35" customWidth="1"/>
    <col min="13832" max="13832" width="12.125" style="35"/>
    <col min="13833" max="13835" width="13.375" style="35" customWidth="1"/>
    <col min="13836" max="14080" width="12.125" style="35"/>
    <col min="14081" max="14081" width="13.375" style="35" customWidth="1"/>
    <col min="14082" max="14082" width="5.875" style="35" customWidth="1"/>
    <col min="14083" max="14083" width="9.625" style="35" customWidth="1"/>
    <col min="14084" max="14084" width="14.625" style="35" customWidth="1"/>
    <col min="14085" max="14085" width="12.125" style="35"/>
    <col min="14086" max="14087" width="13.375" style="35" customWidth="1"/>
    <col min="14088" max="14088" width="12.125" style="35"/>
    <col min="14089" max="14091" width="13.375" style="35" customWidth="1"/>
    <col min="14092" max="14336" width="12.125" style="35"/>
    <col min="14337" max="14337" width="13.375" style="35" customWidth="1"/>
    <col min="14338" max="14338" width="5.875" style="35" customWidth="1"/>
    <col min="14339" max="14339" width="9.625" style="35" customWidth="1"/>
    <col min="14340" max="14340" width="14.625" style="35" customWidth="1"/>
    <col min="14341" max="14341" width="12.125" style="35"/>
    <col min="14342" max="14343" width="13.375" style="35" customWidth="1"/>
    <col min="14344" max="14344" width="12.125" style="35"/>
    <col min="14345" max="14347" width="13.375" style="35" customWidth="1"/>
    <col min="14348" max="14592" width="12.125" style="35"/>
    <col min="14593" max="14593" width="13.375" style="35" customWidth="1"/>
    <col min="14594" max="14594" width="5.875" style="35" customWidth="1"/>
    <col min="14595" max="14595" width="9.625" style="35" customWidth="1"/>
    <col min="14596" max="14596" width="14.625" style="35" customWidth="1"/>
    <col min="14597" max="14597" width="12.125" style="35"/>
    <col min="14598" max="14599" width="13.375" style="35" customWidth="1"/>
    <col min="14600" max="14600" width="12.125" style="35"/>
    <col min="14601" max="14603" width="13.375" style="35" customWidth="1"/>
    <col min="14604" max="14848" width="12.125" style="35"/>
    <col min="14849" max="14849" width="13.375" style="35" customWidth="1"/>
    <col min="14850" max="14850" width="5.875" style="35" customWidth="1"/>
    <col min="14851" max="14851" width="9.625" style="35" customWidth="1"/>
    <col min="14852" max="14852" width="14.625" style="35" customWidth="1"/>
    <col min="14853" max="14853" width="12.125" style="35"/>
    <col min="14854" max="14855" width="13.375" style="35" customWidth="1"/>
    <col min="14856" max="14856" width="12.125" style="35"/>
    <col min="14857" max="14859" width="13.375" style="35" customWidth="1"/>
    <col min="14860" max="15104" width="12.125" style="35"/>
    <col min="15105" max="15105" width="13.375" style="35" customWidth="1"/>
    <col min="15106" max="15106" width="5.875" style="35" customWidth="1"/>
    <col min="15107" max="15107" width="9.625" style="35" customWidth="1"/>
    <col min="15108" max="15108" width="14.625" style="35" customWidth="1"/>
    <col min="15109" max="15109" width="12.125" style="35"/>
    <col min="15110" max="15111" width="13.375" style="35" customWidth="1"/>
    <col min="15112" max="15112" width="12.125" style="35"/>
    <col min="15113" max="15115" width="13.375" style="35" customWidth="1"/>
    <col min="15116" max="15360" width="12.125" style="35"/>
    <col min="15361" max="15361" width="13.375" style="35" customWidth="1"/>
    <col min="15362" max="15362" width="5.875" style="35" customWidth="1"/>
    <col min="15363" max="15363" width="9.625" style="35" customWidth="1"/>
    <col min="15364" max="15364" width="14.625" style="35" customWidth="1"/>
    <col min="15365" max="15365" width="12.125" style="35"/>
    <col min="15366" max="15367" width="13.375" style="35" customWidth="1"/>
    <col min="15368" max="15368" width="12.125" style="35"/>
    <col min="15369" max="15371" width="13.375" style="35" customWidth="1"/>
    <col min="15372" max="15616" width="12.125" style="35"/>
    <col min="15617" max="15617" width="13.375" style="35" customWidth="1"/>
    <col min="15618" max="15618" width="5.875" style="35" customWidth="1"/>
    <col min="15619" max="15619" width="9.625" style="35" customWidth="1"/>
    <col min="15620" max="15620" width="14.625" style="35" customWidth="1"/>
    <col min="15621" max="15621" width="12.125" style="35"/>
    <col min="15622" max="15623" width="13.375" style="35" customWidth="1"/>
    <col min="15624" max="15624" width="12.125" style="35"/>
    <col min="15625" max="15627" width="13.375" style="35" customWidth="1"/>
    <col min="15628" max="15872" width="12.125" style="35"/>
    <col min="15873" max="15873" width="13.375" style="35" customWidth="1"/>
    <col min="15874" max="15874" width="5.875" style="35" customWidth="1"/>
    <col min="15875" max="15875" width="9.625" style="35" customWidth="1"/>
    <col min="15876" max="15876" width="14.625" style="35" customWidth="1"/>
    <col min="15877" max="15877" width="12.125" style="35"/>
    <col min="15878" max="15879" width="13.375" style="35" customWidth="1"/>
    <col min="15880" max="15880" width="12.125" style="35"/>
    <col min="15881" max="15883" width="13.375" style="35" customWidth="1"/>
    <col min="15884" max="16128" width="12.125" style="35"/>
    <col min="16129" max="16129" width="13.375" style="35" customWidth="1"/>
    <col min="16130" max="16130" width="5.875" style="35" customWidth="1"/>
    <col min="16131" max="16131" width="9.625" style="35" customWidth="1"/>
    <col min="16132" max="16132" width="14.625" style="35" customWidth="1"/>
    <col min="16133" max="16133" width="12.125" style="35"/>
    <col min="16134" max="16135" width="13.375" style="35" customWidth="1"/>
    <col min="16136" max="16136" width="12.125" style="35"/>
    <col min="16137" max="16139" width="13.375" style="35" customWidth="1"/>
    <col min="16140" max="16384" width="12.125" style="35"/>
  </cols>
  <sheetData>
    <row r="1" spans="1:12" x14ac:dyDescent="0.2">
      <c r="A1" s="34"/>
    </row>
    <row r="6" spans="1:12" x14ac:dyDescent="0.2">
      <c r="G6" s="36" t="s">
        <v>866</v>
      </c>
    </row>
    <row r="7" spans="1:12" ht="18" thickBot="1" x14ac:dyDescent="0.25">
      <c r="B7" s="37"/>
      <c r="C7" s="37"/>
      <c r="D7" s="37"/>
      <c r="E7" s="37"/>
      <c r="F7" s="37"/>
      <c r="G7" s="56" t="s">
        <v>867</v>
      </c>
      <c r="H7" s="37"/>
      <c r="I7" s="37"/>
      <c r="J7" s="37"/>
      <c r="K7" s="37"/>
      <c r="L7" s="37"/>
    </row>
    <row r="8" spans="1:12" x14ac:dyDescent="0.2">
      <c r="F8" s="39"/>
      <c r="G8" s="39"/>
      <c r="H8" s="39"/>
      <c r="I8" s="39"/>
      <c r="J8" s="39"/>
      <c r="K8" s="39"/>
      <c r="L8" s="42"/>
    </row>
    <row r="9" spans="1:12" x14ac:dyDescent="0.2">
      <c r="F9" s="40" t="s">
        <v>868</v>
      </c>
      <c r="G9" s="40" t="s">
        <v>869</v>
      </c>
      <c r="H9" s="40" t="s">
        <v>870</v>
      </c>
      <c r="I9" s="41" t="s">
        <v>871</v>
      </c>
      <c r="J9" s="40" t="s">
        <v>872</v>
      </c>
      <c r="K9" s="40" t="s">
        <v>873</v>
      </c>
      <c r="L9" s="39"/>
    </row>
    <row r="10" spans="1:12" x14ac:dyDescent="0.2">
      <c r="B10" s="42"/>
      <c r="C10" s="42"/>
      <c r="D10" s="42"/>
      <c r="E10" s="42"/>
      <c r="F10" s="44" t="s">
        <v>874</v>
      </c>
      <c r="G10" s="43"/>
      <c r="H10" s="43"/>
      <c r="I10" s="44" t="s">
        <v>875</v>
      </c>
      <c r="J10" s="44" t="s">
        <v>876</v>
      </c>
      <c r="K10" s="44" t="s">
        <v>526</v>
      </c>
      <c r="L10" s="44" t="s">
        <v>877</v>
      </c>
    </row>
    <row r="11" spans="1:12" x14ac:dyDescent="0.2">
      <c r="F11" s="58" t="s">
        <v>878</v>
      </c>
      <c r="H11" s="59" t="s">
        <v>879</v>
      </c>
      <c r="I11" s="59" t="s">
        <v>879</v>
      </c>
      <c r="J11" s="59" t="s">
        <v>173</v>
      </c>
      <c r="K11" s="59" t="s">
        <v>173</v>
      </c>
      <c r="L11" s="59" t="s">
        <v>173</v>
      </c>
    </row>
    <row r="12" spans="1:12" x14ac:dyDescent="0.2">
      <c r="C12" s="36" t="s">
        <v>880</v>
      </c>
      <c r="D12" s="50"/>
      <c r="E12" s="50"/>
      <c r="F12" s="49">
        <f>F13+F14+F15</f>
        <v>12279</v>
      </c>
      <c r="G12" s="50">
        <f>G13+G14+G15</f>
        <v>180</v>
      </c>
      <c r="H12" s="50">
        <v>592</v>
      </c>
      <c r="I12" s="50">
        <v>390</v>
      </c>
      <c r="J12" s="50">
        <f>J13+J14++J15</f>
        <v>74823</v>
      </c>
      <c r="K12" s="50">
        <f>K13+K14+K15</f>
        <v>27</v>
      </c>
      <c r="L12" s="50">
        <f>L13+L14+L15</f>
        <v>20</v>
      </c>
    </row>
    <row r="13" spans="1:12" x14ac:dyDescent="0.2">
      <c r="D13" s="34" t="s">
        <v>881</v>
      </c>
      <c r="F13" s="48">
        <v>10984</v>
      </c>
      <c r="G13" s="47">
        <v>120</v>
      </c>
      <c r="H13" s="47">
        <v>454</v>
      </c>
      <c r="I13" s="47">
        <v>340</v>
      </c>
      <c r="J13" s="47">
        <v>67035</v>
      </c>
      <c r="K13" s="47">
        <v>22</v>
      </c>
      <c r="L13" s="47">
        <v>15</v>
      </c>
    </row>
    <row r="14" spans="1:12" x14ac:dyDescent="0.2">
      <c r="D14" s="34" t="s">
        <v>882</v>
      </c>
      <c r="F14" s="48">
        <v>815</v>
      </c>
      <c r="G14" s="47">
        <v>27</v>
      </c>
      <c r="H14" s="47">
        <v>136</v>
      </c>
      <c r="I14" s="47">
        <v>48</v>
      </c>
      <c r="J14" s="47">
        <v>7788</v>
      </c>
      <c r="K14" s="47">
        <v>5</v>
      </c>
      <c r="L14" s="47">
        <v>5</v>
      </c>
    </row>
    <row r="15" spans="1:12" x14ac:dyDescent="0.2">
      <c r="D15" s="34" t="s">
        <v>883</v>
      </c>
      <c r="F15" s="62">
        <v>480</v>
      </c>
      <c r="G15" s="61">
        <v>33</v>
      </c>
      <c r="H15" s="47">
        <v>2</v>
      </c>
      <c r="I15" s="47">
        <v>2</v>
      </c>
      <c r="J15" s="61" t="s">
        <v>884</v>
      </c>
      <c r="K15" s="61" t="s">
        <v>884</v>
      </c>
      <c r="L15" s="61" t="s">
        <v>884</v>
      </c>
    </row>
    <row r="16" spans="1:12" x14ac:dyDescent="0.2">
      <c r="F16" s="39"/>
    </row>
    <row r="17" spans="3:12" x14ac:dyDescent="0.2">
      <c r="C17" s="36" t="s">
        <v>885</v>
      </c>
      <c r="D17" s="50"/>
      <c r="E17" s="50"/>
      <c r="F17" s="49">
        <f t="shared" ref="F17:L17" si="0">SUM(F18:F37)</f>
        <v>18013</v>
      </c>
      <c r="G17" s="50">
        <f t="shared" si="0"/>
        <v>711</v>
      </c>
      <c r="H17" s="50">
        <v>1269</v>
      </c>
      <c r="I17" s="50">
        <v>1889</v>
      </c>
      <c r="J17" s="50">
        <f t="shared" si="0"/>
        <v>208343</v>
      </c>
      <c r="K17" s="50">
        <f t="shared" si="0"/>
        <v>59</v>
      </c>
      <c r="L17" s="50">
        <f t="shared" si="0"/>
        <v>37</v>
      </c>
    </row>
    <row r="18" spans="3:12" x14ac:dyDescent="0.2">
      <c r="D18" s="34" t="s">
        <v>886</v>
      </c>
      <c r="F18" s="48">
        <v>7289</v>
      </c>
      <c r="G18" s="47">
        <v>46</v>
      </c>
      <c r="H18" s="47">
        <v>435</v>
      </c>
      <c r="I18" s="47">
        <v>873</v>
      </c>
      <c r="J18" s="47">
        <v>108958</v>
      </c>
      <c r="K18" s="47">
        <v>27</v>
      </c>
      <c r="L18" s="47">
        <v>19</v>
      </c>
    </row>
    <row r="19" spans="3:12" x14ac:dyDescent="0.2">
      <c r="D19" s="34" t="s">
        <v>887</v>
      </c>
      <c r="F19" s="48">
        <v>212</v>
      </c>
      <c r="G19" s="47">
        <v>1</v>
      </c>
      <c r="H19" s="47">
        <v>39</v>
      </c>
      <c r="I19" s="47">
        <v>41</v>
      </c>
      <c r="J19" s="47">
        <v>2289</v>
      </c>
      <c r="K19" s="61" t="s">
        <v>884</v>
      </c>
      <c r="L19" s="61" t="s">
        <v>884</v>
      </c>
    </row>
    <row r="20" spans="3:12" x14ac:dyDescent="0.2">
      <c r="D20" s="34" t="s">
        <v>888</v>
      </c>
      <c r="F20" s="48">
        <v>1340</v>
      </c>
      <c r="G20" s="47">
        <v>80</v>
      </c>
      <c r="H20" s="47">
        <v>90</v>
      </c>
      <c r="I20" s="47">
        <v>133</v>
      </c>
      <c r="J20" s="47">
        <v>11569</v>
      </c>
      <c r="K20" s="47">
        <v>6</v>
      </c>
      <c r="L20" s="47">
        <v>4</v>
      </c>
    </row>
    <row r="21" spans="3:12" x14ac:dyDescent="0.2">
      <c r="D21" s="34" t="s">
        <v>889</v>
      </c>
      <c r="F21" s="48">
        <v>786</v>
      </c>
      <c r="G21" s="47">
        <v>40</v>
      </c>
      <c r="H21" s="47">
        <v>55</v>
      </c>
      <c r="I21" s="47">
        <v>77</v>
      </c>
      <c r="J21" s="47">
        <v>12695</v>
      </c>
      <c r="K21" s="47">
        <v>2</v>
      </c>
      <c r="L21" s="47">
        <v>1</v>
      </c>
    </row>
    <row r="22" spans="3:12" x14ac:dyDescent="0.2">
      <c r="D22" s="34" t="s">
        <v>890</v>
      </c>
      <c r="F22" s="48">
        <v>590</v>
      </c>
      <c r="G22" s="47">
        <v>56</v>
      </c>
      <c r="H22" s="47">
        <v>59</v>
      </c>
      <c r="I22" s="47">
        <v>128</v>
      </c>
      <c r="J22" s="47">
        <v>16157</v>
      </c>
      <c r="K22" s="47">
        <v>4</v>
      </c>
      <c r="L22" s="47">
        <v>2</v>
      </c>
    </row>
    <row r="23" spans="3:12" x14ac:dyDescent="0.2">
      <c r="D23" s="34" t="s">
        <v>891</v>
      </c>
      <c r="F23" s="48">
        <v>1342</v>
      </c>
      <c r="G23" s="47">
        <v>20</v>
      </c>
      <c r="H23" s="47">
        <v>112</v>
      </c>
      <c r="I23" s="47">
        <v>148</v>
      </c>
      <c r="J23" s="47">
        <v>17579</v>
      </c>
      <c r="K23" s="47">
        <v>5</v>
      </c>
      <c r="L23" s="47">
        <v>2</v>
      </c>
    </row>
    <row r="24" spans="3:12" x14ac:dyDescent="0.2">
      <c r="D24" s="34" t="s">
        <v>892</v>
      </c>
      <c r="F24" s="48">
        <v>700</v>
      </c>
      <c r="G24" s="47">
        <v>62</v>
      </c>
      <c r="H24" s="47">
        <v>69</v>
      </c>
      <c r="I24" s="47">
        <v>80</v>
      </c>
      <c r="J24" s="47">
        <v>2680</v>
      </c>
      <c r="K24" s="47">
        <v>3</v>
      </c>
      <c r="L24" s="47">
        <v>3</v>
      </c>
    </row>
    <row r="25" spans="3:12" x14ac:dyDescent="0.2">
      <c r="D25" s="34" t="s">
        <v>893</v>
      </c>
      <c r="F25" s="48">
        <v>1010</v>
      </c>
      <c r="G25" s="47">
        <v>66</v>
      </c>
      <c r="H25" s="47">
        <v>32</v>
      </c>
      <c r="I25" s="47">
        <v>42</v>
      </c>
      <c r="J25" s="47">
        <v>3536</v>
      </c>
      <c r="K25" s="47">
        <v>1</v>
      </c>
      <c r="L25" s="47">
        <v>1</v>
      </c>
    </row>
    <row r="26" spans="3:12" x14ac:dyDescent="0.2">
      <c r="D26" s="34" t="s">
        <v>894</v>
      </c>
      <c r="F26" s="48">
        <v>480</v>
      </c>
      <c r="G26" s="47">
        <v>33</v>
      </c>
      <c r="H26" s="47">
        <v>31</v>
      </c>
      <c r="I26" s="47">
        <v>13</v>
      </c>
      <c r="J26" s="47">
        <v>753</v>
      </c>
      <c r="K26" s="61" t="s">
        <v>884</v>
      </c>
      <c r="L26" s="61" t="s">
        <v>884</v>
      </c>
    </row>
    <row r="27" spans="3:12" x14ac:dyDescent="0.2">
      <c r="D27" s="34" t="s">
        <v>895</v>
      </c>
      <c r="F27" s="48">
        <v>339</v>
      </c>
      <c r="G27" s="47">
        <v>18</v>
      </c>
      <c r="H27" s="47">
        <v>14</v>
      </c>
      <c r="I27" s="47">
        <v>13</v>
      </c>
      <c r="J27" s="61" t="s">
        <v>884</v>
      </c>
      <c r="K27" s="47">
        <v>1</v>
      </c>
      <c r="L27" s="47">
        <v>1</v>
      </c>
    </row>
    <row r="28" spans="3:12" x14ac:dyDescent="0.2">
      <c r="F28" s="39"/>
      <c r="H28" s="47"/>
      <c r="I28" s="47"/>
    </row>
    <row r="29" spans="3:12" x14ac:dyDescent="0.2">
      <c r="D29" s="34" t="s">
        <v>896</v>
      </c>
      <c r="F29" s="48">
        <v>476</v>
      </c>
      <c r="G29" s="47">
        <v>14</v>
      </c>
      <c r="H29" s="47">
        <v>56</v>
      </c>
      <c r="I29" s="47">
        <v>83</v>
      </c>
      <c r="J29" s="47">
        <v>9271</v>
      </c>
      <c r="K29" s="47">
        <v>1</v>
      </c>
      <c r="L29" s="47">
        <v>1</v>
      </c>
    </row>
    <row r="30" spans="3:12" x14ac:dyDescent="0.2">
      <c r="D30" s="34" t="s">
        <v>897</v>
      </c>
      <c r="F30" s="48">
        <v>802</v>
      </c>
      <c r="G30" s="47">
        <v>19</v>
      </c>
      <c r="H30" s="47">
        <v>19</v>
      </c>
      <c r="I30" s="47">
        <v>61</v>
      </c>
      <c r="J30" s="47">
        <v>8648</v>
      </c>
      <c r="K30" s="47">
        <v>3</v>
      </c>
      <c r="L30" s="61" t="s">
        <v>884</v>
      </c>
    </row>
    <row r="31" spans="3:12" x14ac:dyDescent="0.2">
      <c r="D31" s="34" t="s">
        <v>898</v>
      </c>
      <c r="F31" s="48">
        <v>413</v>
      </c>
      <c r="G31" s="47">
        <v>37</v>
      </c>
      <c r="H31" s="47">
        <v>43</v>
      </c>
      <c r="I31" s="47">
        <v>32</v>
      </c>
      <c r="J31" s="47">
        <v>2413</v>
      </c>
      <c r="K31" s="47">
        <v>1</v>
      </c>
      <c r="L31" s="47">
        <v>1</v>
      </c>
    </row>
    <row r="32" spans="3:12" x14ac:dyDescent="0.2">
      <c r="D32" s="34" t="s">
        <v>899</v>
      </c>
      <c r="F32" s="48">
        <v>249</v>
      </c>
      <c r="G32" s="47">
        <v>18</v>
      </c>
      <c r="H32" s="47">
        <v>42</v>
      </c>
      <c r="I32" s="47">
        <v>9</v>
      </c>
      <c r="J32" s="47">
        <v>463</v>
      </c>
      <c r="K32" s="61" t="s">
        <v>884</v>
      </c>
      <c r="L32" s="61" t="s">
        <v>884</v>
      </c>
    </row>
    <row r="33" spans="2:12" x14ac:dyDescent="0.2">
      <c r="D33" s="34" t="s">
        <v>900</v>
      </c>
      <c r="F33" s="48">
        <v>266</v>
      </c>
      <c r="G33" s="47">
        <v>33</v>
      </c>
      <c r="H33" s="47">
        <v>27</v>
      </c>
      <c r="I33" s="47">
        <v>35</v>
      </c>
      <c r="J33" s="47">
        <v>2587</v>
      </c>
      <c r="K33" s="61" t="s">
        <v>884</v>
      </c>
      <c r="L33" s="61" t="s">
        <v>884</v>
      </c>
    </row>
    <row r="34" spans="2:12" x14ac:dyDescent="0.2">
      <c r="D34" s="34" t="s">
        <v>901</v>
      </c>
      <c r="F34" s="48">
        <v>291</v>
      </c>
      <c r="G34" s="47">
        <v>36</v>
      </c>
      <c r="H34" s="47">
        <v>60</v>
      </c>
      <c r="I34" s="47">
        <v>33</v>
      </c>
      <c r="J34" s="47">
        <v>2106</v>
      </c>
      <c r="K34" s="61" t="s">
        <v>884</v>
      </c>
      <c r="L34" s="61" t="s">
        <v>884</v>
      </c>
    </row>
    <row r="35" spans="2:12" x14ac:dyDescent="0.2">
      <c r="D35" s="34" t="s">
        <v>902</v>
      </c>
      <c r="F35" s="48">
        <v>293</v>
      </c>
      <c r="G35" s="47">
        <v>38</v>
      </c>
      <c r="H35" s="47">
        <v>23</v>
      </c>
      <c r="I35" s="47">
        <v>34</v>
      </c>
      <c r="J35" s="47">
        <v>4132</v>
      </c>
      <c r="K35" s="61" t="s">
        <v>884</v>
      </c>
      <c r="L35" s="61" t="s">
        <v>884</v>
      </c>
    </row>
    <row r="36" spans="2:12" x14ac:dyDescent="0.2">
      <c r="D36" s="34" t="s">
        <v>903</v>
      </c>
      <c r="F36" s="48">
        <v>605</v>
      </c>
      <c r="G36" s="47">
        <v>25</v>
      </c>
      <c r="H36" s="47">
        <v>27</v>
      </c>
      <c r="I36" s="47">
        <v>20</v>
      </c>
      <c r="J36" s="47">
        <v>1347</v>
      </c>
      <c r="K36" s="47">
        <v>3</v>
      </c>
      <c r="L36" s="47">
        <v>1</v>
      </c>
    </row>
    <row r="37" spans="2:12" x14ac:dyDescent="0.2">
      <c r="D37" s="34" t="s">
        <v>904</v>
      </c>
      <c r="F37" s="48">
        <v>530</v>
      </c>
      <c r="G37" s="47">
        <v>69</v>
      </c>
      <c r="H37" s="47">
        <v>37</v>
      </c>
      <c r="I37" s="47">
        <v>33</v>
      </c>
      <c r="J37" s="47">
        <v>1160</v>
      </c>
      <c r="K37" s="47">
        <v>2</v>
      </c>
      <c r="L37" s="47">
        <v>1</v>
      </c>
    </row>
    <row r="38" spans="2:12" ht="18" thickBot="1" x14ac:dyDescent="0.25">
      <c r="B38" s="37"/>
      <c r="C38" s="37"/>
      <c r="D38" s="37"/>
      <c r="E38" s="37"/>
      <c r="F38" s="53"/>
      <c r="G38" s="37"/>
      <c r="H38" s="55"/>
      <c r="I38" s="55"/>
      <c r="J38" s="37"/>
      <c r="K38" s="37"/>
      <c r="L38" s="37"/>
    </row>
    <row r="39" spans="2:12" x14ac:dyDescent="0.2">
      <c r="F39" s="34" t="s">
        <v>905</v>
      </c>
    </row>
  </sheetData>
  <phoneticPr fontId="2"/>
  <pageMargins left="0.37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8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5.875" style="35" customWidth="1"/>
    <col min="3" max="3" width="9.625" style="35" customWidth="1"/>
    <col min="4" max="4" width="14.625" style="35" customWidth="1"/>
    <col min="5" max="5" width="12.125" style="35"/>
    <col min="6" max="7" width="13.375" style="35" customWidth="1"/>
    <col min="8" max="8" width="12.125" style="35"/>
    <col min="9" max="11" width="13.375" style="35" customWidth="1"/>
    <col min="12" max="256" width="12.125" style="35"/>
    <col min="257" max="257" width="13.375" style="35" customWidth="1"/>
    <col min="258" max="258" width="5.875" style="35" customWidth="1"/>
    <col min="259" max="259" width="9.625" style="35" customWidth="1"/>
    <col min="260" max="260" width="14.625" style="35" customWidth="1"/>
    <col min="261" max="261" width="12.125" style="35"/>
    <col min="262" max="263" width="13.375" style="35" customWidth="1"/>
    <col min="264" max="264" width="12.125" style="35"/>
    <col min="265" max="267" width="13.375" style="35" customWidth="1"/>
    <col min="268" max="512" width="12.125" style="35"/>
    <col min="513" max="513" width="13.375" style="35" customWidth="1"/>
    <col min="514" max="514" width="5.875" style="35" customWidth="1"/>
    <col min="515" max="515" width="9.625" style="35" customWidth="1"/>
    <col min="516" max="516" width="14.625" style="35" customWidth="1"/>
    <col min="517" max="517" width="12.125" style="35"/>
    <col min="518" max="519" width="13.375" style="35" customWidth="1"/>
    <col min="520" max="520" width="12.125" style="35"/>
    <col min="521" max="523" width="13.375" style="35" customWidth="1"/>
    <col min="524" max="768" width="12.125" style="35"/>
    <col min="769" max="769" width="13.375" style="35" customWidth="1"/>
    <col min="770" max="770" width="5.875" style="35" customWidth="1"/>
    <col min="771" max="771" width="9.625" style="35" customWidth="1"/>
    <col min="772" max="772" width="14.625" style="35" customWidth="1"/>
    <col min="773" max="773" width="12.125" style="35"/>
    <col min="774" max="775" width="13.375" style="35" customWidth="1"/>
    <col min="776" max="776" width="12.125" style="35"/>
    <col min="777" max="779" width="13.375" style="35" customWidth="1"/>
    <col min="780" max="1024" width="12.125" style="35"/>
    <col min="1025" max="1025" width="13.375" style="35" customWidth="1"/>
    <col min="1026" max="1026" width="5.875" style="35" customWidth="1"/>
    <col min="1027" max="1027" width="9.625" style="35" customWidth="1"/>
    <col min="1028" max="1028" width="14.625" style="35" customWidth="1"/>
    <col min="1029" max="1029" width="12.125" style="35"/>
    <col min="1030" max="1031" width="13.375" style="35" customWidth="1"/>
    <col min="1032" max="1032" width="12.125" style="35"/>
    <col min="1033" max="1035" width="13.375" style="35" customWidth="1"/>
    <col min="1036" max="1280" width="12.125" style="35"/>
    <col min="1281" max="1281" width="13.375" style="35" customWidth="1"/>
    <col min="1282" max="1282" width="5.875" style="35" customWidth="1"/>
    <col min="1283" max="1283" width="9.625" style="35" customWidth="1"/>
    <col min="1284" max="1284" width="14.625" style="35" customWidth="1"/>
    <col min="1285" max="1285" width="12.125" style="35"/>
    <col min="1286" max="1287" width="13.375" style="35" customWidth="1"/>
    <col min="1288" max="1288" width="12.125" style="35"/>
    <col min="1289" max="1291" width="13.375" style="35" customWidth="1"/>
    <col min="1292" max="1536" width="12.125" style="35"/>
    <col min="1537" max="1537" width="13.375" style="35" customWidth="1"/>
    <col min="1538" max="1538" width="5.875" style="35" customWidth="1"/>
    <col min="1539" max="1539" width="9.625" style="35" customWidth="1"/>
    <col min="1540" max="1540" width="14.625" style="35" customWidth="1"/>
    <col min="1541" max="1541" width="12.125" style="35"/>
    <col min="1542" max="1543" width="13.375" style="35" customWidth="1"/>
    <col min="1544" max="1544" width="12.125" style="35"/>
    <col min="1545" max="1547" width="13.375" style="35" customWidth="1"/>
    <col min="1548" max="1792" width="12.125" style="35"/>
    <col min="1793" max="1793" width="13.375" style="35" customWidth="1"/>
    <col min="1794" max="1794" width="5.875" style="35" customWidth="1"/>
    <col min="1795" max="1795" width="9.625" style="35" customWidth="1"/>
    <col min="1796" max="1796" width="14.625" style="35" customWidth="1"/>
    <col min="1797" max="1797" width="12.125" style="35"/>
    <col min="1798" max="1799" width="13.375" style="35" customWidth="1"/>
    <col min="1800" max="1800" width="12.125" style="35"/>
    <col min="1801" max="1803" width="13.375" style="35" customWidth="1"/>
    <col min="1804" max="2048" width="12.125" style="35"/>
    <col min="2049" max="2049" width="13.375" style="35" customWidth="1"/>
    <col min="2050" max="2050" width="5.875" style="35" customWidth="1"/>
    <col min="2051" max="2051" width="9.625" style="35" customWidth="1"/>
    <col min="2052" max="2052" width="14.625" style="35" customWidth="1"/>
    <col min="2053" max="2053" width="12.125" style="35"/>
    <col min="2054" max="2055" width="13.375" style="35" customWidth="1"/>
    <col min="2056" max="2056" width="12.125" style="35"/>
    <col min="2057" max="2059" width="13.375" style="35" customWidth="1"/>
    <col min="2060" max="2304" width="12.125" style="35"/>
    <col min="2305" max="2305" width="13.375" style="35" customWidth="1"/>
    <col min="2306" max="2306" width="5.875" style="35" customWidth="1"/>
    <col min="2307" max="2307" width="9.625" style="35" customWidth="1"/>
    <col min="2308" max="2308" width="14.625" style="35" customWidth="1"/>
    <col min="2309" max="2309" width="12.125" style="35"/>
    <col min="2310" max="2311" width="13.375" style="35" customWidth="1"/>
    <col min="2312" max="2312" width="12.125" style="35"/>
    <col min="2313" max="2315" width="13.375" style="35" customWidth="1"/>
    <col min="2316" max="2560" width="12.125" style="35"/>
    <col min="2561" max="2561" width="13.375" style="35" customWidth="1"/>
    <col min="2562" max="2562" width="5.875" style="35" customWidth="1"/>
    <col min="2563" max="2563" width="9.625" style="35" customWidth="1"/>
    <col min="2564" max="2564" width="14.625" style="35" customWidth="1"/>
    <col min="2565" max="2565" width="12.125" style="35"/>
    <col min="2566" max="2567" width="13.375" style="35" customWidth="1"/>
    <col min="2568" max="2568" width="12.125" style="35"/>
    <col min="2569" max="2571" width="13.375" style="35" customWidth="1"/>
    <col min="2572" max="2816" width="12.125" style="35"/>
    <col min="2817" max="2817" width="13.375" style="35" customWidth="1"/>
    <col min="2818" max="2818" width="5.875" style="35" customWidth="1"/>
    <col min="2819" max="2819" width="9.625" style="35" customWidth="1"/>
    <col min="2820" max="2820" width="14.625" style="35" customWidth="1"/>
    <col min="2821" max="2821" width="12.125" style="35"/>
    <col min="2822" max="2823" width="13.375" style="35" customWidth="1"/>
    <col min="2824" max="2824" width="12.125" style="35"/>
    <col min="2825" max="2827" width="13.375" style="35" customWidth="1"/>
    <col min="2828" max="3072" width="12.125" style="35"/>
    <col min="3073" max="3073" width="13.375" style="35" customWidth="1"/>
    <col min="3074" max="3074" width="5.875" style="35" customWidth="1"/>
    <col min="3075" max="3075" width="9.625" style="35" customWidth="1"/>
    <col min="3076" max="3076" width="14.625" style="35" customWidth="1"/>
    <col min="3077" max="3077" width="12.125" style="35"/>
    <col min="3078" max="3079" width="13.375" style="35" customWidth="1"/>
    <col min="3080" max="3080" width="12.125" style="35"/>
    <col min="3081" max="3083" width="13.375" style="35" customWidth="1"/>
    <col min="3084" max="3328" width="12.125" style="35"/>
    <col min="3329" max="3329" width="13.375" style="35" customWidth="1"/>
    <col min="3330" max="3330" width="5.875" style="35" customWidth="1"/>
    <col min="3331" max="3331" width="9.625" style="35" customWidth="1"/>
    <col min="3332" max="3332" width="14.625" style="35" customWidth="1"/>
    <col min="3333" max="3333" width="12.125" style="35"/>
    <col min="3334" max="3335" width="13.375" style="35" customWidth="1"/>
    <col min="3336" max="3336" width="12.125" style="35"/>
    <col min="3337" max="3339" width="13.375" style="35" customWidth="1"/>
    <col min="3340" max="3584" width="12.125" style="35"/>
    <col min="3585" max="3585" width="13.375" style="35" customWidth="1"/>
    <col min="3586" max="3586" width="5.875" style="35" customWidth="1"/>
    <col min="3587" max="3587" width="9.625" style="35" customWidth="1"/>
    <col min="3588" max="3588" width="14.625" style="35" customWidth="1"/>
    <col min="3589" max="3589" width="12.125" style="35"/>
    <col min="3590" max="3591" width="13.375" style="35" customWidth="1"/>
    <col min="3592" max="3592" width="12.125" style="35"/>
    <col min="3593" max="3595" width="13.375" style="35" customWidth="1"/>
    <col min="3596" max="3840" width="12.125" style="35"/>
    <col min="3841" max="3841" width="13.375" style="35" customWidth="1"/>
    <col min="3842" max="3842" width="5.875" style="35" customWidth="1"/>
    <col min="3843" max="3843" width="9.625" style="35" customWidth="1"/>
    <col min="3844" max="3844" width="14.625" style="35" customWidth="1"/>
    <col min="3845" max="3845" width="12.125" style="35"/>
    <col min="3846" max="3847" width="13.375" style="35" customWidth="1"/>
    <col min="3848" max="3848" width="12.125" style="35"/>
    <col min="3849" max="3851" width="13.375" style="35" customWidth="1"/>
    <col min="3852" max="4096" width="12.125" style="35"/>
    <col min="4097" max="4097" width="13.375" style="35" customWidth="1"/>
    <col min="4098" max="4098" width="5.875" style="35" customWidth="1"/>
    <col min="4099" max="4099" width="9.625" style="35" customWidth="1"/>
    <col min="4100" max="4100" width="14.625" style="35" customWidth="1"/>
    <col min="4101" max="4101" width="12.125" style="35"/>
    <col min="4102" max="4103" width="13.375" style="35" customWidth="1"/>
    <col min="4104" max="4104" width="12.125" style="35"/>
    <col min="4105" max="4107" width="13.375" style="35" customWidth="1"/>
    <col min="4108" max="4352" width="12.125" style="35"/>
    <col min="4353" max="4353" width="13.375" style="35" customWidth="1"/>
    <col min="4354" max="4354" width="5.875" style="35" customWidth="1"/>
    <col min="4355" max="4355" width="9.625" style="35" customWidth="1"/>
    <col min="4356" max="4356" width="14.625" style="35" customWidth="1"/>
    <col min="4357" max="4357" width="12.125" style="35"/>
    <col min="4358" max="4359" width="13.375" style="35" customWidth="1"/>
    <col min="4360" max="4360" width="12.125" style="35"/>
    <col min="4361" max="4363" width="13.375" style="35" customWidth="1"/>
    <col min="4364" max="4608" width="12.125" style="35"/>
    <col min="4609" max="4609" width="13.375" style="35" customWidth="1"/>
    <col min="4610" max="4610" width="5.875" style="35" customWidth="1"/>
    <col min="4611" max="4611" width="9.625" style="35" customWidth="1"/>
    <col min="4612" max="4612" width="14.625" style="35" customWidth="1"/>
    <col min="4613" max="4613" width="12.125" style="35"/>
    <col min="4614" max="4615" width="13.375" style="35" customWidth="1"/>
    <col min="4616" max="4616" width="12.125" style="35"/>
    <col min="4617" max="4619" width="13.375" style="35" customWidth="1"/>
    <col min="4620" max="4864" width="12.125" style="35"/>
    <col min="4865" max="4865" width="13.375" style="35" customWidth="1"/>
    <col min="4866" max="4866" width="5.875" style="35" customWidth="1"/>
    <col min="4867" max="4867" width="9.625" style="35" customWidth="1"/>
    <col min="4868" max="4868" width="14.625" style="35" customWidth="1"/>
    <col min="4869" max="4869" width="12.125" style="35"/>
    <col min="4870" max="4871" width="13.375" style="35" customWidth="1"/>
    <col min="4872" max="4872" width="12.125" style="35"/>
    <col min="4873" max="4875" width="13.375" style="35" customWidth="1"/>
    <col min="4876" max="5120" width="12.125" style="35"/>
    <col min="5121" max="5121" width="13.375" style="35" customWidth="1"/>
    <col min="5122" max="5122" width="5.875" style="35" customWidth="1"/>
    <col min="5123" max="5123" width="9.625" style="35" customWidth="1"/>
    <col min="5124" max="5124" width="14.625" style="35" customWidth="1"/>
    <col min="5125" max="5125" width="12.125" style="35"/>
    <col min="5126" max="5127" width="13.375" style="35" customWidth="1"/>
    <col min="5128" max="5128" width="12.125" style="35"/>
    <col min="5129" max="5131" width="13.375" style="35" customWidth="1"/>
    <col min="5132" max="5376" width="12.125" style="35"/>
    <col min="5377" max="5377" width="13.375" style="35" customWidth="1"/>
    <col min="5378" max="5378" width="5.875" style="35" customWidth="1"/>
    <col min="5379" max="5379" width="9.625" style="35" customWidth="1"/>
    <col min="5380" max="5380" width="14.625" style="35" customWidth="1"/>
    <col min="5381" max="5381" width="12.125" style="35"/>
    <col min="5382" max="5383" width="13.375" style="35" customWidth="1"/>
    <col min="5384" max="5384" width="12.125" style="35"/>
    <col min="5385" max="5387" width="13.375" style="35" customWidth="1"/>
    <col min="5388" max="5632" width="12.125" style="35"/>
    <col min="5633" max="5633" width="13.375" style="35" customWidth="1"/>
    <col min="5634" max="5634" width="5.875" style="35" customWidth="1"/>
    <col min="5635" max="5635" width="9.625" style="35" customWidth="1"/>
    <col min="5636" max="5636" width="14.625" style="35" customWidth="1"/>
    <col min="5637" max="5637" width="12.125" style="35"/>
    <col min="5638" max="5639" width="13.375" style="35" customWidth="1"/>
    <col min="5640" max="5640" width="12.125" style="35"/>
    <col min="5641" max="5643" width="13.375" style="35" customWidth="1"/>
    <col min="5644" max="5888" width="12.125" style="35"/>
    <col min="5889" max="5889" width="13.375" style="35" customWidth="1"/>
    <col min="5890" max="5890" width="5.875" style="35" customWidth="1"/>
    <col min="5891" max="5891" width="9.625" style="35" customWidth="1"/>
    <col min="5892" max="5892" width="14.625" style="35" customWidth="1"/>
    <col min="5893" max="5893" width="12.125" style="35"/>
    <col min="5894" max="5895" width="13.375" style="35" customWidth="1"/>
    <col min="5896" max="5896" width="12.125" style="35"/>
    <col min="5897" max="5899" width="13.375" style="35" customWidth="1"/>
    <col min="5900" max="6144" width="12.125" style="35"/>
    <col min="6145" max="6145" width="13.375" style="35" customWidth="1"/>
    <col min="6146" max="6146" width="5.875" style="35" customWidth="1"/>
    <col min="6147" max="6147" width="9.625" style="35" customWidth="1"/>
    <col min="6148" max="6148" width="14.625" style="35" customWidth="1"/>
    <col min="6149" max="6149" width="12.125" style="35"/>
    <col min="6150" max="6151" width="13.375" style="35" customWidth="1"/>
    <col min="6152" max="6152" width="12.125" style="35"/>
    <col min="6153" max="6155" width="13.375" style="35" customWidth="1"/>
    <col min="6156" max="6400" width="12.125" style="35"/>
    <col min="6401" max="6401" width="13.375" style="35" customWidth="1"/>
    <col min="6402" max="6402" width="5.875" style="35" customWidth="1"/>
    <col min="6403" max="6403" width="9.625" style="35" customWidth="1"/>
    <col min="6404" max="6404" width="14.625" style="35" customWidth="1"/>
    <col min="6405" max="6405" width="12.125" style="35"/>
    <col min="6406" max="6407" width="13.375" style="35" customWidth="1"/>
    <col min="6408" max="6408" width="12.125" style="35"/>
    <col min="6409" max="6411" width="13.375" style="35" customWidth="1"/>
    <col min="6412" max="6656" width="12.125" style="35"/>
    <col min="6657" max="6657" width="13.375" style="35" customWidth="1"/>
    <col min="6658" max="6658" width="5.875" style="35" customWidth="1"/>
    <col min="6659" max="6659" width="9.625" style="35" customWidth="1"/>
    <col min="6660" max="6660" width="14.625" style="35" customWidth="1"/>
    <col min="6661" max="6661" width="12.125" style="35"/>
    <col min="6662" max="6663" width="13.375" style="35" customWidth="1"/>
    <col min="6664" max="6664" width="12.125" style="35"/>
    <col min="6665" max="6667" width="13.375" style="35" customWidth="1"/>
    <col min="6668" max="6912" width="12.125" style="35"/>
    <col min="6913" max="6913" width="13.375" style="35" customWidth="1"/>
    <col min="6914" max="6914" width="5.875" style="35" customWidth="1"/>
    <col min="6915" max="6915" width="9.625" style="35" customWidth="1"/>
    <col min="6916" max="6916" width="14.625" style="35" customWidth="1"/>
    <col min="6917" max="6917" width="12.125" style="35"/>
    <col min="6918" max="6919" width="13.375" style="35" customWidth="1"/>
    <col min="6920" max="6920" width="12.125" style="35"/>
    <col min="6921" max="6923" width="13.375" style="35" customWidth="1"/>
    <col min="6924" max="7168" width="12.125" style="35"/>
    <col min="7169" max="7169" width="13.375" style="35" customWidth="1"/>
    <col min="7170" max="7170" width="5.875" style="35" customWidth="1"/>
    <col min="7171" max="7171" width="9.625" style="35" customWidth="1"/>
    <col min="7172" max="7172" width="14.625" style="35" customWidth="1"/>
    <col min="7173" max="7173" width="12.125" style="35"/>
    <col min="7174" max="7175" width="13.375" style="35" customWidth="1"/>
    <col min="7176" max="7176" width="12.125" style="35"/>
    <col min="7177" max="7179" width="13.375" style="35" customWidth="1"/>
    <col min="7180" max="7424" width="12.125" style="35"/>
    <col min="7425" max="7425" width="13.375" style="35" customWidth="1"/>
    <col min="7426" max="7426" width="5.875" style="35" customWidth="1"/>
    <col min="7427" max="7427" width="9.625" style="35" customWidth="1"/>
    <col min="7428" max="7428" width="14.625" style="35" customWidth="1"/>
    <col min="7429" max="7429" width="12.125" style="35"/>
    <col min="7430" max="7431" width="13.375" style="35" customWidth="1"/>
    <col min="7432" max="7432" width="12.125" style="35"/>
    <col min="7433" max="7435" width="13.375" style="35" customWidth="1"/>
    <col min="7436" max="7680" width="12.125" style="35"/>
    <col min="7681" max="7681" width="13.375" style="35" customWidth="1"/>
    <col min="7682" max="7682" width="5.875" style="35" customWidth="1"/>
    <col min="7683" max="7683" width="9.625" style="35" customWidth="1"/>
    <col min="7684" max="7684" width="14.625" style="35" customWidth="1"/>
    <col min="7685" max="7685" width="12.125" style="35"/>
    <col min="7686" max="7687" width="13.375" style="35" customWidth="1"/>
    <col min="7688" max="7688" width="12.125" style="35"/>
    <col min="7689" max="7691" width="13.375" style="35" customWidth="1"/>
    <col min="7692" max="7936" width="12.125" style="35"/>
    <col min="7937" max="7937" width="13.375" style="35" customWidth="1"/>
    <col min="7938" max="7938" width="5.875" style="35" customWidth="1"/>
    <col min="7939" max="7939" width="9.625" style="35" customWidth="1"/>
    <col min="7940" max="7940" width="14.625" style="35" customWidth="1"/>
    <col min="7941" max="7941" width="12.125" style="35"/>
    <col min="7942" max="7943" width="13.375" style="35" customWidth="1"/>
    <col min="7944" max="7944" width="12.125" style="35"/>
    <col min="7945" max="7947" width="13.375" style="35" customWidth="1"/>
    <col min="7948" max="8192" width="12.125" style="35"/>
    <col min="8193" max="8193" width="13.375" style="35" customWidth="1"/>
    <col min="8194" max="8194" width="5.875" style="35" customWidth="1"/>
    <col min="8195" max="8195" width="9.625" style="35" customWidth="1"/>
    <col min="8196" max="8196" width="14.625" style="35" customWidth="1"/>
    <col min="8197" max="8197" width="12.125" style="35"/>
    <col min="8198" max="8199" width="13.375" style="35" customWidth="1"/>
    <col min="8200" max="8200" width="12.125" style="35"/>
    <col min="8201" max="8203" width="13.375" style="35" customWidth="1"/>
    <col min="8204" max="8448" width="12.125" style="35"/>
    <col min="8449" max="8449" width="13.375" style="35" customWidth="1"/>
    <col min="8450" max="8450" width="5.875" style="35" customWidth="1"/>
    <col min="8451" max="8451" width="9.625" style="35" customWidth="1"/>
    <col min="8452" max="8452" width="14.625" style="35" customWidth="1"/>
    <col min="8453" max="8453" width="12.125" style="35"/>
    <col min="8454" max="8455" width="13.375" style="35" customWidth="1"/>
    <col min="8456" max="8456" width="12.125" style="35"/>
    <col min="8457" max="8459" width="13.375" style="35" customWidth="1"/>
    <col min="8460" max="8704" width="12.125" style="35"/>
    <col min="8705" max="8705" width="13.375" style="35" customWidth="1"/>
    <col min="8706" max="8706" width="5.875" style="35" customWidth="1"/>
    <col min="8707" max="8707" width="9.625" style="35" customWidth="1"/>
    <col min="8708" max="8708" width="14.625" style="35" customWidth="1"/>
    <col min="8709" max="8709" width="12.125" style="35"/>
    <col min="8710" max="8711" width="13.375" style="35" customWidth="1"/>
    <col min="8712" max="8712" width="12.125" style="35"/>
    <col min="8713" max="8715" width="13.375" style="35" customWidth="1"/>
    <col min="8716" max="8960" width="12.125" style="35"/>
    <col min="8961" max="8961" width="13.375" style="35" customWidth="1"/>
    <col min="8962" max="8962" width="5.875" style="35" customWidth="1"/>
    <col min="8963" max="8963" width="9.625" style="35" customWidth="1"/>
    <col min="8964" max="8964" width="14.625" style="35" customWidth="1"/>
    <col min="8965" max="8965" width="12.125" style="35"/>
    <col min="8966" max="8967" width="13.375" style="35" customWidth="1"/>
    <col min="8968" max="8968" width="12.125" style="35"/>
    <col min="8969" max="8971" width="13.375" style="35" customWidth="1"/>
    <col min="8972" max="9216" width="12.125" style="35"/>
    <col min="9217" max="9217" width="13.375" style="35" customWidth="1"/>
    <col min="9218" max="9218" width="5.875" style="35" customWidth="1"/>
    <col min="9219" max="9219" width="9.625" style="35" customWidth="1"/>
    <col min="9220" max="9220" width="14.625" style="35" customWidth="1"/>
    <col min="9221" max="9221" width="12.125" style="35"/>
    <col min="9222" max="9223" width="13.375" style="35" customWidth="1"/>
    <col min="9224" max="9224" width="12.125" style="35"/>
    <col min="9225" max="9227" width="13.375" style="35" customWidth="1"/>
    <col min="9228" max="9472" width="12.125" style="35"/>
    <col min="9473" max="9473" width="13.375" style="35" customWidth="1"/>
    <col min="9474" max="9474" width="5.875" style="35" customWidth="1"/>
    <col min="9475" max="9475" width="9.625" style="35" customWidth="1"/>
    <col min="9476" max="9476" width="14.625" style="35" customWidth="1"/>
    <col min="9477" max="9477" width="12.125" style="35"/>
    <col min="9478" max="9479" width="13.375" style="35" customWidth="1"/>
    <col min="9480" max="9480" width="12.125" style="35"/>
    <col min="9481" max="9483" width="13.375" style="35" customWidth="1"/>
    <col min="9484" max="9728" width="12.125" style="35"/>
    <col min="9729" max="9729" width="13.375" style="35" customWidth="1"/>
    <col min="9730" max="9730" width="5.875" style="35" customWidth="1"/>
    <col min="9731" max="9731" width="9.625" style="35" customWidth="1"/>
    <col min="9732" max="9732" width="14.625" style="35" customWidth="1"/>
    <col min="9733" max="9733" width="12.125" style="35"/>
    <col min="9734" max="9735" width="13.375" style="35" customWidth="1"/>
    <col min="9736" max="9736" width="12.125" style="35"/>
    <col min="9737" max="9739" width="13.375" style="35" customWidth="1"/>
    <col min="9740" max="9984" width="12.125" style="35"/>
    <col min="9985" max="9985" width="13.375" style="35" customWidth="1"/>
    <col min="9986" max="9986" width="5.875" style="35" customWidth="1"/>
    <col min="9987" max="9987" width="9.625" style="35" customWidth="1"/>
    <col min="9988" max="9988" width="14.625" style="35" customWidth="1"/>
    <col min="9989" max="9989" width="12.125" style="35"/>
    <col min="9990" max="9991" width="13.375" style="35" customWidth="1"/>
    <col min="9992" max="9992" width="12.125" style="35"/>
    <col min="9993" max="9995" width="13.375" style="35" customWidth="1"/>
    <col min="9996" max="10240" width="12.125" style="35"/>
    <col min="10241" max="10241" width="13.375" style="35" customWidth="1"/>
    <col min="10242" max="10242" width="5.875" style="35" customWidth="1"/>
    <col min="10243" max="10243" width="9.625" style="35" customWidth="1"/>
    <col min="10244" max="10244" width="14.625" style="35" customWidth="1"/>
    <col min="10245" max="10245" width="12.125" style="35"/>
    <col min="10246" max="10247" width="13.375" style="35" customWidth="1"/>
    <col min="10248" max="10248" width="12.125" style="35"/>
    <col min="10249" max="10251" width="13.375" style="35" customWidth="1"/>
    <col min="10252" max="10496" width="12.125" style="35"/>
    <col min="10497" max="10497" width="13.375" style="35" customWidth="1"/>
    <col min="10498" max="10498" width="5.875" style="35" customWidth="1"/>
    <col min="10499" max="10499" width="9.625" style="35" customWidth="1"/>
    <col min="10500" max="10500" width="14.625" style="35" customWidth="1"/>
    <col min="10501" max="10501" width="12.125" style="35"/>
    <col min="10502" max="10503" width="13.375" style="35" customWidth="1"/>
    <col min="10504" max="10504" width="12.125" style="35"/>
    <col min="10505" max="10507" width="13.375" style="35" customWidth="1"/>
    <col min="10508" max="10752" width="12.125" style="35"/>
    <col min="10753" max="10753" width="13.375" style="35" customWidth="1"/>
    <col min="10754" max="10754" width="5.875" style="35" customWidth="1"/>
    <col min="10755" max="10755" width="9.625" style="35" customWidth="1"/>
    <col min="10756" max="10756" width="14.625" style="35" customWidth="1"/>
    <col min="10757" max="10757" width="12.125" style="35"/>
    <col min="10758" max="10759" width="13.375" style="35" customWidth="1"/>
    <col min="10760" max="10760" width="12.125" style="35"/>
    <col min="10761" max="10763" width="13.375" style="35" customWidth="1"/>
    <col min="10764" max="11008" width="12.125" style="35"/>
    <col min="11009" max="11009" width="13.375" style="35" customWidth="1"/>
    <col min="11010" max="11010" width="5.875" style="35" customWidth="1"/>
    <col min="11011" max="11011" width="9.625" style="35" customWidth="1"/>
    <col min="11012" max="11012" width="14.625" style="35" customWidth="1"/>
    <col min="11013" max="11013" width="12.125" style="35"/>
    <col min="11014" max="11015" width="13.375" style="35" customWidth="1"/>
    <col min="11016" max="11016" width="12.125" style="35"/>
    <col min="11017" max="11019" width="13.375" style="35" customWidth="1"/>
    <col min="11020" max="11264" width="12.125" style="35"/>
    <col min="11265" max="11265" width="13.375" style="35" customWidth="1"/>
    <col min="11266" max="11266" width="5.875" style="35" customWidth="1"/>
    <col min="11267" max="11267" width="9.625" style="35" customWidth="1"/>
    <col min="11268" max="11268" width="14.625" style="35" customWidth="1"/>
    <col min="11269" max="11269" width="12.125" style="35"/>
    <col min="11270" max="11271" width="13.375" style="35" customWidth="1"/>
    <col min="11272" max="11272" width="12.125" style="35"/>
    <col min="11273" max="11275" width="13.375" style="35" customWidth="1"/>
    <col min="11276" max="11520" width="12.125" style="35"/>
    <col min="11521" max="11521" width="13.375" style="35" customWidth="1"/>
    <col min="11522" max="11522" width="5.875" style="35" customWidth="1"/>
    <col min="11523" max="11523" width="9.625" style="35" customWidth="1"/>
    <col min="11524" max="11524" width="14.625" style="35" customWidth="1"/>
    <col min="11525" max="11525" width="12.125" style="35"/>
    <col min="11526" max="11527" width="13.375" style="35" customWidth="1"/>
    <col min="11528" max="11528" width="12.125" style="35"/>
    <col min="11529" max="11531" width="13.375" style="35" customWidth="1"/>
    <col min="11532" max="11776" width="12.125" style="35"/>
    <col min="11777" max="11777" width="13.375" style="35" customWidth="1"/>
    <col min="11778" max="11778" width="5.875" style="35" customWidth="1"/>
    <col min="11779" max="11779" width="9.625" style="35" customWidth="1"/>
    <col min="11780" max="11780" width="14.625" style="35" customWidth="1"/>
    <col min="11781" max="11781" width="12.125" style="35"/>
    <col min="11782" max="11783" width="13.375" style="35" customWidth="1"/>
    <col min="11784" max="11784" width="12.125" style="35"/>
    <col min="11785" max="11787" width="13.375" style="35" customWidth="1"/>
    <col min="11788" max="12032" width="12.125" style="35"/>
    <col min="12033" max="12033" width="13.375" style="35" customWidth="1"/>
    <col min="12034" max="12034" width="5.875" style="35" customWidth="1"/>
    <col min="12035" max="12035" width="9.625" style="35" customWidth="1"/>
    <col min="12036" max="12036" width="14.625" style="35" customWidth="1"/>
    <col min="12037" max="12037" width="12.125" style="35"/>
    <col min="12038" max="12039" width="13.375" style="35" customWidth="1"/>
    <col min="12040" max="12040" width="12.125" style="35"/>
    <col min="12041" max="12043" width="13.375" style="35" customWidth="1"/>
    <col min="12044" max="12288" width="12.125" style="35"/>
    <col min="12289" max="12289" width="13.375" style="35" customWidth="1"/>
    <col min="12290" max="12290" width="5.875" style="35" customWidth="1"/>
    <col min="12291" max="12291" width="9.625" style="35" customWidth="1"/>
    <col min="12292" max="12292" width="14.625" style="35" customWidth="1"/>
    <col min="12293" max="12293" width="12.125" style="35"/>
    <col min="12294" max="12295" width="13.375" style="35" customWidth="1"/>
    <col min="12296" max="12296" width="12.125" style="35"/>
    <col min="12297" max="12299" width="13.375" style="35" customWidth="1"/>
    <col min="12300" max="12544" width="12.125" style="35"/>
    <col min="12545" max="12545" width="13.375" style="35" customWidth="1"/>
    <col min="12546" max="12546" width="5.875" style="35" customWidth="1"/>
    <col min="12547" max="12547" width="9.625" style="35" customWidth="1"/>
    <col min="12548" max="12548" width="14.625" style="35" customWidth="1"/>
    <col min="12549" max="12549" width="12.125" style="35"/>
    <col min="12550" max="12551" width="13.375" style="35" customWidth="1"/>
    <col min="12552" max="12552" width="12.125" style="35"/>
    <col min="12553" max="12555" width="13.375" style="35" customWidth="1"/>
    <col min="12556" max="12800" width="12.125" style="35"/>
    <col min="12801" max="12801" width="13.375" style="35" customWidth="1"/>
    <col min="12802" max="12802" width="5.875" style="35" customWidth="1"/>
    <col min="12803" max="12803" width="9.625" style="35" customWidth="1"/>
    <col min="12804" max="12804" width="14.625" style="35" customWidth="1"/>
    <col min="12805" max="12805" width="12.125" style="35"/>
    <col min="12806" max="12807" width="13.375" style="35" customWidth="1"/>
    <col min="12808" max="12808" width="12.125" style="35"/>
    <col min="12809" max="12811" width="13.375" style="35" customWidth="1"/>
    <col min="12812" max="13056" width="12.125" style="35"/>
    <col min="13057" max="13057" width="13.375" style="35" customWidth="1"/>
    <col min="13058" max="13058" width="5.875" style="35" customWidth="1"/>
    <col min="13059" max="13059" width="9.625" style="35" customWidth="1"/>
    <col min="13060" max="13060" width="14.625" style="35" customWidth="1"/>
    <col min="13061" max="13061" width="12.125" style="35"/>
    <col min="13062" max="13063" width="13.375" style="35" customWidth="1"/>
    <col min="13064" max="13064" width="12.125" style="35"/>
    <col min="13065" max="13067" width="13.375" style="35" customWidth="1"/>
    <col min="13068" max="13312" width="12.125" style="35"/>
    <col min="13313" max="13313" width="13.375" style="35" customWidth="1"/>
    <col min="13314" max="13314" width="5.875" style="35" customWidth="1"/>
    <col min="13315" max="13315" width="9.625" style="35" customWidth="1"/>
    <col min="13316" max="13316" width="14.625" style="35" customWidth="1"/>
    <col min="13317" max="13317" width="12.125" style="35"/>
    <col min="13318" max="13319" width="13.375" style="35" customWidth="1"/>
    <col min="13320" max="13320" width="12.125" style="35"/>
    <col min="13321" max="13323" width="13.375" style="35" customWidth="1"/>
    <col min="13324" max="13568" width="12.125" style="35"/>
    <col min="13569" max="13569" width="13.375" style="35" customWidth="1"/>
    <col min="13570" max="13570" width="5.875" style="35" customWidth="1"/>
    <col min="13571" max="13571" width="9.625" style="35" customWidth="1"/>
    <col min="13572" max="13572" width="14.625" style="35" customWidth="1"/>
    <col min="13573" max="13573" width="12.125" style="35"/>
    <col min="13574" max="13575" width="13.375" style="35" customWidth="1"/>
    <col min="13576" max="13576" width="12.125" style="35"/>
    <col min="13577" max="13579" width="13.375" style="35" customWidth="1"/>
    <col min="13580" max="13824" width="12.125" style="35"/>
    <col min="13825" max="13825" width="13.375" style="35" customWidth="1"/>
    <col min="13826" max="13826" width="5.875" style="35" customWidth="1"/>
    <col min="13827" max="13827" width="9.625" style="35" customWidth="1"/>
    <col min="13828" max="13828" width="14.625" style="35" customWidth="1"/>
    <col min="13829" max="13829" width="12.125" style="35"/>
    <col min="13830" max="13831" width="13.375" style="35" customWidth="1"/>
    <col min="13832" max="13832" width="12.125" style="35"/>
    <col min="13833" max="13835" width="13.375" style="35" customWidth="1"/>
    <col min="13836" max="14080" width="12.125" style="35"/>
    <col min="14081" max="14081" width="13.375" style="35" customWidth="1"/>
    <col min="14082" max="14082" width="5.875" style="35" customWidth="1"/>
    <col min="14083" max="14083" width="9.625" style="35" customWidth="1"/>
    <col min="14084" max="14084" width="14.625" style="35" customWidth="1"/>
    <col min="14085" max="14085" width="12.125" style="35"/>
    <col min="14086" max="14087" width="13.375" style="35" customWidth="1"/>
    <col min="14088" max="14088" width="12.125" style="35"/>
    <col min="14089" max="14091" width="13.375" style="35" customWidth="1"/>
    <col min="14092" max="14336" width="12.125" style="35"/>
    <col min="14337" max="14337" width="13.375" style="35" customWidth="1"/>
    <col min="14338" max="14338" width="5.875" style="35" customWidth="1"/>
    <col min="14339" max="14339" width="9.625" style="35" customWidth="1"/>
    <col min="14340" max="14340" width="14.625" style="35" customWidth="1"/>
    <col min="14341" max="14341" width="12.125" style="35"/>
    <col min="14342" max="14343" width="13.375" style="35" customWidth="1"/>
    <col min="14344" max="14344" width="12.125" style="35"/>
    <col min="14345" max="14347" width="13.375" style="35" customWidth="1"/>
    <col min="14348" max="14592" width="12.125" style="35"/>
    <col min="14593" max="14593" width="13.375" style="35" customWidth="1"/>
    <col min="14594" max="14594" width="5.875" style="35" customWidth="1"/>
    <col min="14595" max="14595" width="9.625" style="35" customWidth="1"/>
    <col min="14596" max="14596" width="14.625" style="35" customWidth="1"/>
    <col min="14597" max="14597" width="12.125" style="35"/>
    <col min="14598" max="14599" width="13.375" style="35" customWidth="1"/>
    <col min="14600" max="14600" width="12.125" style="35"/>
    <col min="14601" max="14603" width="13.375" style="35" customWidth="1"/>
    <col min="14604" max="14848" width="12.125" style="35"/>
    <col min="14849" max="14849" width="13.375" style="35" customWidth="1"/>
    <col min="14850" max="14850" width="5.875" style="35" customWidth="1"/>
    <col min="14851" max="14851" width="9.625" style="35" customWidth="1"/>
    <col min="14852" max="14852" width="14.625" style="35" customWidth="1"/>
    <col min="14853" max="14853" width="12.125" style="35"/>
    <col min="14854" max="14855" width="13.375" style="35" customWidth="1"/>
    <col min="14856" max="14856" width="12.125" style="35"/>
    <col min="14857" max="14859" width="13.375" style="35" customWidth="1"/>
    <col min="14860" max="15104" width="12.125" style="35"/>
    <col min="15105" max="15105" width="13.375" style="35" customWidth="1"/>
    <col min="15106" max="15106" width="5.875" style="35" customWidth="1"/>
    <col min="15107" max="15107" width="9.625" style="35" customWidth="1"/>
    <col min="15108" max="15108" width="14.625" style="35" customWidth="1"/>
    <col min="15109" max="15109" width="12.125" style="35"/>
    <col min="15110" max="15111" width="13.375" style="35" customWidth="1"/>
    <col min="15112" max="15112" width="12.125" style="35"/>
    <col min="15113" max="15115" width="13.375" style="35" customWidth="1"/>
    <col min="15116" max="15360" width="12.125" style="35"/>
    <col min="15361" max="15361" width="13.375" style="35" customWidth="1"/>
    <col min="15362" max="15362" width="5.875" style="35" customWidth="1"/>
    <col min="15363" max="15363" width="9.625" style="35" customWidth="1"/>
    <col min="15364" max="15364" width="14.625" style="35" customWidth="1"/>
    <col min="15365" max="15365" width="12.125" style="35"/>
    <col min="15366" max="15367" width="13.375" style="35" customWidth="1"/>
    <col min="15368" max="15368" width="12.125" style="35"/>
    <col min="15369" max="15371" width="13.375" style="35" customWidth="1"/>
    <col min="15372" max="15616" width="12.125" style="35"/>
    <col min="15617" max="15617" width="13.375" style="35" customWidth="1"/>
    <col min="15618" max="15618" width="5.875" style="35" customWidth="1"/>
    <col min="15619" max="15619" width="9.625" style="35" customWidth="1"/>
    <col min="15620" max="15620" width="14.625" style="35" customWidth="1"/>
    <col min="15621" max="15621" width="12.125" style="35"/>
    <col min="15622" max="15623" width="13.375" style="35" customWidth="1"/>
    <col min="15624" max="15624" width="12.125" style="35"/>
    <col min="15625" max="15627" width="13.375" style="35" customWidth="1"/>
    <col min="15628" max="15872" width="12.125" style="35"/>
    <col min="15873" max="15873" width="13.375" style="35" customWidth="1"/>
    <col min="15874" max="15874" width="5.875" style="35" customWidth="1"/>
    <col min="15875" max="15875" width="9.625" style="35" customWidth="1"/>
    <col min="15876" max="15876" width="14.625" style="35" customWidth="1"/>
    <col min="15877" max="15877" width="12.125" style="35"/>
    <col min="15878" max="15879" width="13.375" style="35" customWidth="1"/>
    <col min="15880" max="15880" width="12.125" style="35"/>
    <col min="15881" max="15883" width="13.375" style="35" customWidth="1"/>
    <col min="15884" max="16128" width="12.125" style="35"/>
    <col min="16129" max="16129" width="13.375" style="35" customWidth="1"/>
    <col min="16130" max="16130" width="5.875" style="35" customWidth="1"/>
    <col min="16131" max="16131" width="9.625" style="35" customWidth="1"/>
    <col min="16132" max="16132" width="14.625" style="35" customWidth="1"/>
    <col min="16133" max="16133" width="12.125" style="35"/>
    <col min="16134" max="16135" width="13.375" style="35" customWidth="1"/>
    <col min="16136" max="16136" width="12.125" style="35"/>
    <col min="16137" max="16139" width="13.375" style="35" customWidth="1"/>
    <col min="16140" max="16384" width="12.125" style="35"/>
  </cols>
  <sheetData>
    <row r="1" spans="1:14" x14ac:dyDescent="0.2">
      <c r="A1" s="34"/>
    </row>
    <row r="6" spans="1:14" x14ac:dyDescent="0.2">
      <c r="G6" s="36" t="s">
        <v>906</v>
      </c>
    </row>
    <row r="7" spans="1:14" ht="18" thickBot="1" x14ac:dyDescent="0.25">
      <c r="B7" s="37"/>
      <c r="C7" s="37"/>
      <c r="D7" s="37"/>
      <c r="E7" s="37"/>
      <c r="F7" s="37"/>
      <c r="G7" s="37"/>
      <c r="H7" s="38" t="s">
        <v>907</v>
      </c>
      <c r="I7" s="37"/>
      <c r="J7" s="37"/>
      <c r="K7" s="37"/>
      <c r="L7" s="66"/>
      <c r="M7" s="66"/>
      <c r="N7" s="66"/>
    </row>
    <row r="8" spans="1:14" x14ac:dyDescent="0.2">
      <c r="F8" s="110" t="s">
        <v>908</v>
      </c>
      <c r="H8" s="42"/>
      <c r="I8" s="42"/>
      <c r="J8" s="42"/>
      <c r="K8" s="42"/>
    </row>
    <row r="9" spans="1:14" ht="18" thickBot="1" x14ac:dyDescent="0.25">
      <c r="B9" s="37"/>
      <c r="C9" s="37"/>
      <c r="D9" s="37"/>
      <c r="E9" s="37"/>
      <c r="F9" s="111" t="s">
        <v>908</v>
      </c>
      <c r="G9" s="38" t="s">
        <v>909</v>
      </c>
      <c r="H9" s="112" t="s">
        <v>910</v>
      </c>
      <c r="I9" s="112" t="s">
        <v>911</v>
      </c>
      <c r="J9" s="112" t="s">
        <v>912</v>
      </c>
      <c r="K9" s="112" t="s">
        <v>913</v>
      </c>
      <c r="L9" s="66"/>
      <c r="M9" s="66"/>
      <c r="N9" s="66"/>
    </row>
    <row r="10" spans="1:14" x14ac:dyDescent="0.2">
      <c r="F10" s="110" t="s">
        <v>908</v>
      </c>
    </row>
    <row r="11" spans="1:14" x14ac:dyDescent="0.2">
      <c r="C11" s="34" t="s">
        <v>914</v>
      </c>
      <c r="E11" s="34" t="s">
        <v>915</v>
      </c>
      <c r="F11" s="73" t="s">
        <v>916</v>
      </c>
      <c r="G11" s="65">
        <f>H11+I11+J11+K11</f>
        <v>2511</v>
      </c>
      <c r="H11" s="47">
        <v>479</v>
      </c>
      <c r="I11" s="47">
        <v>32</v>
      </c>
      <c r="J11" s="47">
        <v>1599</v>
      </c>
      <c r="K11" s="47">
        <v>401</v>
      </c>
    </row>
    <row r="12" spans="1:14" x14ac:dyDescent="0.2">
      <c r="C12" s="34" t="s">
        <v>536</v>
      </c>
      <c r="E12" s="34" t="s">
        <v>917</v>
      </c>
      <c r="F12" s="73" t="s">
        <v>916</v>
      </c>
      <c r="G12" s="65">
        <f>H12+I12+J12+K12</f>
        <v>2522</v>
      </c>
      <c r="H12" s="47">
        <v>479</v>
      </c>
      <c r="I12" s="47">
        <v>35</v>
      </c>
      <c r="J12" s="47">
        <v>1606</v>
      </c>
      <c r="K12" s="47">
        <v>402</v>
      </c>
    </row>
    <row r="13" spans="1:14" x14ac:dyDescent="0.2">
      <c r="F13" s="73" t="s">
        <v>916</v>
      </c>
    </row>
    <row r="14" spans="1:14" x14ac:dyDescent="0.2">
      <c r="C14" s="34" t="s">
        <v>539</v>
      </c>
      <c r="E14" s="34" t="s">
        <v>918</v>
      </c>
      <c r="F14" s="73" t="s">
        <v>916</v>
      </c>
      <c r="G14" s="65">
        <f t="shared" ref="G14:G20" si="0">H14+I14+J14+K14</f>
        <v>2525</v>
      </c>
      <c r="H14" s="47">
        <v>479</v>
      </c>
      <c r="I14" s="47">
        <v>35</v>
      </c>
      <c r="J14" s="47">
        <v>1612</v>
      </c>
      <c r="K14" s="47">
        <v>399</v>
      </c>
    </row>
    <row r="15" spans="1:14" x14ac:dyDescent="0.2">
      <c r="C15" s="34" t="s">
        <v>540</v>
      </c>
      <c r="E15" s="34" t="s">
        <v>918</v>
      </c>
      <c r="F15" s="73" t="s">
        <v>916</v>
      </c>
      <c r="G15" s="65">
        <f t="shared" si="0"/>
        <v>2525</v>
      </c>
      <c r="H15" s="47">
        <v>480</v>
      </c>
      <c r="I15" s="47">
        <v>35</v>
      </c>
      <c r="J15" s="47">
        <v>1612</v>
      </c>
      <c r="K15" s="47">
        <v>398</v>
      </c>
    </row>
    <row r="16" spans="1:14" x14ac:dyDescent="0.2">
      <c r="C16" s="34" t="s">
        <v>541</v>
      </c>
      <c r="E16" s="34" t="s">
        <v>918</v>
      </c>
      <c r="F16" s="73" t="s">
        <v>916</v>
      </c>
      <c r="G16" s="65">
        <f t="shared" si="0"/>
        <v>2527</v>
      </c>
      <c r="H16" s="47">
        <v>480</v>
      </c>
      <c r="I16" s="47">
        <v>36</v>
      </c>
      <c r="J16" s="47">
        <v>1612</v>
      </c>
      <c r="K16" s="47">
        <v>399</v>
      </c>
    </row>
    <row r="17" spans="3:11" x14ac:dyDescent="0.2">
      <c r="C17" s="34" t="s">
        <v>542</v>
      </c>
      <c r="E17" s="34" t="s">
        <v>919</v>
      </c>
      <c r="F17" s="73" t="s">
        <v>916</v>
      </c>
      <c r="G17" s="65">
        <f t="shared" si="0"/>
        <v>2519</v>
      </c>
      <c r="H17" s="47">
        <v>478</v>
      </c>
      <c r="I17" s="47">
        <v>37</v>
      </c>
      <c r="J17" s="47">
        <v>1608</v>
      </c>
      <c r="K17" s="47">
        <v>396</v>
      </c>
    </row>
    <row r="18" spans="3:11" x14ac:dyDescent="0.2">
      <c r="C18" s="34" t="s">
        <v>543</v>
      </c>
      <c r="E18" s="34" t="s">
        <v>919</v>
      </c>
      <c r="F18" s="73" t="s">
        <v>916</v>
      </c>
      <c r="G18" s="65">
        <f t="shared" si="0"/>
        <v>2517</v>
      </c>
      <c r="H18" s="47">
        <v>478</v>
      </c>
      <c r="I18" s="47">
        <v>37</v>
      </c>
      <c r="J18" s="47">
        <v>1606</v>
      </c>
      <c r="K18" s="47">
        <v>396</v>
      </c>
    </row>
    <row r="19" spans="3:11" x14ac:dyDescent="0.2">
      <c r="C19" s="34" t="s">
        <v>240</v>
      </c>
      <c r="E19" s="34" t="s">
        <v>919</v>
      </c>
      <c r="F19" s="73" t="s">
        <v>916</v>
      </c>
      <c r="G19" s="65">
        <f t="shared" si="0"/>
        <v>2501</v>
      </c>
      <c r="H19" s="47">
        <v>473</v>
      </c>
      <c r="I19" s="47">
        <v>37</v>
      </c>
      <c r="J19" s="47">
        <v>1595</v>
      </c>
      <c r="K19" s="47">
        <v>396</v>
      </c>
    </row>
    <row r="20" spans="3:11" x14ac:dyDescent="0.2">
      <c r="C20" s="36" t="s">
        <v>241</v>
      </c>
      <c r="D20" s="50"/>
      <c r="E20" s="36" t="s">
        <v>919</v>
      </c>
      <c r="F20" s="73" t="s">
        <v>916</v>
      </c>
      <c r="G20" s="50">
        <f t="shared" si="0"/>
        <v>2497</v>
      </c>
      <c r="H20" s="50">
        <f>SUM(H22:H35)</f>
        <v>472</v>
      </c>
      <c r="I20" s="50">
        <f>SUM(I22:I35)</f>
        <v>37</v>
      </c>
      <c r="J20" s="50">
        <f>SUM(J22:J35)</f>
        <v>1595</v>
      </c>
      <c r="K20" s="50">
        <f>SUM(K22:K35)</f>
        <v>393</v>
      </c>
    </row>
    <row r="21" spans="3:11" x14ac:dyDescent="0.2">
      <c r="F21" s="73" t="s">
        <v>916</v>
      </c>
    </row>
    <row r="22" spans="3:11" x14ac:dyDescent="0.2">
      <c r="D22" s="34" t="s">
        <v>920</v>
      </c>
      <c r="F22" s="73" t="s">
        <v>916</v>
      </c>
      <c r="G22" s="65">
        <f t="shared" ref="G22:G35" si="1">H22+I22+J22+K22</f>
        <v>559</v>
      </c>
      <c r="H22" s="47">
        <v>79</v>
      </c>
      <c r="I22" s="47">
        <v>11</v>
      </c>
      <c r="J22" s="47">
        <v>356</v>
      </c>
      <c r="K22" s="47">
        <v>113</v>
      </c>
    </row>
    <row r="23" spans="3:11" x14ac:dyDescent="0.2">
      <c r="D23" s="34" t="s">
        <v>921</v>
      </c>
      <c r="F23" s="73" t="s">
        <v>916</v>
      </c>
      <c r="G23" s="65">
        <f t="shared" si="1"/>
        <v>108</v>
      </c>
      <c r="H23" s="47">
        <v>16</v>
      </c>
      <c r="I23" s="47">
        <v>1</v>
      </c>
      <c r="J23" s="47">
        <v>72</v>
      </c>
      <c r="K23" s="47">
        <v>19</v>
      </c>
    </row>
    <row r="24" spans="3:11" x14ac:dyDescent="0.2">
      <c r="D24" s="34" t="s">
        <v>922</v>
      </c>
      <c r="F24" s="73" t="s">
        <v>916</v>
      </c>
      <c r="G24" s="65">
        <f t="shared" si="1"/>
        <v>97</v>
      </c>
      <c r="H24" s="47">
        <v>13</v>
      </c>
      <c r="I24" s="47">
        <v>1</v>
      </c>
      <c r="J24" s="47">
        <v>67</v>
      </c>
      <c r="K24" s="47">
        <v>16</v>
      </c>
    </row>
    <row r="25" spans="3:11" x14ac:dyDescent="0.2">
      <c r="D25" s="34" t="s">
        <v>923</v>
      </c>
      <c r="F25" s="73" t="s">
        <v>916</v>
      </c>
      <c r="G25" s="65">
        <f t="shared" si="1"/>
        <v>68</v>
      </c>
      <c r="H25" s="47">
        <v>7</v>
      </c>
      <c r="I25" s="47">
        <v>1</v>
      </c>
      <c r="J25" s="47">
        <v>45</v>
      </c>
      <c r="K25" s="47">
        <v>15</v>
      </c>
    </row>
    <row r="26" spans="3:11" x14ac:dyDescent="0.2">
      <c r="D26" s="34" t="s">
        <v>924</v>
      </c>
      <c r="F26" s="73" t="s">
        <v>916</v>
      </c>
      <c r="G26" s="65">
        <f t="shared" si="1"/>
        <v>52</v>
      </c>
      <c r="H26" s="47">
        <v>8</v>
      </c>
      <c r="I26" s="47">
        <v>1</v>
      </c>
      <c r="J26" s="47">
        <v>33</v>
      </c>
      <c r="K26" s="47">
        <v>10</v>
      </c>
    </row>
    <row r="27" spans="3:11" x14ac:dyDescent="0.2">
      <c r="D27" s="34" t="s">
        <v>925</v>
      </c>
      <c r="F27" s="73" t="s">
        <v>916</v>
      </c>
      <c r="G27" s="65">
        <f t="shared" si="1"/>
        <v>92</v>
      </c>
      <c r="H27" s="47">
        <v>20</v>
      </c>
      <c r="I27" s="47">
        <v>4</v>
      </c>
      <c r="J27" s="47">
        <v>37</v>
      </c>
      <c r="K27" s="47">
        <v>31</v>
      </c>
    </row>
    <row r="28" spans="3:11" x14ac:dyDescent="0.2">
      <c r="D28" s="34" t="s">
        <v>926</v>
      </c>
      <c r="F28" s="73" t="s">
        <v>916</v>
      </c>
      <c r="G28" s="65">
        <f t="shared" si="1"/>
        <v>58</v>
      </c>
      <c r="H28" s="47">
        <v>15</v>
      </c>
      <c r="I28" s="47">
        <v>2</v>
      </c>
      <c r="J28" s="47">
        <v>25</v>
      </c>
      <c r="K28" s="47">
        <v>16</v>
      </c>
    </row>
    <row r="29" spans="3:11" x14ac:dyDescent="0.2">
      <c r="D29" s="34" t="s">
        <v>927</v>
      </c>
      <c r="F29" s="73" t="s">
        <v>916</v>
      </c>
      <c r="G29" s="65">
        <f t="shared" si="1"/>
        <v>120</v>
      </c>
      <c r="H29" s="47">
        <v>24</v>
      </c>
      <c r="I29" s="47">
        <v>0</v>
      </c>
      <c r="J29" s="47">
        <v>85</v>
      </c>
      <c r="K29" s="47">
        <v>11</v>
      </c>
    </row>
    <row r="30" spans="3:11" x14ac:dyDescent="0.2">
      <c r="D30" s="34" t="s">
        <v>928</v>
      </c>
      <c r="F30" s="73" t="s">
        <v>916</v>
      </c>
      <c r="G30" s="65">
        <f t="shared" si="1"/>
        <v>275</v>
      </c>
      <c r="H30" s="47">
        <v>51</v>
      </c>
      <c r="I30" s="47">
        <v>5</v>
      </c>
      <c r="J30" s="47">
        <v>197</v>
      </c>
      <c r="K30" s="47">
        <v>22</v>
      </c>
    </row>
    <row r="31" spans="3:11" x14ac:dyDescent="0.2">
      <c r="D31" s="34" t="s">
        <v>929</v>
      </c>
      <c r="F31" s="73" t="s">
        <v>916</v>
      </c>
      <c r="G31" s="65">
        <f t="shared" si="1"/>
        <v>281</v>
      </c>
      <c r="H31" s="47">
        <v>55</v>
      </c>
      <c r="I31" s="47">
        <v>1</v>
      </c>
      <c r="J31" s="47">
        <v>208</v>
      </c>
      <c r="K31" s="47">
        <v>17</v>
      </c>
    </row>
    <row r="32" spans="3:11" x14ac:dyDescent="0.2">
      <c r="D32" s="34" t="s">
        <v>930</v>
      </c>
      <c r="F32" s="73" t="s">
        <v>916</v>
      </c>
      <c r="G32" s="65">
        <f t="shared" si="1"/>
        <v>178</v>
      </c>
      <c r="H32" s="47">
        <v>23</v>
      </c>
      <c r="I32" s="47">
        <v>2</v>
      </c>
      <c r="J32" s="47">
        <v>129</v>
      </c>
      <c r="K32" s="47">
        <v>24</v>
      </c>
    </row>
    <row r="33" spans="1:14" x14ac:dyDescent="0.2">
      <c r="D33" s="34" t="s">
        <v>931</v>
      </c>
      <c r="F33" s="73" t="s">
        <v>916</v>
      </c>
      <c r="G33" s="65">
        <f t="shared" si="1"/>
        <v>207</v>
      </c>
      <c r="H33" s="47">
        <v>44</v>
      </c>
      <c r="I33" s="47">
        <v>1</v>
      </c>
      <c r="J33" s="47">
        <v>127</v>
      </c>
      <c r="K33" s="47">
        <v>35</v>
      </c>
    </row>
    <row r="34" spans="1:14" x14ac:dyDescent="0.2">
      <c r="D34" s="34" t="s">
        <v>932</v>
      </c>
      <c r="F34" s="73" t="s">
        <v>916</v>
      </c>
      <c r="G34" s="65">
        <f t="shared" si="1"/>
        <v>188</v>
      </c>
      <c r="H34" s="47">
        <v>45</v>
      </c>
      <c r="I34" s="47">
        <v>5</v>
      </c>
      <c r="J34" s="47">
        <v>98</v>
      </c>
      <c r="K34" s="47">
        <v>40</v>
      </c>
    </row>
    <row r="35" spans="1:14" x14ac:dyDescent="0.2">
      <c r="D35" s="34" t="s">
        <v>933</v>
      </c>
      <c r="F35" s="73" t="s">
        <v>916</v>
      </c>
      <c r="G35" s="65">
        <f t="shared" si="1"/>
        <v>214</v>
      </c>
      <c r="H35" s="47">
        <v>72</v>
      </c>
      <c r="I35" s="47">
        <v>2</v>
      </c>
      <c r="J35" s="47">
        <v>116</v>
      </c>
      <c r="K35" s="47">
        <v>24</v>
      </c>
    </row>
    <row r="36" spans="1:14" ht="18" thickBot="1" x14ac:dyDescent="0.25">
      <c r="B36" s="37"/>
      <c r="C36" s="37"/>
      <c r="D36" s="37"/>
      <c r="E36" s="37"/>
      <c r="F36" s="113" t="s">
        <v>916</v>
      </c>
      <c r="G36" s="37"/>
      <c r="H36" s="55"/>
      <c r="I36" s="55"/>
      <c r="J36" s="55"/>
      <c r="K36" s="55"/>
      <c r="L36" s="66"/>
      <c r="M36" s="66"/>
      <c r="N36" s="66"/>
    </row>
    <row r="37" spans="1:14" x14ac:dyDescent="0.2">
      <c r="F37" s="34" t="s">
        <v>934</v>
      </c>
    </row>
    <row r="38" spans="1:14" x14ac:dyDescent="0.2">
      <c r="A38" s="34"/>
    </row>
  </sheetData>
  <phoneticPr fontId="2"/>
  <pageMargins left="0.37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J73"/>
  <sheetViews>
    <sheetView showGridLines="0" topLeftCell="A4" zoomScale="75" workbookViewId="0">
      <selection activeCell="E30" sqref="D30:E31"/>
    </sheetView>
  </sheetViews>
  <sheetFormatPr defaultColWidth="14.625" defaultRowHeight="17.25" x14ac:dyDescent="0.2"/>
  <cols>
    <col min="1" max="1" width="13.375" style="35" customWidth="1"/>
    <col min="2" max="256" width="14.625" style="35"/>
    <col min="257" max="257" width="13.375" style="35" customWidth="1"/>
    <col min="258" max="512" width="14.625" style="35"/>
    <col min="513" max="513" width="13.375" style="35" customWidth="1"/>
    <col min="514" max="768" width="14.625" style="35"/>
    <col min="769" max="769" width="13.375" style="35" customWidth="1"/>
    <col min="770" max="1024" width="14.625" style="35"/>
    <col min="1025" max="1025" width="13.375" style="35" customWidth="1"/>
    <col min="1026" max="1280" width="14.625" style="35"/>
    <col min="1281" max="1281" width="13.375" style="35" customWidth="1"/>
    <col min="1282" max="1536" width="14.625" style="35"/>
    <col min="1537" max="1537" width="13.375" style="35" customWidth="1"/>
    <col min="1538" max="1792" width="14.625" style="35"/>
    <col min="1793" max="1793" width="13.375" style="35" customWidth="1"/>
    <col min="1794" max="2048" width="14.625" style="35"/>
    <col min="2049" max="2049" width="13.375" style="35" customWidth="1"/>
    <col min="2050" max="2304" width="14.625" style="35"/>
    <col min="2305" max="2305" width="13.375" style="35" customWidth="1"/>
    <col min="2306" max="2560" width="14.625" style="35"/>
    <col min="2561" max="2561" width="13.375" style="35" customWidth="1"/>
    <col min="2562" max="2816" width="14.625" style="35"/>
    <col min="2817" max="2817" width="13.375" style="35" customWidth="1"/>
    <col min="2818" max="3072" width="14.625" style="35"/>
    <col min="3073" max="3073" width="13.375" style="35" customWidth="1"/>
    <col min="3074" max="3328" width="14.625" style="35"/>
    <col min="3329" max="3329" width="13.375" style="35" customWidth="1"/>
    <col min="3330" max="3584" width="14.625" style="35"/>
    <col min="3585" max="3585" width="13.375" style="35" customWidth="1"/>
    <col min="3586" max="3840" width="14.625" style="35"/>
    <col min="3841" max="3841" width="13.375" style="35" customWidth="1"/>
    <col min="3842" max="4096" width="14.625" style="35"/>
    <col min="4097" max="4097" width="13.375" style="35" customWidth="1"/>
    <col min="4098" max="4352" width="14.625" style="35"/>
    <col min="4353" max="4353" width="13.375" style="35" customWidth="1"/>
    <col min="4354" max="4608" width="14.625" style="35"/>
    <col min="4609" max="4609" width="13.375" style="35" customWidth="1"/>
    <col min="4610" max="4864" width="14.625" style="35"/>
    <col min="4865" max="4865" width="13.375" style="35" customWidth="1"/>
    <col min="4866" max="5120" width="14.625" style="35"/>
    <col min="5121" max="5121" width="13.375" style="35" customWidth="1"/>
    <col min="5122" max="5376" width="14.625" style="35"/>
    <col min="5377" max="5377" width="13.375" style="35" customWidth="1"/>
    <col min="5378" max="5632" width="14.625" style="35"/>
    <col min="5633" max="5633" width="13.375" style="35" customWidth="1"/>
    <col min="5634" max="5888" width="14.625" style="35"/>
    <col min="5889" max="5889" width="13.375" style="35" customWidth="1"/>
    <col min="5890" max="6144" width="14.625" style="35"/>
    <col min="6145" max="6145" width="13.375" style="35" customWidth="1"/>
    <col min="6146" max="6400" width="14.625" style="35"/>
    <col min="6401" max="6401" width="13.375" style="35" customWidth="1"/>
    <col min="6402" max="6656" width="14.625" style="35"/>
    <col min="6657" max="6657" width="13.375" style="35" customWidth="1"/>
    <col min="6658" max="6912" width="14.625" style="35"/>
    <col min="6913" max="6913" width="13.375" style="35" customWidth="1"/>
    <col min="6914" max="7168" width="14.625" style="35"/>
    <col min="7169" max="7169" width="13.375" style="35" customWidth="1"/>
    <col min="7170" max="7424" width="14.625" style="35"/>
    <col min="7425" max="7425" width="13.375" style="35" customWidth="1"/>
    <col min="7426" max="7680" width="14.625" style="35"/>
    <col min="7681" max="7681" width="13.375" style="35" customWidth="1"/>
    <col min="7682" max="7936" width="14.625" style="35"/>
    <col min="7937" max="7937" width="13.375" style="35" customWidth="1"/>
    <col min="7938" max="8192" width="14.625" style="35"/>
    <col min="8193" max="8193" width="13.375" style="35" customWidth="1"/>
    <col min="8194" max="8448" width="14.625" style="35"/>
    <col min="8449" max="8449" width="13.375" style="35" customWidth="1"/>
    <col min="8450" max="8704" width="14.625" style="35"/>
    <col min="8705" max="8705" width="13.375" style="35" customWidth="1"/>
    <col min="8706" max="8960" width="14.625" style="35"/>
    <col min="8961" max="8961" width="13.375" style="35" customWidth="1"/>
    <col min="8962" max="9216" width="14.625" style="35"/>
    <col min="9217" max="9217" width="13.375" style="35" customWidth="1"/>
    <col min="9218" max="9472" width="14.625" style="35"/>
    <col min="9473" max="9473" width="13.375" style="35" customWidth="1"/>
    <col min="9474" max="9728" width="14.625" style="35"/>
    <col min="9729" max="9729" width="13.375" style="35" customWidth="1"/>
    <col min="9730" max="9984" width="14.625" style="35"/>
    <col min="9985" max="9985" width="13.375" style="35" customWidth="1"/>
    <col min="9986" max="10240" width="14.625" style="35"/>
    <col min="10241" max="10241" width="13.375" style="35" customWidth="1"/>
    <col min="10242" max="10496" width="14.625" style="35"/>
    <col min="10497" max="10497" width="13.375" style="35" customWidth="1"/>
    <col min="10498" max="10752" width="14.625" style="35"/>
    <col min="10753" max="10753" width="13.375" style="35" customWidth="1"/>
    <col min="10754" max="11008" width="14.625" style="35"/>
    <col min="11009" max="11009" width="13.375" style="35" customWidth="1"/>
    <col min="11010" max="11264" width="14.625" style="35"/>
    <col min="11265" max="11265" width="13.375" style="35" customWidth="1"/>
    <col min="11266" max="11520" width="14.625" style="35"/>
    <col min="11521" max="11521" width="13.375" style="35" customWidth="1"/>
    <col min="11522" max="11776" width="14.625" style="35"/>
    <col min="11777" max="11777" width="13.375" style="35" customWidth="1"/>
    <col min="11778" max="12032" width="14.625" style="35"/>
    <col min="12033" max="12033" width="13.375" style="35" customWidth="1"/>
    <col min="12034" max="12288" width="14.625" style="35"/>
    <col min="12289" max="12289" width="13.375" style="35" customWidth="1"/>
    <col min="12290" max="12544" width="14.625" style="35"/>
    <col min="12545" max="12545" width="13.375" style="35" customWidth="1"/>
    <col min="12546" max="12800" width="14.625" style="35"/>
    <col min="12801" max="12801" width="13.375" style="35" customWidth="1"/>
    <col min="12802" max="13056" width="14.625" style="35"/>
    <col min="13057" max="13057" width="13.375" style="35" customWidth="1"/>
    <col min="13058" max="13312" width="14.625" style="35"/>
    <col min="13313" max="13313" width="13.375" style="35" customWidth="1"/>
    <col min="13314" max="13568" width="14.625" style="35"/>
    <col min="13569" max="13569" width="13.375" style="35" customWidth="1"/>
    <col min="13570" max="13824" width="14.625" style="35"/>
    <col min="13825" max="13825" width="13.375" style="35" customWidth="1"/>
    <col min="13826" max="14080" width="14.625" style="35"/>
    <col min="14081" max="14081" width="13.375" style="35" customWidth="1"/>
    <col min="14082" max="14336" width="14.625" style="35"/>
    <col min="14337" max="14337" width="13.375" style="35" customWidth="1"/>
    <col min="14338" max="14592" width="14.625" style="35"/>
    <col min="14593" max="14593" width="13.375" style="35" customWidth="1"/>
    <col min="14594" max="14848" width="14.625" style="35"/>
    <col min="14849" max="14849" width="13.375" style="35" customWidth="1"/>
    <col min="14850" max="15104" width="14.625" style="35"/>
    <col min="15105" max="15105" width="13.375" style="35" customWidth="1"/>
    <col min="15106" max="15360" width="14.625" style="35"/>
    <col min="15361" max="15361" width="13.375" style="35" customWidth="1"/>
    <col min="15362" max="15616" width="14.625" style="35"/>
    <col min="15617" max="15617" width="13.375" style="35" customWidth="1"/>
    <col min="15618" max="15872" width="14.625" style="35"/>
    <col min="15873" max="15873" width="13.375" style="35" customWidth="1"/>
    <col min="15874" max="16128" width="14.625" style="35"/>
    <col min="16129" max="16129" width="13.375" style="35" customWidth="1"/>
    <col min="16130" max="16384" width="14.625" style="35"/>
  </cols>
  <sheetData>
    <row r="1" spans="1:10" x14ac:dyDescent="0.2">
      <c r="A1" s="34"/>
    </row>
    <row r="6" spans="1:10" x14ac:dyDescent="0.2">
      <c r="E6" s="36" t="s">
        <v>935</v>
      </c>
    </row>
    <row r="7" spans="1:10" ht="18" thickBot="1" x14ac:dyDescent="0.25">
      <c r="B7" s="37"/>
      <c r="C7" s="37"/>
      <c r="D7" s="37"/>
      <c r="E7" s="38" t="s">
        <v>936</v>
      </c>
      <c r="F7" s="37"/>
      <c r="G7" s="37"/>
      <c r="H7" s="37"/>
      <c r="I7" s="37"/>
      <c r="J7" s="37"/>
    </row>
    <row r="8" spans="1:10" x14ac:dyDescent="0.2">
      <c r="C8" s="39"/>
      <c r="G8" s="42"/>
      <c r="H8" s="42"/>
      <c r="I8" s="42"/>
      <c r="J8" s="42"/>
    </row>
    <row r="9" spans="1:10" x14ac:dyDescent="0.2">
      <c r="C9" s="43"/>
      <c r="D9" s="57" t="s">
        <v>937</v>
      </c>
      <c r="E9" s="42"/>
      <c r="F9" s="42"/>
      <c r="G9" s="43"/>
      <c r="H9" s="57" t="s">
        <v>938</v>
      </c>
      <c r="I9" s="42"/>
      <c r="J9" s="42"/>
    </row>
    <row r="10" spans="1:10" x14ac:dyDescent="0.2">
      <c r="C10" s="41" t="s">
        <v>468</v>
      </c>
      <c r="D10" s="41" t="s">
        <v>469</v>
      </c>
      <c r="E10" s="41" t="s">
        <v>470</v>
      </c>
      <c r="F10" s="41" t="s">
        <v>471</v>
      </c>
      <c r="G10" s="41" t="s">
        <v>468</v>
      </c>
      <c r="H10" s="41" t="s">
        <v>469</v>
      </c>
      <c r="I10" s="41" t="s">
        <v>470</v>
      </c>
      <c r="J10" s="41" t="s">
        <v>471</v>
      </c>
    </row>
    <row r="11" spans="1:10" x14ac:dyDescent="0.2">
      <c r="B11" s="42"/>
      <c r="C11" s="45" t="s">
        <v>614</v>
      </c>
      <c r="D11" s="45" t="s">
        <v>615</v>
      </c>
      <c r="E11" s="45" t="s">
        <v>616</v>
      </c>
      <c r="F11" s="45" t="s">
        <v>617</v>
      </c>
      <c r="G11" s="45" t="s">
        <v>614</v>
      </c>
      <c r="H11" s="45" t="s">
        <v>615</v>
      </c>
      <c r="I11" s="45" t="s">
        <v>616</v>
      </c>
      <c r="J11" s="45" t="s">
        <v>617</v>
      </c>
    </row>
    <row r="12" spans="1:10" x14ac:dyDescent="0.2">
      <c r="C12" s="39"/>
    </row>
    <row r="13" spans="1:10" x14ac:dyDescent="0.2">
      <c r="B13" s="73" t="s">
        <v>909</v>
      </c>
      <c r="C13" s="49">
        <f t="shared" ref="C13:J13" si="0">SUM(C15:C70)</f>
        <v>330308</v>
      </c>
      <c r="D13" s="50">
        <f t="shared" si="0"/>
        <v>332894</v>
      </c>
      <c r="E13" s="50">
        <f t="shared" si="0"/>
        <v>335006</v>
      </c>
      <c r="F13" s="50">
        <f>SUM(F15:F70)-4</f>
        <v>332579</v>
      </c>
      <c r="G13" s="50">
        <f t="shared" si="0"/>
        <v>62964</v>
      </c>
      <c r="H13" s="50">
        <f t="shared" si="0"/>
        <v>66709</v>
      </c>
      <c r="I13" s="50">
        <f t="shared" si="0"/>
        <v>71487</v>
      </c>
      <c r="J13" s="50">
        <f t="shared" si="0"/>
        <v>75672</v>
      </c>
    </row>
    <row r="14" spans="1:10" x14ac:dyDescent="0.2">
      <c r="C14" s="39"/>
    </row>
    <row r="15" spans="1:10" x14ac:dyDescent="0.2">
      <c r="B15" s="34" t="s">
        <v>175</v>
      </c>
      <c r="C15" s="48">
        <v>121300</v>
      </c>
      <c r="D15" s="47">
        <v>121181</v>
      </c>
      <c r="E15" s="47">
        <v>122226</v>
      </c>
      <c r="F15" s="47">
        <v>120590</v>
      </c>
      <c r="G15" s="47">
        <v>23293</v>
      </c>
      <c r="H15" s="47">
        <v>24620</v>
      </c>
      <c r="I15" s="47">
        <v>26542</v>
      </c>
      <c r="J15" s="47">
        <v>28347</v>
      </c>
    </row>
    <row r="16" spans="1:10" x14ac:dyDescent="0.2">
      <c r="B16" s="34" t="s">
        <v>177</v>
      </c>
      <c r="C16" s="48">
        <v>14926</v>
      </c>
      <c r="D16" s="47">
        <v>14985</v>
      </c>
      <c r="E16" s="47">
        <v>15023</v>
      </c>
      <c r="F16" s="47">
        <v>14757</v>
      </c>
      <c r="G16" s="47">
        <v>3037</v>
      </c>
      <c r="H16" s="47">
        <v>3186</v>
      </c>
      <c r="I16" s="47">
        <v>3411</v>
      </c>
      <c r="J16" s="47">
        <v>3525</v>
      </c>
    </row>
    <row r="17" spans="2:10" x14ac:dyDescent="0.2">
      <c r="B17" s="34" t="s">
        <v>178</v>
      </c>
      <c r="C17" s="48">
        <v>14636</v>
      </c>
      <c r="D17" s="47">
        <v>14848</v>
      </c>
      <c r="E17" s="47">
        <v>15119</v>
      </c>
      <c r="F17" s="47">
        <v>15132</v>
      </c>
      <c r="G17" s="47">
        <v>3401</v>
      </c>
      <c r="H17" s="47">
        <v>3610</v>
      </c>
      <c r="I17" s="47">
        <v>3849</v>
      </c>
      <c r="J17" s="47">
        <v>4112</v>
      </c>
    </row>
    <row r="18" spans="2:10" x14ac:dyDescent="0.2">
      <c r="B18" s="34" t="s">
        <v>179</v>
      </c>
      <c r="C18" s="48">
        <v>9417</v>
      </c>
      <c r="D18" s="47">
        <v>9492</v>
      </c>
      <c r="E18" s="47">
        <v>9480</v>
      </c>
      <c r="F18" s="47">
        <v>9487</v>
      </c>
      <c r="G18" s="47">
        <v>1980</v>
      </c>
      <c r="H18" s="47">
        <v>2119</v>
      </c>
      <c r="I18" s="47">
        <v>2209</v>
      </c>
      <c r="J18" s="47">
        <v>2278</v>
      </c>
    </row>
    <row r="19" spans="2:10" x14ac:dyDescent="0.2">
      <c r="B19" s="34" t="s">
        <v>180</v>
      </c>
      <c r="C19" s="48">
        <v>7305</v>
      </c>
      <c r="D19" s="47">
        <v>7362</v>
      </c>
      <c r="E19" s="47">
        <v>7428</v>
      </c>
      <c r="F19" s="47">
        <v>7399</v>
      </c>
      <c r="G19" s="47">
        <v>1098</v>
      </c>
      <c r="H19" s="47">
        <v>1189</v>
      </c>
      <c r="I19" s="47">
        <v>1276</v>
      </c>
      <c r="J19" s="47">
        <v>1351</v>
      </c>
    </row>
    <row r="20" spans="2:10" x14ac:dyDescent="0.2">
      <c r="B20" s="34" t="s">
        <v>181</v>
      </c>
      <c r="C20" s="48">
        <v>19827</v>
      </c>
      <c r="D20" s="47">
        <v>20142</v>
      </c>
      <c r="E20" s="47">
        <v>20205</v>
      </c>
      <c r="F20" s="47">
        <v>19993</v>
      </c>
      <c r="G20" s="47">
        <v>3360</v>
      </c>
      <c r="H20" s="47">
        <v>3494</v>
      </c>
      <c r="I20" s="47">
        <v>3662</v>
      </c>
      <c r="J20" s="47">
        <v>3859</v>
      </c>
    </row>
    <row r="21" spans="2:10" x14ac:dyDescent="0.2">
      <c r="B21" s="34" t="s">
        <v>182</v>
      </c>
      <c r="C21" s="48">
        <v>11826</v>
      </c>
      <c r="D21" s="47">
        <v>11981</v>
      </c>
      <c r="E21" s="47">
        <v>12097</v>
      </c>
      <c r="F21" s="47">
        <v>11863</v>
      </c>
      <c r="G21" s="47">
        <v>1905</v>
      </c>
      <c r="H21" s="47">
        <v>2035</v>
      </c>
      <c r="I21" s="47">
        <v>2188</v>
      </c>
      <c r="J21" s="47">
        <v>2342</v>
      </c>
    </row>
    <row r="22" spans="2:10" x14ac:dyDescent="0.2">
      <c r="C22" s="39"/>
      <c r="I22" s="47"/>
      <c r="J22" s="47"/>
    </row>
    <row r="23" spans="2:10" x14ac:dyDescent="0.2">
      <c r="B23" s="34" t="s">
        <v>183</v>
      </c>
      <c r="C23" s="48">
        <v>4315</v>
      </c>
      <c r="D23" s="47">
        <v>4339</v>
      </c>
      <c r="E23" s="47">
        <v>4357</v>
      </c>
      <c r="F23" s="47">
        <v>4329</v>
      </c>
      <c r="G23" s="47">
        <v>849</v>
      </c>
      <c r="H23" s="47">
        <v>896</v>
      </c>
      <c r="I23" s="47">
        <v>986</v>
      </c>
      <c r="J23" s="47">
        <v>1035</v>
      </c>
    </row>
    <row r="24" spans="2:10" x14ac:dyDescent="0.2">
      <c r="B24" s="34" t="s">
        <v>184</v>
      </c>
      <c r="C24" s="48">
        <v>2630</v>
      </c>
      <c r="D24" s="47">
        <v>2618</v>
      </c>
      <c r="E24" s="47">
        <v>2609</v>
      </c>
      <c r="F24" s="47">
        <v>2606</v>
      </c>
      <c r="G24" s="47">
        <v>561</v>
      </c>
      <c r="H24" s="47">
        <v>576</v>
      </c>
      <c r="I24" s="47">
        <v>606</v>
      </c>
      <c r="J24" s="47">
        <v>627</v>
      </c>
    </row>
    <row r="25" spans="2:10" x14ac:dyDescent="0.2">
      <c r="B25" s="34" t="s">
        <v>185</v>
      </c>
      <c r="C25" s="48">
        <v>1610</v>
      </c>
      <c r="D25" s="47">
        <v>1593</v>
      </c>
      <c r="E25" s="47">
        <v>1590</v>
      </c>
      <c r="F25" s="47">
        <v>1562</v>
      </c>
      <c r="G25" s="47">
        <v>253</v>
      </c>
      <c r="H25" s="47">
        <v>264</v>
      </c>
      <c r="I25" s="47">
        <v>338</v>
      </c>
      <c r="J25" s="47">
        <v>382</v>
      </c>
    </row>
    <row r="26" spans="2:10" x14ac:dyDescent="0.2">
      <c r="B26" s="34" t="s">
        <v>186</v>
      </c>
      <c r="C26" s="48">
        <v>4060</v>
      </c>
      <c r="D26" s="47">
        <v>4215</v>
      </c>
      <c r="E26" s="47">
        <v>4288</v>
      </c>
      <c r="F26" s="47">
        <v>4343</v>
      </c>
      <c r="G26" s="47">
        <v>798</v>
      </c>
      <c r="H26" s="47">
        <v>880</v>
      </c>
      <c r="I26" s="47">
        <v>979</v>
      </c>
      <c r="J26" s="47">
        <v>1032</v>
      </c>
    </row>
    <row r="27" spans="2:10" x14ac:dyDescent="0.2">
      <c r="B27" s="34" t="s">
        <v>187</v>
      </c>
      <c r="C27" s="48">
        <v>4711</v>
      </c>
      <c r="D27" s="47">
        <v>4743</v>
      </c>
      <c r="E27" s="47">
        <v>4752</v>
      </c>
      <c r="F27" s="47">
        <v>4761</v>
      </c>
      <c r="G27" s="47">
        <v>905</v>
      </c>
      <c r="H27" s="47">
        <v>1061</v>
      </c>
      <c r="I27" s="47">
        <v>1126</v>
      </c>
      <c r="J27" s="47">
        <v>1169</v>
      </c>
    </row>
    <row r="28" spans="2:10" x14ac:dyDescent="0.2">
      <c r="B28" s="34" t="s">
        <v>188</v>
      </c>
      <c r="C28" s="48">
        <v>2449</v>
      </c>
      <c r="D28" s="47">
        <v>2438</v>
      </c>
      <c r="E28" s="47">
        <v>2425</v>
      </c>
      <c r="F28" s="47">
        <v>2443</v>
      </c>
      <c r="G28" s="47">
        <v>440</v>
      </c>
      <c r="H28" s="47">
        <v>474</v>
      </c>
      <c r="I28" s="47">
        <v>615</v>
      </c>
      <c r="J28" s="47">
        <v>632</v>
      </c>
    </row>
    <row r="29" spans="2:10" x14ac:dyDescent="0.2">
      <c r="B29" s="34" t="s">
        <v>189</v>
      </c>
      <c r="C29" s="48">
        <v>2237</v>
      </c>
      <c r="D29" s="47">
        <v>2285</v>
      </c>
      <c r="E29" s="47">
        <v>2297</v>
      </c>
      <c r="F29" s="47">
        <v>2281</v>
      </c>
      <c r="G29" s="47">
        <v>545</v>
      </c>
      <c r="H29" s="47">
        <v>580</v>
      </c>
      <c r="I29" s="47">
        <v>613</v>
      </c>
      <c r="J29" s="47">
        <v>636</v>
      </c>
    </row>
    <row r="30" spans="2:10" x14ac:dyDescent="0.2">
      <c r="B30" s="34" t="s">
        <v>190</v>
      </c>
      <c r="C30" s="48">
        <v>5426</v>
      </c>
      <c r="D30" s="47">
        <v>5580</v>
      </c>
      <c r="E30" s="47">
        <v>5672</v>
      </c>
      <c r="F30" s="47">
        <v>5730</v>
      </c>
      <c r="G30" s="47">
        <v>1182</v>
      </c>
      <c r="H30" s="47">
        <v>1265</v>
      </c>
      <c r="I30" s="47">
        <v>1336</v>
      </c>
      <c r="J30" s="47">
        <v>1395</v>
      </c>
    </row>
    <row r="31" spans="2:10" x14ac:dyDescent="0.2">
      <c r="B31" s="34" t="s">
        <v>191</v>
      </c>
      <c r="C31" s="48">
        <v>11724</v>
      </c>
      <c r="D31" s="47">
        <v>12435</v>
      </c>
      <c r="E31" s="47">
        <v>12779</v>
      </c>
      <c r="F31" s="47">
        <v>13098</v>
      </c>
      <c r="G31" s="47">
        <v>2553</v>
      </c>
      <c r="H31" s="47">
        <v>2703</v>
      </c>
      <c r="I31" s="47">
        <v>2900</v>
      </c>
      <c r="J31" s="47">
        <v>3229</v>
      </c>
    </row>
    <row r="32" spans="2:10" x14ac:dyDescent="0.2">
      <c r="C32" s="39"/>
      <c r="I32" s="47"/>
      <c r="J32" s="47"/>
    </row>
    <row r="33" spans="2:10" x14ac:dyDescent="0.2">
      <c r="B33" s="34" t="s">
        <v>192</v>
      </c>
      <c r="C33" s="48">
        <v>6141</v>
      </c>
      <c r="D33" s="47">
        <v>6160</v>
      </c>
      <c r="E33" s="47">
        <v>6201</v>
      </c>
      <c r="F33" s="47">
        <v>6222</v>
      </c>
      <c r="G33" s="47">
        <v>1549</v>
      </c>
      <c r="H33" s="47">
        <v>1586</v>
      </c>
      <c r="I33" s="47">
        <v>1645</v>
      </c>
      <c r="J33" s="47">
        <v>1767</v>
      </c>
    </row>
    <row r="34" spans="2:10" x14ac:dyDescent="0.2">
      <c r="B34" s="34" t="s">
        <v>193</v>
      </c>
      <c r="C34" s="48">
        <v>4501</v>
      </c>
      <c r="D34" s="47">
        <v>4540</v>
      </c>
      <c r="E34" s="47">
        <v>4635</v>
      </c>
      <c r="F34" s="47">
        <v>4650</v>
      </c>
      <c r="G34" s="47">
        <v>890</v>
      </c>
      <c r="H34" s="47">
        <v>911</v>
      </c>
      <c r="I34" s="47">
        <v>971</v>
      </c>
      <c r="J34" s="47">
        <v>994</v>
      </c>
    </row>
    <row r="35" spans="2:10" x14ac:dyDescent="0.2">
      <c r="B35" s="34" t="s">
        <v>194</v>
      </c>
      <c r="C35" s="48">
        <v>1914</v>
      </c>
      <c r="D35" s="47">
        <v>1902</v>
      </c>
      <c r="E35" s="47">
        <v>1896</v>
      </c>
      <c r="F35" s="47">
        <v>1889</v>
      </c>
      <c r="G35" s="47">
        <v>518</v>
      </c>
      <c r="H35" s="47">
        <v>617</v>
      </c>
      <c r="I35" s="47">
        <v>635</v>
      </c>
      <c r="J35" s="47">
        <v>659</v>
      </c>
    </row>
    <row r="36" spans="2:10" x14ac:dyDescent="0.2">
      <c r="B36" s="34" t="s">
        <v>195</v>
      </c>
      <c r="C36" s="48">
        <v>2458</v>
      </c>
      <c r="D36" s="47">
        <v>2484</v>
      </c>
      <c r="E36" s="47">
        <v>2512</v>
      </c>
      <c r="F36" s="47">
        <v>2479</v>
      </c>
      <c r="G36" s="47">
        <v>459</v>
      </c>
      <c r="H36" s="47">
        <v>461</v>
      </c>
      <c r="I36" s="47">
        <v>478</v>
      </c>
      <c r="J36" s="47">
        <v>473</v>
      </c>
    </row>
    <row r="37" spans="2:10" x14ac:dyDescent="0.2">
      <c r="B37" s="34" t="s">
        <v>196</v>
      </c>
      <c r="C37" s="48">
        <v>258</v>
      </c>
      <c r="D37" s="47">
        <v>265</v>
      </c>
      <c r="E37" s="47">
        <v>269</v>
      </c>
      <c r="F37" s="47">
        <v>271</v>
      </c>
      <c r="G37" s="47">
        <v>34</v>
      </c>
      <c r="H37" s="47">
        <v>38</v>
      </c>
      <c r="I37" s="47">
        <v>38</v>
      </c>
      <c r="J37" s="47">
        <v>48</v>
      </c>
    </row>
    <row r="38" spans="2:10" x14ac:dyDescent="0.2">
      <c r="C38" s="39"/>
      <c r="I38" s="47"/>
      <c r="J38" s="47"/>
    </row>
    <row r="39" spans="2:10" x14ac:dyDescent="0.2">
      <c r="B39" s="34" t="s">
        <v>197</v>
      </c>
      <c r="C39" s="48">
        <v>4149</v>
      </c>
      <c r="D39" s="47">
        <v>4080</v>
      </c>
      <c r="E39" s="47">
        <v>4019</v>
      </c>
      <c r="F39" s="47">
        <v>4001</v>
      </c>
      <c r="G39" s="47">
        <v>789</v>
      </c>
      <c r="H39" s="47">
        <v>842</v>
      </c>
      <c r="I39" s="47">
        <v>878</v>
      </c>
      <c r="J39" s="47">
        <v>900</v>
      </c>
    </row>
    <row r="40" spans="2:10" x14ac:dyDescent="0.2">
      <c r="B40" s="34" t="s">
        <v>198</v>
      </c>
      <c r="C40" s="48">
        <v>1919</v>
      </c>
      <c r="D40" s="47">
        <v>1924</v>
      </c>
      <c r="E40" s="47">
        <v>1923</v>
      </c>
      <c r="F40" s="47">
        <v>1928</v>
      </c>
      <c r="G40" s="47">
        <v>440</v>
      </c>
      <c r="H40" s="47">
        <v>453</v>
      </c>
      <c r="I40" s="47">
        <v>458</v>
      </c>
      <c r="J40" s="47">
        <v>463</v>
      </c>
    </row>
    <row r="41" spans="2:10" x14ac:dyDescent="0.2">
      <c r="B41" s="34" t="s">
        <v>199</v>
      </c>
      <c r="C41" s="48">
        <v>3563</v>
      </c>
      <c r="D41" s="47">
        <v>3636</v>
      </c>
      <c r="E41" s="47">
        <v>3689</v>
      </c>
      <c r="F41" s="47">
        <v>3694</v>
      </c>
      <c r="G41" s="47">
        <v>700</v>
      </c>
      <c r="H41" s="47">
        <v>731</v>
      </c>
      <c r="I41" s="47">
        <v>784</v>
      </c>
      <c r="J41" s="47">
        <v>794</v>
      </c>
    </row>
    <row r="42" spans="2:10" x14ac:dyDescent="0.2">
      <c r="B42" s="34" t="s">
        <v>200</v>
      </c>
      <c r="C42" s="48">
        <v>2851</v>
      </c>
      <c r="D42" s="47">
        <v>2848</v>
      </c>
      <c r="E42" s="47">
        <v>2844</v>
      </c>
      <c r="F42" s="47">
        <v>2836</v>
      </c>
      <c r="G42" s="47">
        <v>361</v>
      </c>
      <c r="H42" s="47">
        <v>379</v>
      </c>
      <c r="I42" s="47">
        <v>405</v>
      </c>
      <c r="J42" s="47">
        <v>436</v>
      </c>
    </row>
    <row r="43" spans="2:10" x14ac:dyDescent="0.2">
      <c r="B43" s="34" t="s">
        <v>201</v>
      </c>
      <c r="C43" s="48">
        <v>2024</v>
      </c>
      <c r="D43" s="47">
        <v>2020</v>
      </c>
      <c r="E43" s="47">
        <v>2021</v>
      </c>
      <c r="F43" s="47">
        <v>2045</v>
      </c>
      <c r="G43" s="47">
        <v>235</v>
      </c>
      <c r="H43" s="47">
        <v>245</v>
      </c>
      <c r="I43" s="47">
        <v>299</v>
      </c>
      <c r="J43" s="47">
        <v>392</v>
      </c>
    </row>
    <row r="44" spans="2:10" x14ac:dyDescent="0.2">
      <c r="C44" s="39"/>
      <c r="I44" s="47"/>
      <c r="J44" s="47"/>
    </row>
    <row r="45" spans="2:10" x14ac:dyDescent="0.2">
      <c r="B45" s="34" t="s">
        <v>202</v>
      </c>
      <c r="C45" s="48">
        <v>2960</v>
      </c>
      <c r="D45" s="47">
        <v>2995</v>
      </c>
      <c r="E45" s="47">
        <v>3016</v>
      </c>
      <c r="F45" s="47">
        <v>3030</v>
      </c>
      <c r="G45" s="47">
        <v>456</v>
      </c>
      <c r="H45" s="47">
        <v>484</v>
      </c>
      <c r="I45" s="47">
        <v>548</v>
      </c>
      <c r="J45" s="47">
        <v>583</v>
      </c>
    </row>
    <row r="46" spans="2:10" x14ac:dyDescent="0.2">
      <c r="B46" s="34" t="s">
        <v>203</v>
      </c>
      <c r="C46" s="48">
        <v>2130</v>
      </c>
      <c r="D46" s="47">
        <v>2162</v>
      </c>
      <c r="E46" s="47">
        <v>2192</v>
      </c>
      <c r="F46" s="47">
        <v>2200</v>
      </c>
      <c r="G46" s="47">
        <v>417</v>
      </c>
      <c r="H46" s="47">
        <v>476</v>
      </c>
      <c r="I46" s="47">
        <v>497</v>
      </c>
      <c r="J46" s="47">
        <v>525</v>
      </c>
    </row>
    <row r="47" spans="2:10" x14ac:dyDescent="0.2">
      <c r="B47" s="34" t="s">
        <v>204</v>
      </c>
      <c r="C47" s="48">
        <v>2475</v>
      </c>
      <c r="D47" s="47">
        <v>2481</v>
      </c>
      <c r="E47" s="47">
        <v>2471</v>
      </c>
      <c r="F47" s="47">
        <v>2494</v>
      </c>
      <c r="G47" s="47">
        <v>367</v>
      </c>
      <c r="H47" s="47">
        <v>378</v>
      </c>
      <c r="I47" s="47">
        <v>396</v>
      </c>
      <c r="J47" s="47">
        <v>411</v>
      </c>
    </row>
    <row r="48" spans="2:10" x14ac:dyDescent="0.2">
      <c r="B48" s="34" t="s">
        <v>205</v>
      </c>
      <c r="C48" s="48">
        <v>1910</v>
      </c>
      <c r="D48" s="47">
        <v>1930</v>
      </c>
      <c r="E48" s="47">
        <v>1954</v>
      </c>
      <c r="F48" s="47">
        <v>1975</v>
      </c>
      <c r="G48" s="47">
        <v>296</v>
      </c>
      <c r="H48" s="47">
        <v>321</v>
      </c>
      <c r="I48" s="47">
        <v>457</v>
      </c>
      <c r="J48" s="47">
        <v>495</v>
      </c>
    </row>
    <row r="49" spans="2:10" x14ac:dyDescent="0.2">
      <c r="B49" s="34" t="s">
        <v>206</v>
      </c>
      <c r="C49" s="48">
        <v>898</v>
      </c>
      <c r="D49" s="47">
        <v>914</v>
      </c>
      <c r="E49" s="47">
        <v>911</v>
      </c>
      <c r="F49" s="47">
        <v>913</v>
      </c>
      <c r="G49" s="47">
        <v>141</v>
      </c>
      <c r="H49" s="47">
        <v>152</v>
      </c>
      <c r="I49" s="47">
        <v>161</v>
      </c>
      <c r="J49" s="47">
        <v>164</v>
      </c>
    </row>
    <row r="50" spans="2:10" x14ac:dyDescent="0.2">
      <c r="B50" s="34" t="s">
        <v>207</v>
      </c>
      <c r="C50" s="48">
        <v>920</v>
      </c>
      <c r="D50" s="47">
        <v>921</v>
      </c>
      <c r="E50" s="47">
        <v>906</v>
      </c>
      <c r="F50" s="47">
        <v>913</v>
      </c>
      <c r="G50" s="47">
        <v>74</v>
      </c>
      <c r="H50" s="47">
        <v>83</v>
      </c>
      <c r="I50" s="47">
        <v>84</v>
      </c>
      <c r="J50" s="47">
        <v>85</v>
      </c>
    </row>
    <row r="51" spans="2:10" x14ac:dyDescent="0.2">
      <c r="B51" s="34" t="s">
        <v>208</v>
      </c>
      <c r="C51" s="48">
        <v>1781</v>
      </c>
      <c r="D51" s="47">
        <v>1811</v>
      </c>
      <c r="E51" s="47">
        <v>1797</v>
      </c>
      <c r="F51" s="47">
        <v>1806</v>
      </c>
      <c r="G51" s="47">
        <v>262</v>
      </c>
      <c r="H51" s="47">
        <v>284</v>
      </c>
      <c r="I51" s="47">
        <v>287</v>
      </c>
      <c r="J51" s="47">
        <v>281</v>
      </c>
    </row>
    <row r="52" spans="2:10" x14ac:dyDescent="0.2">
      <c r="B52" s="34" t="s">
        <v>209</v>
      </c>
      <c r="C52" s="48">
        <v>1664</v>
      </c>
      <c r="D52" s="47">
        <v>1673</v>
      </c>
      <c r="E52" s="47">
        <v>1663</v>
      </c>
      <c r="F52" s="47">
        <v>1674</v>
      </c>
      <c r="G52" s="47">
        <v>525</v>
      </c>
      <c r="H52" s="47">
        <v>534</v>
      </c>
      <c r="I52" s="47">
        <v>551</v>
      </c>
      <c r="J52" s="47">
        <v>594</v>
      </c>
    </row>
    <row r="53" spans="2:10" x14ac:dyDescent="0.2">
      <c r="B53" s="34" t="s">
        <v>210</v>
      </c>
      <c r="C53" s="48">
        <v>2583</v>
      </c>
      <c r="D53" s="47">
        <v>2577</v>
      </c>
      <c r="E53" s="47">
        <v>2574</v>
      </c>
      <c r="F53" s="47">
        <v>2594</v>
      </c>
      <c r="G53" s="47">
        <v>509</v>
      </c>
      <c r="H53" s="47">
        <v>506</v>
      </c>
      <c r="I53" s="47">
        <v>548</v>
      </c>
      <c r="J53" s="47">
        <v>584</v>
      </c>
    </row>
    <row r="54" spans="2:10" x14ac:dyDescent="0.2">
      <c r="B54" s="34" t="s">
        <v>211</v>
      </c>
      <c r="C54" s="48">
        <v>2777</v>
      </c>
      <c r="D54" s="47">
        <v>2792</v>
      </c>
      <c r="E54" s="47">
        <v>2787</v>
      </c>
      <c r="F54" s="47">
        <v>2814</v>
      </c>
      <c r="G54" s="47">
        <v>472</v>
      </c>
      <c r="H54" s="47">
        <v>492</v>
      </c>
      <c r="I54" s="47">
        <v>519</v>
      </c>
      <c r="J54" s="47">
        <v>548</v>
      </c>
    </row>
    <row r="55" spans="2:10" x14ac:dyDescent="0.2">
      <c r="C55" s="39"/>
      <c r="I55" s="47"/>
      <c r="J55" s="47"/>
    </row>
    <row r="56" spans="2:10" x14ac:dyDescent="0.2">
      <c r="B56" s="34" t="s">
        <v>212</v>
      </c>
      <c r="C56" s="48">
        <v>8524</v>
      </c>
      <c r="D56" s="47">
        <v>8711</v>
      </c>
      <c r="E56" s="47">
        <v>8555</v>
      </c>
      <c r="F56" s="47">
        <v>8439</v>
      </c>
      <c r="G56" s="47">
        <v>1456</v>
      </c>
      <c r="H56" s="47">
        <v>1587</v>
      </c>
      <c r="I56" s="47">
        <v>1614</v>
      </c>
      <c r="J56" s="47">
        <v>1665</v>
      </c>
    </row>
    <row r="57" spans="2:10" x14ac:dyDescent="0.2">
      <c r="B57" s="34" t="s">
        <v>213</v>
      </c>
      <c r="C57" s="48">
        <v>1418</v>
      </c>
      <c r="D57" s="47">
        <v>1703</v>
      </c>
      <c r="E57" s="47">
        <v>1711</v>
      </c>
      <c r="F57" s="47">
        <v>1715</v>
      </c>
      <c r="G57" s="47">
        <v>177</v>
      </c>
      <c r="H57" s="47">
        <v>223</v>
      </c>
      <c r="I57" s="47">
        <v>213</v>
      </c>
      <c r="J57" s="47">
        <v>218</v>
      </c>
    </row>
    <row r="58" spans="2:10" x14ac:dyDescent="0.2">
      <c r="B58" s="34" t="s">
        <v>214</v>
      </c>
      <c r="C58" s="48">
        <v>1104</v>
      </c>
      <c r="D58" s="47">
        <v>845</v>
      </c>
      <c r="E58" s="47">
        <v>842</v>
      </c>
      <c r="F58" s="47">
        <v>845</v>
      </c>
      <c r="G58" s="47">
        <v>149</v>
      </c>
      <c r="H58" s="47">
        <v>124</v>
      </c>
      <c r="I58" s="47">
        <v>125</v>
      </c>
      <c r="J58" s="47">
        <v>163</v>
      </c>
    </row>
    <row r="59" spans="2:10" x14ac:dyDescent="0.2">
      <c r="B59" s="34" t="s">
        <v>215</v>
      </c>
      <c r="C59" s="48">
        <v>3595</v>
      </c>
      <c r="D59" s="47">
        <v>3727</v>
      </c>
      <c r="E59" s="47">
        <v>3852</v>
      </c>
      <c r="F59" s="47">
        <v>3909</v>
      </c>
      <c r="G59" s="47">
        <v>663</v>
      </c>
      <c r="H59" s="47">
        <v>701</v>
      </c>
      <c r="I59" s="47">
        <v>760</v>
      </c>
      <c r="J59" s="47">
        <v>824</v>
      </c>
    </row>
    <row r="60" spans="2:10" x14ac:dyDescent="0.2">
      <c r="B60" s="34" t="s">
        <v>216</v>
      </c>
      <c r="C60" s="48">
        <v>1717</v>
      </c>
      <c r="D60" s="47">
        <v>1709</v>
      </c>
      <c r="E60" s="47">
        <v>1682</v>
      </c>
      <c r="F60" s="47">
        <v>1678</v>
      </c>
      <c r="G60" s="47">
        <v>212</v>
      </c>
      <c r="H60" s="47">
        <v>219</v>
      </c>
      <c r="I60" s="47">
        <v>235</v>
      </c>
      <c r="J60" s="47">
        <v>239</v>
      </c>
    </row>
    <row r="61" spans="2:10" x14ac:dyDescent="0.2">
      <c r="B61" s="34" t="s">
        <v>217</v>
      </c>
      <c r="C61" s="48">
        <v>2480</v>
      </c>
      <c r="D61" s="47">
        <v>2475</v>
      </c>
      <c r="E61" s="47">
        <v>2473</v>
      </c>
      <c r="F61" s="47">
        <v>2446</v>
      </c>
      <c r="G61" s="47">
        <v>432</v>
      </c>
      <c r="H61" s="47">
        <v>418</v>
      </c>
      <c r="I61" s="47">
        <v>420</v>
      </c>
      <c r="J61" s="47">
        <v>418</v>
      </c>
    </row>
    <row r="62" spans="2:10" x14ac:dyDescent="0.2">
      <c r="B62" s="34" t="s">
        <v>218</v>
      </c>
      <c r="C62" s="48">
        <v>6202</v>
      </c>
      <c r="D62" s="47">
        <v>6283</v>
      </c>
      <c r="E62" s="47">
        <v>6328</v>
      </c>
      <c r="F62" s="47">
        <v>6189</v>
      </c>
      <c r="G62" s="47">
        <v>849</v>
      </c>
      <c r="H62" s="47">
        <v>956</v>
      </c>
      <c r="I62" s="47">
        <v>1019</v>
      </c>
      <c r="J62" s="47">
        <v>1062</v>
      </c>
    </row>
    <row r="63" spans="2:10" x14ac:dyDescent="0.2">
      <c r="C63" s="39"/>
      <c r="I63" s="47"/>
      <c r="J63" s="47"/>
    </row>
    <row r="64" spans="2:10" x14ac:dyDescent="0.2">
      <c r="B64" s="34" t="s">
        <v>219</v>
      </c>
      <c r="C64" s="48">
        <v>8500</v>
      </c>
      <c r="D64" s="47">
        <v>8542</v>
      </c>
      <c r="E64" s="47">
        <v>8469</v>
      </c>
      <c r="F64" s="47">
        <v>8175</v>
      </c>
      <c r="G64" s="47">
        <v>1514</v>
      </c>
      <c r="H64" s="47">
        <v>1584</v>
      </c>
      <c r="I64" s="47">
        <v>1764</v>
      </c>
      <c r="J64" s="47">
        <v>1819</v>
      </c>
    </row>
    <row r="65" spans="1:10" x14ac:dyDescent="0.2">
      <c r="B65" s="34" t="s">
        <v>220</v>
      </c>
      <c r="C65" s="48">
        <v>1459</v>
      </c>
      <c r="D65" s="47">
        <v>1492</v>
      </c>
      <c r="E65" s="47">
        <v>1469</v>
      </c>
      <c r="F65" s="47">
        <v>1477</v>
      </c>
      <c r="G65" s="47">
        <v>260</v>
      </c>
      <c r="H65" s="47">
        <v>287</v>
      </c>
      <c r="I65" s="47">
        <v>315</v>
      </c>
      <c r="J65" s="47">
        <v>326</v>
      </c>
    </row>
    <row r="66" spans="1:10" x14ac:dyDescent="0.2">
      <c r="B66" s="34" t="s">
        <v>221</v>
      </c>
      <c r="C66" s="48">
        <v>2205</v>
      </c>
      <c r="D66" s="47">
        <v>2220</v>
      </c>
      <c r="E66" s="47">
        <v>2193</v>
      </c>
      <c r="F66" s="47">
        <v>2132</v>
      </c>
      <c r="G66" s="47">
        <v>424</v>
      </c>
      <c r="H66" s="47">
        <v>454</v>
      </c>
      <c r="I66" s="47">
        <v>468</v>
      </c>
      <c r="J66" s="47">
        <v>501</v>
      </c>
    </row>
    <row r="67" spans="1:10" x14ac:dyDescent="0.2">
      <c r="B67" s="34" t="s">
        <v>222</v>
      </c>
      <c r="C67" s="48">
        <v>1682</v>
      </c>
      <c r="D67" s="47">
        <v>1694</v>
      </c>
      <c r="E67" s="47">
        <v>1689</v>
      </c>
      <c r="F67" s="47">
        <v>1686</v>
      </c>
      <c r="G67" s="47">
        <v>381</v>
      </c>
      <c r="H67" s="47">
        <v>398</v>
      </c>
      <c r="I67" s="47">
        <v>421</v>
      </c>
      <c r="J67" s="47">
        <v>437</v>
      </c>
    </row>
    <row r="68" spans="1:10" x14ac:dyDescent="0.2">
      <c r="B68" s="34" t="s">
        <v>223</v>
      </c>
      <c r="C68" s="48">
        <v>895</v>
      </c>
      <c r="D68" s="47">
        <v>894</v>
      </c>
      <c r="E68" s="47">
        <v>903</v>
      </c>
      <c r="F68" s="47">
        <v>896</v>
      </c>
      <c r="G68" s="47">
        <v>278</v>
      </c>
      <c r="H68" s="47">
        <v>261</v>
      </c>
      <c r="I68" s="47">
        <v>256</v>
      </c>
      <c r="J68" s="47">
        <v>258</v>
      </c>
    </row>
    <row r="69" spans="1:10" x14ac:dyDescent="0.2">
      <c r="B69" s="34" t="s">
        <v>224</v>
      </c>
      <c r="C69" s="48">
        <v>1978</v>
      </c>
      <c r="D69" s="47">
        <v>1966</v>
      </c>
      <c r="E69" s="47">
        <v>1938</v>
      </c>
      <c r="F69" s="47">
        <v>1923</v>
      </c>
      <c r="G69" s="47">
        <v>451</v>
      </c>
      <c r="H69" s="47">
        <v>504</v>
      </c>
      <c r="I69" s="47">
        <v>536</v>
      </c>
      <c r="J69" s="47">
        <v>530</v>
      </c>
    </row>
    <row r="70" spans="1:10" x14ac:dyDescent="0.2">
      <c r="B70" s="34" t="s">
        <v>225</v>
      </c>
      <c r="C70" s="48">
        <v>274</v>
      </c>
      <c r="D70" s="47">
        <v>281</v>
      </c>
      <c r="E70" s="47">
        <v>275</v>
      </c>
      <c r="F70" s="47">
        <v>271</v>
      </c>
      <c r="G70" s="47">
        <v>64</v>
      </c>
      <c r="H70" s="47">
        <v>68</v>
      </c>
      <c r="I70" s="47">
        <v>66</v>
      </c>
      <c r="J70" s="47">
        <v>65</v>
      </c>
    </row>
    <row r="71" spans="1:10" ht="18" thickBot="1" x14ac:dyDescent="0.25">
      <c r="B71" s="37"/>
      <c r="C71" s="53"/>
      <c r="D71" s="37"/>
      <c r="E71" s="37"/>
      <c r="F71" s="37"/>
      <c r="G71" s="37"/>
      <c r="H71" s="37"/>
      <c r="I71" s="37"/>
      <c r="J71" s="37"/>
    </row>
    <row r="72" spans="1:10" x14ac:dyDescent="0.2">
      <c r="C72" s="34" t="s">
        <v>939</v>
      </c>
    </row>
    <row r="73" spans="1:10" x14ac:dyDescent="0.2">
      <c r="A73" s="34"/>
    </row>
  </sheetData>
  <phoneticPr fontId="2"/>
  <pageMargins left="0.4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3.375" defaultRowHeight="17.25" x14ac:dyDescent="0.2"/>
  <cols>
    <col min="1" max="1" width="13.375" style="35" customWidth="1"/>
    <col min="2" max="2" width="15.875" style="35" customWidth="1"/>
    <col min="3" max="3" width="10.875" style="35" customWidth="1"/>
    <col min="4" max="4" width="12.125" style="35" customWidth="1"/>
    <col min="5" max="5" width="10.875" style="35" customWidth="1"/>
    <col min="6" max="6" width="12.125" style="35" customWidth="1"/>
    <col min="7" max="7" width="10.875" style="35" customWidth="1"/>
    <col min="8" max="8" width="12.125" style="35" customWidth="1"/>
    <col min="9" max="9" width="10.875" style="35" customWidth="1"/>
    <col min="10" max="10" width="13.375" style="35"/>
    <col min="11" max="11" width="10.875" style="35" customWidth="1"/>
    <col min="12" max="256" width="13.375" style="35"/>
    <col min="257" max="257" width="13.375" style="35" customWidth="1"/>
    <col min="258" max="258" width="15.875" style="35" customWidth="1"/>
    <col min="259" max="259" width="10.875" style="35" customWidth="1"/>
    <col min="260" max="260" width="12.125" style="35" customWidth="1"/>
    <col min="261" max="261" width="10.875" style="35" customWidth="1"/>
    <col min="262" max="262" width="12.125" style="35" customWidth="1"/>
    <col min="263" max="263" width="10.875" style="35" customWidth="1"/>
    <col min="264" max="264" width="12.125" style="35" customWidth="1"/>
    <col min="265" max="265" width="10.875" style="35" customWidth="1"/>
    <col min="266" max="266" width="13.375" style="35"/>
    <col min="267" max="267" width="10.875" style="35" customWidth="1"/>
    <col min="268" max="512" width="13.375" style="35"/>
    <col min="513" max="513" width="13.375" style="35" customWidth="1"/>
    <col min="514" max="514" width="15.875" style="35" customWidth="1"/>
    <col min="515" max="515" width="10.875" style="35" customWidth="1"/>
    <col min="516" max="516" width="12.125" style="35" customWidth="1"/>
    <col min="517" max="517" width="10.875" style="35" customWidth="1"/>
    <col min="518" max="518" width="12.125" style="35" customWidth="1"/>
    <col min="519" max="519" width="10.875" style="35" customWidth="1"/>
    <col min="520" max="520" width="12.125" style="35" customWidth="1"/>
    <col min="521" max="521" width="10.875" style="35" customWidth="1"/>
    <col min="522" max="522" width="13.375" style="35"/>
    <col min="523" max="523" width="10.875" style="35" customWidth="1"/>
    <col min="524" max="768" width="13.375" style="35"/>
    <col min="769" max="769" width="13.375" style="35" customWidth="1"/>
    <col min="770" max="770" width="15.875" style="35" customWidth="1"/>
    <col min="771" max="771" width="10.875" style="35" customWidth="1"/>
    <col min="772" max="772" width="12.125" style="35" customWidth="1"/>
    <col min="773" max="773" width="10.875" style="35" customWidth="1"/>
    <col min="774" max="774" width="12.125" style="35" customWidth="1"/>
    <col min="775" max="775" width="10.875" style="35" customWidth="1"/>
    <col min="776" max="776" width="12.125" style="35" customWidth="1"/>
    <col min="777" max="777" width="10.875" style="35" customWidth="1"/>
    <col min="778" max="778" width="13.375" style="35"/>
    <col min="779" max="779" width="10.875" style="35" customWidth="1"/>
    <col min="780" max="1024" width="13.375" style="35"/>
    <col min="1025" max="1025" width="13.375" style="35" customWidth="1"/>
    <col min="1026" max="1026" width="15.875" style="35" customWidth="1"/>
    <col min="1027" max="1027" width="10.875" style="35" customWidth="1"/>
    <col min="1028" max="1028" width="12.125" style="35" customWidth="1"/>
    <col min="1029" max="1029" width="10.875" style="35" customWidth="1"/>
    <col min="1030" max="1030" width="12.125" style="35" customWidth="1"/>
    <col min="1031" max="1031" width="10.875" style="35" customWidth="1"/>
    <col min="1032" max="1032" width="12.125" style="35" customWidth="1"/>
    <col min="1033" max="1033" width="10.875" style="35" customWidth="1"/>
    <col min="1034" max="1034" width="13.375" style="35"/>
    <col min="1035" max="1035" width="10.875" style="35" customWidth="1"/>
    <col min="1036" max="1280" width="13.375" style="35"/>
    <col min="1281" max="1281" width="13.375" style="35" customWidth="1"/>
    <col min="1282" max="1282" width="15.875" style="35" customWidth="1"/>
    <col min="1283" max="1283" width="10.875" style="35" customWidth="1"/>
    <col min="1284" max="1284" width="12.125" style="35" customWidth="1"/>
    <col min="1285" max="1285" width="10.875" style="35" customWidth="1"/>
    <col min="1286" max="1286" width="12.125" style="35" customWidth="1"/>
    <col min="1287" max="1287" width="10.875" style="35" customWidth="1"/>
    <col min="1288" max="1288" width="12.125" style="35" customWidth="1"/>
    <col min="1289" max="1289" width="10.875" style="35" customWidth="1"/>
    <col min="1290" max="1290" width="13.375" style="35"/>
    <col min="1291" max="1291" width="10.875" style="35" customWidth="1"/>
    <col min="1292" max="1536" width="13.375" style="35"/>
    <col min="1537" max="1537" width="13.375" style="35" customWidth="1"/>
    <col min="1538" max="1538" width="15.875" style="35" customWidth="1"/>
    <col min="1539" max="1539" width="10.875" style="35" customWidth="1"/>
    <col min="1540" max="1540" width="12.125" style="35" customWidth="1"/>
    <col min="1541" max="1541" width="10.875" style="35" customWidth="1"/>
    <col min="1542" max="1542" width="12.125" style="35" customWidth="1"/>
    <col min="1543" max="1543" width="10.875" style="35" customWidth="1"/>
    <col min="1544" max="1544" width="12.125" style="35" customWidth="1"/>
    <col min="1545" max="1545" width="10.875" style="35" customWidth="1"/>
    <col min="1546" max="1546" width="13.375" style="35"/>
    <col min="1547" max="1547" width="10.875" style="35" customWidth="1"/>
    <col min="1548" max="1792" width="13.375" style="35"/>
    <col min="1793" max="1793" width="13.375" style="35" customWidth="1"/>
    <col min="1794" max="1794" width="15.875" style="35" customWidth="1"/>
    <col min="1795" max="1795" width="10.875" style="35" customWidth="1"/>
    <col min="1796" max="1796" width="12.125" style="35" customWidth="1"/>
    <col min="1797" max="1797" width="10.875" style="35" customWidth="1"/>
    <col min="1798" max="1798" width="12.125" style="35" customWidth="1"/>
    <col min="1799" max="1799" width="10.875" style="35" customWidth="1"/>
    <col min="1800" max="1800" width="12.125" style="35" customWidth="1"/>
    <col min="1801" max="1801" width="10.875" style="35" customWidth="1"/>
    <col min="1802" max="1802" width="13.375" style="35"/>
    <col min="1803" max="1803" width="10.875" style="35" customWidth="1"/>
    <col min="1804" max="2048" width="13.375" style="35"/>
    <col min="2049" max="2049" width="13.375" style="35" customWidth="1"/>
    <col min="2050" max="2050" width="15.875" style="35" customWidth="1"/>
    <col min="2051" max="2051" width="10.875" style="35" customWidth="1"/>
    <col min="2052" max="2052" width="12.125" style="35" customWidth="1"/>
    <col min="2053" max="2053" width="10.875" style="35" customWidth="1"/>
    <col min="2054" max="2054" width="12.125" style="35" customWidth="1"/>
    <col min="2055" max="2055" width="10.875" style="35" customWidth="1"/>
    <col min="2056" max="2056" width="12.125" style="35" customWidth="1"/>
    <col min="2057" max="2057" width="10.875" style="35" customWidth="1"/>
    <col min="2058" max="2058" width="13.375" style="35"/>
    <col min="2059" max="2059" width="10.875" style="35" customWidth="1"/>
    <col min="2060" max="2304" width="13.375" style="35"/>
    <col min="2305" max="2305" width="13.375" style="35" customWidth="1"/>
    <col min="2306" max="2306" width="15.875" style="35" customWidth="1"/>
    <col min="2307" max="2307" width="10.875" style="35" customWidth="1"/>
    <col min="2308" max="2308" width="12.125" style="35" customWidth="1"/>
    <col min="2309" max="2309" width="10.875" style="35" customWidth="1"/>
    <col min="2310" max="2310" width="12.125" style="35" customWidth="1"/>
    <col min="2311" max="2311" width="10.875" style="35" customWidth="1"/>
    <col min="2312" max="2312" width="12.125" style="35" customWidth="1"/>
    <col min="2313" max="2313" width="10.875" style="35" customWidth="1"/>
    <col min="2314" max="2314" width="13.375" style="35"/>
    <col min="2315" max="2315" width="10.875" style="35" customWidth="1"/>
    <col min="2316" max="2560" width="13.375" style="35"/>
    <col min="2561" max="2561" width="13.375" style="35" customWidth="1"/>
    <col min="2562" max="2562" width="15.875" style="35" customWidth="1"/>
    <col min="2563" max="2563" width="10.875" style="35" customWidth="1"/>
    <col min="2564" max="2564" width="12.125" style="35" customWidth="1"/>
    <col min="2565" max="2565" width="10.875" style="35" customWidth="1"/>
    <col min="2566" max="2566" width="12.125" style="35" customWidth="1"/>
    <col min="2567" max="2567" width="10.875" style="35" customWidth="1"/>
    <col min="2568" max="2568" width="12.125" style="35" customWidth="1"/>
    <col min="2569" max="2569" width="10.875" style="35" customWidth="1"/>
    <col min="2570" max="2570" width="13.375" style="35"/>
    <col min="2571" max="2571" width="10.875" style="35" customWidth="1"/>
    <col min="2572" max="2816" width="13.375" style="35"/>
    <col min="2817" max="2817" width="13.375" style="35" customWidth="1"/>
    <col min="2818" max="2818" width="15.875" style="35" customWidth="1"/>
    <col min="2819" max="2819" width="10.875" style="35" customWidth="1"/>
    <col min="2820" max="2820" width="12.125" style="35" customWidth="1"/>
    <col min="2821" max="2821" width="10.875" style="35" customWidth="1"/>
    <col min="2822" max="2822" width="12.125" style="35" customWidth="1"/>
    <col min="2823" max="2823" width="10.875" style="35" customWidth="1"/>
    <col min="2824" max="2824" width="12.125" style="35" customWidth="1"/>
    <col min="2825" max="2825" width="10.875" style="35" customWidth="1"/>
    <col min="2826" max="2826" width="13.375" style="35"/>
    <col min="2827" max="2827" width="10.875" style="35" customWidth="1"/>
    <col min="2828" max="3072" width="13.375" style="35"/>
    <col min="3073" max="3073" width="13.375" style="35" customWidth="1"/>
    <col min="3074" max="3074" width="15.875" style="35" customWidth="1"/>
    <col min="3075" max="3075" width="10.875" style="35" customWidth="1"/>
    <col min="3076" max="3076" width="12.125" style="35" customWidth="1"/>
    <col min="3077" max="3077" width="10.875" style="35" customWidth="1"/>
    <col min="3078" max="3078" width="12.125" style="35" customWidth="1"/>
    <col min="3079" max="3079" width="10.875" style="35" customWidth="1"/>
    <col min="3080" max="3080" width="12.125" style="35" customWidth="1"/>
    <col min="3081" max="3081" width="10.875" style="35" customWidth="1"/>
    <col min="3082" max="3082" width="13.375" style="35"/>
    <col min="3083" max="3083" width="10.875" style="35" customWidth="1"/>
    <col min="3084" max="3328" width="13.375" style="35"/>
    <col min="3329" max="3329" width="13.375" style="35" customWidth="1"/>
    <col min="3330" max="3330" width="15.875" style="35" customWidth="1"/>
    <col min="3331" max="3331" width="10.875" style="35" customWidth="1"/>
    <col min="3332" max="3332" width="12.125" style="35" customWidth="1"/>
    <col min="3333" max="3333" width="10.875" style="35" customWidth="1"/>
    <col min="3334" max="3334" width="12.125" style="35" customWidth="1"/>
    <col min="3335" max="3335" width="10.875" style="35" customWidth="1"/>
    <col min="3336" max="3336" width="12.125" style="35" customWidth="1"/>
    <col min="3337" max="3337" width="10.875" style="35" customWidth="1"/>
    <col min="3338" max="3338" width="13.375" style="35"/>
    <col min="3339" max="3339" width="10.875" style="35" customWidth="1"/>
    <col min="3340" max="3584" width="13.375" style="35"/>
    <col min="3585" max="3585" width="13.375" style="35" customWidth="1"/>
    <col min="3586" max="3586" width="15.875" style="35" customWidth="1"/>
    <col min="3587" max="3587" width="10.875" style="35" customWidth="1"/>
    <col min="3588" max="3588" width="12.125" style="35" customWidth="1"/>
    <col min="3589" max="3589" width="10.875" style="35" customWidth="1"/>
    <col min="3590" max="3590" width="12.125" style="35" customWidth="1"/>
    <col min="3591" max="3591" width="10.875" style="35" customWidth="1"/>
    <col min="3592" max="3592" width="12.125" style="35" customWidth="1"/>
    <col min="3593" max="3593" width="10.875" style="35" customWidth="1"/>
    <col min="3594" max="3594" width="13.375" style="35"/>
    <col min="3595" max="3595" width="10.875" style="35" customWidth="1"/>
    <col min="3596" max="3840" width="13.375" style="35"/>
    <col min="3841" max="3841" width="13.375" style="35" customWidth="1"/>
    <col min="3842" max="3842" width="15.875" style="35" customWidth="1"/>
    <col min="3843" max="3843" width="10.875" style="35" customWidth="1"/>
    <col min="3844" max="3844" width="12.125" style="35" customWidth="1"/>
    <col min="3845" max="3845" width="10.875" style="35" customWidth="1"/>
    <col min="3846" max="3846" width="12.125" style="35" customWidth="1"/>
    <col min="3847" max="3847" width="10.875" style="35" customWidth="1"/>
    <col min="3848" max="3848" width="12.125" style="35" customWidth="1"/>
    <col min="3849" max="3849" width="10.875" style="35" customWidth="1"/>
    <col min="3850" max="3850" width="13.375" style="35"/>
    <col min="3851" max="3851" width="10.875" style="35" customWidth="1"/>
    <col min="3852" max="4096" width="13.375" style="35"/>
    <col min="4097" max="4097" width="13.375" style="35" customWidth="1"/>
    <col min="4098" max="4098" width="15.875" style="35" customWidth="1"/>
    <col min="4099" max="4099" width="10.875" style="35" customWidth="1"/>
    <col min="4100" max="4100" width="12.125" style="35" customWidth="1"/>
    <col min="4101" max="4101" width="10.875" style="35" customWidth="1"/>
    <col min="4102" max="4102" width="12.125" style="35" customWidth="1"/>
    <col min="4103" max="4103" width="10.875" style="35" customWidth="1"/>
    <col min="4104" max="4104" width="12.125" style="35" customWidth="1"/>
    <col min="4105" max="4105" width="10.875" style="35" customWidth="1"/>
    <col min="4106" max="4106" width="13.375" style="35"/>
    <col min="4107" max="4107" width="10.875" style="35" customWidth="1"/>
    <col min="4108" max="4352" width="13.375" style="35"/>
    <col min="4353" max="4353" width="13.375" style="35" customWidth="1"/>
    <col min="4354" max="4354" width="15.875" style="35" customWidth="1"/>
    <col min="4355" max="4355" width="10.875" style="35" customWidth="1"/>
    <col min="4356" max="4356" width="12.125" style="35" customWidth="1"/>
    <col min="4357" max="4357" width="10.875" style="35" customWidth="1"/>
    <col min="4358" max="4358" width="12.125" style="35" customWidth="1"/>
    <col min="4359" max="4359" width="10.875" style="35" customWidth="1"/>
    <col min="4360" max="4360" width="12.125" style="35" customWidth="1"/>
    <col min="4361" max="4361" width="10.875" style="35" customWidth="1"/>
    <col min="4362" max="4362" width="13.375" style="35"/>
    <col min="4363" max="4363" width="10.875" style="35" customWidth="1"/>
    <col min="4364" max="4608" width="13.375" style="35"/>
    <col min="4609" max="4609" width="13.375" style="35" customWidth="1"/>
    <col min="4610" max="4610" width="15.875" style="35" customWidth="1"/>
    <col min="4611" max="4611" width="10.875" style="35" customWidth="1"/>
    <col min="4612" max="4612" width="12.125" style="35" customWidth="1"/>
    <col min="4613" max="4613" width="10.875" style="35" customWidth="1"/>
    <col min="4614" max="4614" width="12.125" style="35" customWidth="1"/>
    <col min="4615" max="4615" width="10.875" style="35" customWidth="1"/>
    <col min="4616" max="4616" width="12.125" style="35" customWidth="1"/>
    <col min="4617" max="4617" width="10.875" style="35" customWidth="1"/>
    <col min="4618" max="4618" width="13.375" style="35"/>
    <col min="4619" max="4619" width="10.875" style="35" customWidth="1"/>
    <col min="4620" max="4864" width="13.375" style="35"/>
    <col min="4865" max="4865" width="13.375" style="35" customWidth="1"/>
    <col min="4866" max="4866" width="15.875" style="35" customWidth="1"/>
    <col min="4867" max="4867" width="10.875" style="35" customWidth="1"/>
    <col min="4868" max="4868" width="12.125" style="35" customWidth="1"/>
    <col min="4869" max="4869" width="10.875" style="35" customWidth="1"/>
    <col min="4870" max="4870" width="12.125" style="35" customWidth="1"/>
    <col min="4871" max="4871" width="10.875" style="35" customWidth="1"/>
    <col min="4872" max="4872" width="12.125" style="35" customWidth="1"/>
    <col min="4873" max="4873" width="10.875" style="35" customWidth="1"/>
    <col min="4874" max="4874" width="13.375" style="35"/>
    <col min="4875" max="4875" width="10.875" style="35" customWidth="1"/>
    <col min="4876" max="5120" width="13.375" style="35"/>
    <col min="5121" max="5121" width="13.375" style="35" customWidth="1"/>
    <col min="5122" max="5122" width="15.875" style="35" customWidth="1"/>
    <col min="5123" max="5123" width="10.875" style="35" customWidth="1"/>
    <col min="5124" max="5124" width="12.125" style="35" customWidth="1"/>
    <col min="5125" max="5125" width="10.875" style="35" customWidth="1"/>
    <col min="5126" max="5126" width="12.125" style="35" customWidth="1"/>
    <col min="5127" max="5127" width="10.875" style="35" customWidth="1"/>
    <col min="5128" max="5128" width="12.125" style="35" customWidth="1"/>
    <col min="5129" max="5129" width="10.875" style="35" customWidth="1"/>
    <col min="5130" max="5130" width="13.375" style="35"/>
    <col min="5131" max="5131" width="10.875" style="35" customWidth="1"/>
    <col min="5132" max="5376" width="13.375" style="35"/>
    <col min="5377" max="5377" width="13.375" style="35" customWidth="1"/>
    <col min="5378" max="5378" width="15.875" style="35" customWidth="1"/>
    <col min="5379" max="5379" width="10.875" style="35" customWidth="1"/>
    <col min="5380" max="5380" width="12.125" style="35" customWidth="1"/>
    <col min="5381" max="5381" width="10.875" style="35" customWidth="1"/>
    <col min="5382" max="5382" width="12.125" style="35" customWidth="1"/>
    <col min="5383" max="5383" width="10.875" style="35" customWidth="1"/>
    <col min="5384" max="5384" width="12.125" style="35" customWidth="1"/>
    <col min="5385" max="5385" width="10.875" style="35" customWidth="1"/>
    <col min="5386" max="5386" width="13.375" style="35"/>
    <col min="5387" max="5387" width="10.875" style="35" customWidth="1"/>
    <col min="5388" max="5632" width="13.375" style="35"/>
    <col min="5633" max="5633" width="13.375" style="35" customWidth="1"/>
    <col min="5634" max="5634" width="15.875" style="35" customWidth="1"/>
    <col min="5635" max="5635" width="10.875" style="35" customWidth="1"/>
    <col min="5636" max="5636" width="12.125" style="35" customWidth="1"/>
    <col min="5637" max="5637" width="10.875" style="35" customWidth="1"/>
    <col min="5638" max="5638" width="12.125" style="35" customWidth="1"/>
    <col min="5639" max="5639" width="10.875" style="35" customWidth="1"/>
    <col min="5640" max="5640" width="12.125" style="35" customWidth="1"/>
    <col min="5641" max="5641" width="10.875" style="35" customWidth="1"/>
    <col min="5642" max="5642" width="13.375" style="35"/>
    <col min="5643" max="5643" width="10.875" style="35" customWidth="1"/>
    <col min="5644" max="5888" width="13.375" style="35"/>
    <col min="5889" max="5889" width="13.375" style="35" customWidth="1"/>
    <col min="5890" max="5890" width="15.875" style="35" customWidth="1"/>
    <col min="5891" max="5891" width="10.875" style="35" customWidth="1"/>
    <col min="5892" max="5892" width="12.125" style="35" customWidth="1"/>
    <col min="5893" max="5893" width="10.875" style="35" customWidth="1"/>
    <col min="5894" max="5894" width="12.125" style="35" customWidth="1"/>
    <col min="5895" max="5895" width="10.875" style="35" customWidth="1"/>
    <col min="5896" max="5896" width="12.125" style="35" customWidth="1"/>
    <col min="5897" max="5897" width="10.875" style="35" customWidth="1"/>
    <col min="5898" max="5898" width="13.375" style="35"/>
    <col min="5899" max="5899" width="10.875" style="35" customWidth="1"/>
    <col min="5900" max="6144" width="13.375" style="35"/>
    <col min="6145" max="6145" width="13.375" style="35" customWidth="1"/>
    <col min="6146" max="6146" width="15.875" style="35" customWidth="1"/>
    <col min="6147" max="6147" width="10.875" style="35" customWidth="1"/>
    <col min="6148" max="6148" width="12.125" style="35" customWidth="1"/>
    <col min="6149" max="6149" width="10.875" style="35" customWidth="1"/>
    <col min="6150" max="6150" width="12.125" style="35" customWidth="1"/>
    <col min="6151" max="6151" width="10.875" style="35" customWidth="1"/>
    <col min="6152" max="6152" width="12.125" style="35" customWidth="1"/>
    <col min="6153" max="6153" width="10.875" style="35" customWidth="1"/>
    <col min="6154" max="6154" width="13.375" style="35"/>
    <col min="6155" max="6155" width="10.875" style="35" customWidth="1"/>
    <col min="6156" max="6400" width="13.375" style="35"/>
    <col min="6401" max="6401" width="13.375" style="35" customWidth="1"/>
    <col min="6402" max="6402" width="15.875" style="35" customWidth="1"/>
    <col min="6403" max="6403" width="10.875" style="35" customWidth="1"/>
    <col min="6404" max="6404" width="12.125" style="35" customWidth="1"/>
    <col min="6405" max="6405" width="10.875" style="35" customWidth="1"/>
    <col min="6406" max="6406" width="12.125" style="35" customWidth="1"/>
    <col min="6407" max="6407" width="10.875" style="35" customWidth="1"/>
    <col min="6408" max="6408" width="12.125" style="35" customWidth="1"/>
    <col min="6409" max="6409" width="10.875" style="35" customWidth="1"/>
    <col min="6410" max="6410" width="13.375" style="35"/>
    <col min="6411" max="6411" width="10.875" style="35" customWidth="1"/>
    <col min="6412" max="6656" width="13.375" style="35"/>
    <col min="6657" max="6657" width="13.375" style="35" customWidth="1"/>
    <col min="6658" max="6658" width="15.875" style="35" customWidth="1"/>
    <col min="6659" max="6659" width="10.875" style="35" customWidth="1"/>
    <col min="6660" max="6660" width="12.125" style="35" customWidth="1"/>
    <col min="6661" max="6661" width="10.875" style="35" customWidth="1"/>
    <col min="6662" max="6662" width="12.125" style="35" customWidth="1"/>
    <col min="6663" max="6663" width="10.875" style="35" customWidth="1"/>
    <col min="6664" max="6664" width="12.125" style="35" customWidth="1"/>
    <col min="6665" max="6665" width="10.875" style="35" customWidth="1"/>
    <col min="6666" max="6666" width="13.375" style="35"/>
    <col min="6667" max="6667" width="10.875" style="35" customWidth="1"/>
    <col min="6668" max="6912" width="13.375" style="35"/>
    <col min="6913" max="6913" width="13.375" style="35" customWidth="1"/>
    <col min="6914" max="6914" width="15.875" style="35" customWidth="1"/>
    <col min="6915" max="6915" width="10.875" style="35" customWidth="1"/>
    <col min="6916" max="6916" width="12.125" style="35" customWidth="1"/>
    <col min="6917" max="6917" width="10.875" style="35" customWidth="1"/>
    <col min="6918" max="6918" width="12.125" style="35" customWidth="1"/>
    <col min="6919" max="6919" width="10.875" style="35" customWidth="1"/>
    <col min="6920" max="6920" width="12.125" style="35" customWidth="1"/>
    <col min="6921" max="6921" width="10.875" style="35" customWidth="1"/>
    <col min="6922" max="6922" width="13.375" style="35"/>
    <col min="6923" max="6923" width="10.875" style="35" customWidth="1"/>
    <col min="6924" max="7168" width="13.375" style="35"/>
    <col min="7169" max="7169" width="13.375" style="35" customWidth="1"/>
    <col min="7170" max="7170" width="15.875" style="35" customWidth="1"/>
    <col min="7171" max="7171" width="10.875" style="35" customWidth="1"/>
    <col min="7172" max="7172" width="12.125" style="35" customWidth="1"/>
    <col min="7173" max="7173" width="10.875" style="35" customWidth="1"/>
    <col min="7174" max="7174" width="12.125" style="35" customWidth="1"/>
    <col min="7175" max="7175" width="10.875" style="35" customWidth="1"/>
    <col min="7176" max="7176" width="12.125" style="35" customWidth="1"/>
    <col min="7177" max="7177" width="10.875" style="35" customWidth="1"/>
    <col min="7178" max="7178" width="13.375" style="35"/>
    <col min="7179" max="7179" width="10.875" style="35" customWidth="1"/>
    <col min="7180" max="7424" width="13.375" style="35"/>
    <col min="7425" max="7425" width="13.375" style="35" customWidth="1"/>
    <col min="7426" max="7426" width="15.875" style="35" customWidth="1"/>
    <col min="7427" max="7427" width="10.875" style="35" customWidth="1"/>
    <col min="7428" max="7428" width="12.125" style="35" customWidth="1"/>
    <col min="7429" max="7429" width="10.875" style="35" customWidth="1"/>
    <col min="7430" max="7430" width="12.125" style="35" customWidth="1"/>
    <col min="7431" max="7431" width="10.875" style="35" customWidth="1"/>
    <col min="7432" max="7432" width="12.125" style="35" customWidth="1"/>
    <col min="7433" max="7433" width="10.875" style="35" customWidth="1"/>
    <col min="7434" max="7434" width="13.375" style="35"/>
    <col min="7435" max="7435" width="10.875" style="35" customWidth="1"/>
    <col min="7436" max="7680" width="13.375" style="35"/>
    <col min="7681" max="7681" width="13.375" style="35" customWidth="1"/>
    <col min="7682" max="7682" width="15.875" style="35" customWidth="1"/>
    <col min="7683" max="7683" width="10.875" style="35" customWidth="1"/>
    <col min="7684" max="7684" width="12.125" style="35" customWidth="1"/>
    <col min="7685" max="7685" width="10.875" style="35" customWidth="1"/>
    <col min="7686" max="7686" width="12.125" style="35" customWidth="1"/>
    <col min="7687" max="7687" width="10.875" style="35" customWidth="1"/>
    <col min="7688" max="7688" width="12.125" style="35" customWidth="1"/>
    <col min="7689" max="7689" width="10.875" style="35" customWidth="1"/>
    <col min="7690" max="7690" width="13.375" style="35"/>
    <col min="7691" max="7691" width="10.875" style="35" customWidth="1"/>
    <col min="7692" max="7936" width="13.375" style="35"/>
    <col min="7937" max="7937" width="13.375" style="35" customWidth="1"/>
    <col min="7938" max="7938" width="15.875" style="35" customWidth="1"/>
    <col min="7939" max="7939" width="10.875" style="35" customWidth="1"/>
    <col min="7940" max="7940" width="12.125" style="35" customWidth="1"/>
    <col min="7941" max="7941" width="10.875" style="35" customWidth="1"/>
    <col min="7942" max="7942" width="12.125" style="35" customWidth="1"/>
    <col min="7943" max="7943" width="10.875" style="35" customWidth="1"/>
    <col min="7944" max="7944" width="12.125" style="35" customWidth="1"/>
    <col min="7945" max="7945" width="10.875" style="35" customWidth="1"/>
    <col min="7946" max="7946" width="13.375" style="35"/>
    <col min="7947" max="7947" width="10.875" style="35" customWidth="1"/>
    <col min="7948" max="8192" width="13.375" style="35"/>
    <col min="8193" max="8193" width="13.375" style="35" customWidth="1"/>
    <col min="8194" max="8194" width="15.875" style="35" customWidth="1"/>
    <col min="8195" max="8195" width="10.875" style="35" customWidth="1"/>
    <col min="8196" max="8196" width="12.125" style="35" customWidth="1"/>
    <col min="8197" max="8197" width="10.875" style="35" customWidth="1"/>
    <col min="8198" max="8198" width="12.125" style="35" customWidth="1"/>
    <col min="8199" max="8199" width="10.875" style="35" customWidth="1"/>
    <col min="8200" max="8200" width="12.125" style="35" customWidth="1"/>
    <col min="8201" max="8201" width="10.875" style="35" customWidth="1"/>
    <col min="8202" max="8202" width="13.375" style="35"/>
    <col min="8203" max="8203" width="10.875" style="35" customWidth="1"/>
    <col min="8204" max="8448" width="13.375" style="35"/>
    <col min="8449" max="8449" width="13.375" style="35" customWidth="1"/>
    <col min="8450" max="8450" width="15.875" style="35" customWidth="1"/>
    <col min="8451" max="8451" width="10.875" style="35" customWidth="1"/>
    <col min="8452" max="8452" width="12.125" style="35" customWidth="1"/>
    <col min="8453" max="8453" width="10.875" style="35" customWidth="1"/>
    <col min="8454" max="8454" width="12.125" style="35" customWidth="1"/>
    <col min="8455" max="8455" width="10.875" style="35" customWidth="1"/>
    <col min="8456" max="8456" width="12.125" style="35" customWidth="1"/>
    <col min="8457" max="8457" width="10.875" style="35" customWidth="1"/>
    <col min="8458" max="8458" width="13.375" style="35"/>
    <col min="8459" max="8459" width="10.875" style="35" customWidth="1"/>
    <col min="8460" max="8704" width="13.375" style="35"/>
    <col min="8705" max="8705" width="13.375" style="35" customWidth="1"/>
    <col min="8706" max="8706" width="15.875" style="35" customWidth="1"/>
    <col min="8707" max="8707" width="10.875" style="35" customWidth="1"/>
    <col min="8708" max="8708" width="12.125" style="35" customWidth="1"/>
    <col min="8709" max="8709" width="10.875" style="35" customWidth="1"/>
    <col min="8710" max="8710" width="12.125" style="35" customWidth="1"/>
    <col min="8711" max="8711" width="10.875" style="35" customWidth="1"/>
    <col min="8712" max="8712" width="12.125" style="35" customWidth="1"/>
    <col min="8713" max="8713" width="10.875" style="35" customWidth="1"/>
    <col min="8714" max="8714" width="13.375" style="35"/>
    <col min="8715" max="8715" width="10.875" style="35" customWidth="1"/>
    <col min="8716" max="8960" width="13.375" style="35"/>
    <col min="8961" max="8961" width="13.375" style="35" customWidth="1"/>
    <col min="8962" max="8962" width="15.875" style="35" customWidth="1"/>
    <col min="8963" max="8963" width="10.875" style="35" customWidth="1"/>
    <col min="8964" max="8964" width="12.125" style="35" customWidth="1"/>
    <col min="8965" max="8965" width="10.875" style="35" customWidth="1"/>
    <col min="8966" max="8966" width="12.125" style="35" customWidth="1"/>
    <col min="8967" max="8967" width="10.875" style="35" customWidth="1"/>
    <col min="8968" max="8968" width="12.125" style="35" customWidth="1"/>
    <col min="8969" max="8969" width="10.875" style="35" customWidth="1"/>
    <col min="8970" max="8970" width="13.375" style="35"/>
    <col min="8971" max="8971" width="10.875" style="35" customWidth="1"/>
    <col min="8972" max="9216" width="13.375" style="35"/>
    <col min="9217" max="9217" width="13.375" style="35" customWidth="1"/>
    <col min="9218" max="9218" width="15.875" style="35" customWidth="1"/>
    <col min="9219" max="9219" width="10.875" style="35" customWidth="1"/>
    <col min="9220" max="9220" width="12.125" style="35" customWidth="1"/>
    <col min="9221" max="9221" width="10.875" style="35" customWidth="1"/>
    <col min="9222" max="9222" width="12.125" style="35" customWidth="1"/>
    <col min="9223" max="9223" width="10.875" style="35" customWidth="1"/>
    <col min="9224" max="9224" width="12.125" style="35" customWidth="1"/>
    <col min="9225" max="9225" width="10.875" style="35" customWidth="1"/>
    <col min="9226" max="9226" width="13.375" style="35"/>
    <col min="9227" max="9227" width="10.875" style="35" customWidth="1"/>
    <col min="9228" max="9472" width="13.375" style="35"/>
    <col min="9473" max="9473" width="13.375" style="35" customWidth="1"/>
    <col min="9474" max="9474" width="15.875" style="35" customWidth="1"/>
    <col min="9475" max="9475" width="10.875" style="35" customWidth="1"/>
    <col min="9476" max="9476" width="12.125" style="35" customWidth="1"/>
    <col min="9477" max="9477" width="10.875" style="35" customWidth="1"/>
    <col min="9478" max="9478" width="12.125" style="35" customWidth="1"/>
    <col min="9479" max="9479" width="10.875" style="35" customWidth="1"/>
    <col min="9480" max="9480" width="12.125" style="35" customWidth="1"/>
    <col min="9481" max="9481" width="10.875" style="35" customWidth="1"/>
    <col min="9482" max="9482" width="13.375" style="35"/>
    <col min="9483" max="9483" width="10.875" style="35" customWidth="1"/>
    <col min="9484" max="9728" width="13.375" style="35"/>
    <col min="9729" max="9729" width="13.375" style="35" customWidth="1"/>
    <col min="9730" max="9730" width="15.875" style="35" customWidth="1"/>
    <col min="9731" max="9731" width="10.875" style="35" customWidth="1"/>
    <col min="9732" max="9732" width="12.125" style="35" customWidth="1"/>
    <col min="9733" max="9733" width="10.875" style="35" customWidth="1"/>
    <col min="9734" max="9734" width="12.125" style="35" customWidth="1"/>
    <col min="9735" max="9735" width="10.875" style="35" customWidth="1"/>
    <col min="9736" max="9736" width="12.125" style="35" customWidth="1"/>
    <col min="9737" max="9737" width="10.875" style="35" customWidth="1"/>
    <col min="9738" max="9738" width="13.375" style="35"/>
    <col min="9739" max="9739" width="10.875" style="35" customWidth="1"/>
    <col min="9740" max="9984" width="13.375" style="35"/>
    <col min="9985" max="9985" width="13.375" style="35" customWidth="1"/>
    <col min="9986" max="9986" width="15.875" style="35" customWidth="1"/>
    <col min="9987" max="9987" width="10.875" style="35" customWidth="1"/>
    <col min="9988" max="9988" width="12.125" style="35" customWidth="1"/>
    <col min="9989" max="9989" width="10.875" style="35" customWidth="1"/>
    <col min="9990" max="9990" width="12.125" style="35" customWidth="1"/>
    <col min="9991" max="9991" width="10.875" style="35" customWidth="1"/>
    <col min="9992" max="9992" width="12.125" style="35" customWidth="1"/>
    <col min="9993" max="9993" width="10.875" style="35" customWidth="1"/>
    <col min="9994" max="9994" width="13.375" style="35"/>
    <col min="9995" max="9995" width="10.875" style="35" customWidth="1"/>
    <col min="9996" max="10240" width="13.375" style="35"/>
    <col min="10241" max="10241" width="13.375" style="35" customWidth="1"/>
    <col min="10242" max="10242" width="15.875" style="35" customWidth="1"/>
    <col min="10243" max="10243" width="10.875" style="35" customWidth="1"/>
    <col min="10244" max="10244" width="12.125" style="35" customWidth="1"/>
    <col min="10245" max="10245" width="10.875" style="35" customWidth="1"/>
    <col min="10246" max="10246" width="12.125" style="35" customWidth="1"/>
    <col min="10247" max="10247" width="10.875" style="35" customWidth="1"/>
    <col min="10248" max="10248" width="12.125" style="35" customWidth="1"/>
    <col min="10249" max="10249" width="10.875" style="35" customWidth="1"/>
    <col min="10250" max="10250" width="13.375" style="35"/>
    <col min="10251" max="10251" width="10.875" style="35" customWidth="1"/>
    <col min="10252" max="10496" width="13.375" style="35"/>
    <col min="10497" max="10497" width="13.375" style="35" customWidth="1"/>
    <col min="10498" max="10498" width="15.875" style="35" customWidth="1"/>
    <col min="10499" max="10499" width="10.875" style="35" customWidth="1"/>
    <col min="10500" max="10500" width="12.125" style="35" customWidth="1"/>
    <col min="10501" max="10501" width="10.875" style="35" customWidth="1"/>
    <col min="10502" max="10502" width="12.125" style="35" customWidth="1"/>
    <col min="10503" max="10503" width="10.875" style="35" customWidth="1"/>
    <col min="10504" max="10504" width="12.125" style="35" customWidth="1"/>
    <col min="10505" max="10505" width="10.875" style="35" customWidth="1"/>
    <col min="10506" max="10506" width="13.375" style="35"/>
    <col min="10507" max="10507" width="10.875" style="35" customWidth="1"/>
    <col min="10508" max="10752" width="13.375" style="35"/>
    <col min="10753" max="10753" width="13.375" style="35" customWidth="1"/>
    <col min="10754" max="10754" width="15.875" style="35" customWidth="1"/>
    <col min="10755" max="10755" width="10.875" style="35" customWidth="1"/>
    <col min="10756" max="10756" width="12.125" style="35" customWidth="1"/>
    <col min="10757" max="10757" width="10.875" style="35" customWidth="1"/>
    <col min="10758" max="10758" width="12.125" style="35" customWidth="1"/>
    <col min="10759" max="10759" width="10.875" style="35" customWidth="1"/>
    <col min="10760" max="10760" width="12.125" style="35" customWidth="1"/>
    <col min="10761" max="10761" width="10.875" style="35" customWidth="1"/>
    <col min="10762" max="10762" width="13.375" style="35"/>
    <col min="10763" max="10763" width="10.875" style="35" customWidth="1"/>
    <col min="10764" max="11008" width="13.375" style="35"/>
    <col min="11009" max="11009" width="13.375" style="35" customWidth="1"/>
    <col min="11010" max="11010" width="15.875" style="35" customWidth="1"/>
    <col min="11011" max="11011" width="10.875" style="35" customWidth="1"/>
    <col min="11012" max="11012" width="12.125" style="35" customWidth="1"/>
    <col min="11013" max="11013" width="10.875" style="35" customWidth="1"/>
    <col min="11014" max="11014" width="12.125" style="35" customWidth="1"/>
    <col min="11015" max="11015" width="10.875" style="35" customWidth="1"/>
    <col min="11016" max="11016" width="12.125" style="35" customWidth="1"/>
    <col min="11017" max="11017" width="10.875" style="35" customWidth="1"/>
    <col min="11018" max="11018" width="13.375" style="35"/>
    <col min="11019" max="11019" width="10.875" style="35" customWidth="1"/>
    <col min="11020" max="11264" width="13.375" style="35"/>
    <col min="11265" max="11265" width="13.375" style="35" customWidth="1"/>
    <col min="11266" max="11266" width="15.875" style="35" customWidth="1"/>
    <col min="11267" max="11267" width="10.875" style="35" customWidth="1"/>
    <col min="11268" max="11268" width="12.125" style="35" customWidth="1"/>
    <col min="11269" max="11269" width="10.875" style="35" customWidth="1"/>
    <col min="11270" max="11270" width="12.125" style="35" customWidth="1"/>
    <col min="11271" max="11271" width="10.875" style="35" customWidth="1"/>
    <col min="11272" max="11272" width="12.125" style="35" customWidth="1"/>
    <col min="11273" max="11273" width="10.875" style="35" customWidth="1"/>
    <col min="11274" max="11274" width="13.375" style="35"/>
    <col min="11275" max="11275" width="10.875" style="35" customWidth="1"/>
    <col min="11276" max="11520" width="13.375" style="35"/>
    <col min="11521" max="11521" width="13.375" style="35" customWidth="1"/>
    <col min="11522" max="11522" width="15.875" style="35" customWidth="1"/>
    <col min="11523" max="11523" width="10.875" style="35" customWidth="1"/>
    <col min="11524" max="11524" width="12.125" style="35" customWidth="1"/>
    <col min="11525" max="11525" width="10.875" style="35" customWidth="1"/>
    <col min="11526" max="11526" width="12.125" style="35" customWidth="1"/>
    <col min="11527" max="11527" width="10.875" style="35" customWidth="1"/>
    <col min="11528" max="11528" width="12.125" style="35" customWidth="1"/>
    <col min="11529" max="11529" width="10.875" style="35" customWidth="1"/>
    <col min="11530" max="11530" width="13.375" style="35"/>
    <col min="11531" max="11531" width="10.875" style="35" customWidth="1"/>
    <col min="11532" max="11776" width="13.375" style="35"/>
    <col min="11777" max="11777" width="13.375" style="35" customWidth="1"/>
    <col min="11778" max="11778" width="15.875" style="35" customWidth="1"/>
    <col min="11779" max="11779" width="10.875" style="35" customWidth="1"/>
    <col min="11780" max="11780" width="12.125" style="35" customWidth="1"/>
    <col min="11781" max="11781" width="10.875" style="35" customWidth="1"/>
    <col min="11782" max="11782" width="12.125" style="35" customWidth="1"/>
    <col min="11783" max="11783" width="10.875" style="35" customWidth="1"/>
    <col min="11784" max="11784" width="12.125" style="35" customWidth="1"/>
    <col min="11785" max="11785" width="10.875" style="35" customWidth="1"/>
    <col min="11786" max="11786" width="13.375" style="35"/>
    <col min="11787" max="11787" width="10.875" style="35" customWidth="1"/>
    <col min="11788" max="12032" width="13.375" style="35"/>
    <col min="12033" max="12033" width="13.375" style="35" customWidth="1"/>
    <col min="12034" max="12034" width="15.875" style="35" customWidth="1"/>
    <col min="12035" max="12035" width="10.875" style="35" customWidth="1"/>
    <col min="12036" max="12036" width="12.125" style="35" customWidth="1"/>
    <col min="12037" max="12037" width="10.875" style="35" customWidth="1"/>
    <col min="12038" max="12038" width="12.125" style="35" customWidth="1"/>
    <col min="12039" max="12039" width="10.875" style="35" customWidth="1"/>
    <col min="12040" max="12040" width="12.125" style="35" customWidth="1"/>
    <col min="12041" max="12041" width="10.875" style="35" customWidth="1"/>
    <col min="12042" max="12042" width="13.375" style="35"/>
    <col min="12043" max="12043" width="10.875" style="35" customWidth="1"/>
    <col min="12044" max="12288" width="13.375" style="35"/>
    <col min="12289" max="12289" width="13.375" style="35" customWidth="1"/>
    <col min="12290" max="12290" width="15.875" style="35" customWidth="1"/>
    <col min="12291" max="12291" width="10.875" style="35" customWidth="1"/>
    <col min="12292" max="12292" width="12.125" style="35" customWidth="1"/>
    <col min="12293" max="12293" width="10.875" style="35" customWidth="1"/>
    <col min="12294" max="12294" width="12.125" style="35" customWidth="1"/>
    <col min="12295" max="12295" width="10.875" style="35" customWidth="1"/>
    <col min="12296" max="12296" width="12.125" style="35" customWidth="1"/>
    <col min="12297" max="12297" width="10.875" style="35" customWidth="1"/>
    <col min="12298" max="12298" width="13.375" style="35"/>
    <col min="12299" max="12299" width="10.875" style="35" customWidth="1"/>
    <col min="12300" max="12544" width="13.375" style="35"/>
    <col min="12545" max="12545" width="13.375" style="35" customWidth="1"/>
    <col min="12546" max="12546" width="15.875" style="35" customWidth="1"/>
    <col min="12547" max="12547" width="10.875" style="35" customWidth="1"/>
    <col min="12548" max="12548" width="12.125" style="35" customWidth="1"/>
    <col min="12549" max="12549" width="10.875" style="35" customWidth="1"/>
    <col min="12550" max="12550" width="12.125" style="35" customWidth="1"/>
    <col min="12551" max="12551" width="10.875" style="35" customWidth="1"/>
    <col min="12552" max="12552" width="12.125" style="35" customWidth="1"/>
    <col min="12553" max="12553" width="10.875" style="35" customWidth="1"/>
    <col min="12554" max="12554" width="13.375" style="35"/>
    <col min="12555" max="12555" width="10.875" style="35" customWidth="1"/>
    <col min="12556" max="12800" width="13.375" style="35"/>
    <col min="12801" max="12801" width="13.375" style="35" customWidth="1"/>
    <col min="12802" max="12802" width="15.875" style="35" customWidth="1"/>
    <col min="12803" max="12803" width="10.875" style="35" customWidth="1"/>
    <col min="12804" max="12804" width="12.125" style="35" customWidth="1"/>
    <col min="12805" max="12805" width="10.875" style="35" customWidth="1"/>
    <col min="12806" max="12806" width="12.125" style="35" customWidth="1"/>
    <col min="12807" max="12807" width="10.875" style="35" customWidth="1"/>
    <col min="12808" max="12808" width="12.125" style="35" customWidth="1"/>
    <col min="12809" max="12809" width="10.875" style="35" customWidth="1"/>
    <col min="12810" max="12810" width="13.375" style="35"/>
    <col min="12811" max="12811" width="10.875" style="35" customWidth="1"/>
    <col min="12812" max="13056" width="13.375" style="35"/>
    <col min="13057" max="13057" width="13.375" style="35" customWidth="1"/>
    <col min="13058" max="13058" width="15.875" style="35" customWidth="1"/>
    <col min="13059" max="13059" width="10.875" style="35" customWidth="1"/>
    <col min="13060" max="13060" width="12.125" style="35" customWidth="1"/>
    <col min="13061" max="13061" width="10.875" style="35" customWidth="1"/>
    <col min="13062" max="13062" width="12.125" style="35" customWidth="1"/>
    <col min="13063" max="13063" width="10.875" style="35" customWidth="1"/>
    <col min="13064" max="13064" width="12.125" style="35" customWidth="1"/>
    <col min="13065" max="13065" width="10.875" style="35" customWidth="1"/>
    <col min="13066" max="13066" width="13.375" style="35"/>
    <col min="13067" max="13067" width="10.875" style="35" customWidth="1"/>
    <col min="13068" max="13312" width="13.375" style="35"/>
    <col min="13313" max="13313" width="13.375" style="35" customWidth="1"/>
    <col min="13314" max="13314" width="15.875" style="35" customWidth="1"/>
    <col min="13315" max="13315" width="10.875" style="35" customWidth="1"/>
    <col min="13316" max="13316" width="12.125" style="35" customWidth="1"/>
    <col min="13317" max="13317" width="10.875" style="35" customWidth="1"/>
    <col min="13318" max="13318" width="12.125" style="35" customWidth="1"/>
    <col min="13319" max="13319" width="10.875" style="35" customWidth="1"/>
    <col min="13320" max="13320" width="12.125" style="35" customWidth="1"/>
    <col min="13321" max="13321" width="10.875" style="35" customWidth="1"/>
    <col min="13322" max="13322" width="13.375" style="35"/>
    <col min="13323" max="13323" width="10.875" style="35" customWidth="1"/>
    <col min="13324" max="13568" width="13.375" style="35"/>
    <col min="13569" max="13569" width="13.375" style="35" customWidth="1"/>
    <col min="13570" max="13570" width="15.875" style="35" customWidth="1"/>
    <col min="13571" max="13571" width="10.875" style="35" customWidth="1"/>
    <col min="13572" max="13572" width="12.125" style="35" customWidth="1"/>
    <col min="13573" max="13573" width="10.875" style="35" customWidth="1"/>
    <col min="13574" max="13574" width="12.125" style="35" customWidth="1"/>
    <col min="13575" max="13575" width="10.875" style="35" customWidth="1"/>
    <col min="13576" max="13576" width="12.125" style="35" customWidth="1"/>
    <col min="13577" max="13577" width="10.875" style="35" customWidth="1"/>
    <col min="13578" max="13578" width="13.375" style="35"/>
    <col min="13579" max="13579" width="10.875" style="35" customWidth="1"/>
    <col min="13580" max="13824" width="13.375" style="35"/>
    <col min="13825" max="13825" width="13.375" style="35" customWidth="1"/>
    <col min="13826" max="13826" width="15.875" style="35" customWidth="1"/>
    <col min="13827" max="13827" width="10.875" style="35" customWidth="1"/>
    <col min="13828" max="13828" width="12.125" style="35" customWidth="1"/>
    <col min="13829" max="13829" width="10.875" style="35" customWidth="1"/>
    <col min="13830" max="13830" width="12.125" style="35" customWidth="1"/>
    <col min="13831" max="13831" width="10.875" style="35" customWidth="1"/>
    <col min="13832" max="13832" width="12.125" style="35" customWidth="1"/>
    <col min="13833" max="13833" width="10.875" style="35" customWidth="1"/>
    <col min="13834" max="13834" width="13.375" style="35"/>
    <col min="13835" max="13835" width="10.875" style="35" customWidth="1"/>
    <col min="13836" max="14080" width="13.375" style="35"/>
    <col min="14081" max="14081" width="13.375" style="35" customWidth="1"/>
    <col min="14082" max="14082" width="15.875" style="35" customWidth="1"/>
    <col min="14083" max="14083" width="10.875" style="35" customWidth="1"/>
    <col min="14084" max="14084" width="12.125" style="35" customWidth="1"/>
    <col min="14085" max="14085" width="10.875" style="35" customWidth="1"/>
    <col min="14086" max="14086" width="12.125" style="35" customWidth="1"/>
    <col min="14087" max="14087" width="10.875" style="35" customWidth="1"/>
    <col min="14088" max="14088" width="12.125" style="35" customWidth="1"/>
    <col min="14089" max="14089" width="10.875" style="35" customWidth="1"/>
    <col min="14090" max="14090" width="13.375" style="35"/>
    <col min="14091" max="14091" width="10.875" style="35" customWidth="1"/>
    <col min="14092" max="14336" width="13.375" style="35"/>
    <col min="14337" max="14337" width="13.375" style="35" customWidth="1"/>
    <col min="14338" max="14338" width="15.875" style="35" customWidth="1"/>
    <col min="14339" max="14339" width="10.875" style="35" customWidth="1"/>
    <col min="14340" max="14340" width="12.125" style="35" customWidth="1"/>
    <col min="14341" max="14341" width="10.875" style="35" customWidth="1"/>
    <col min="14342" max="14342" width="12.125" style="35" customWidth="1"/>
    <col min="14343" max="14343" width="10.875" style="35" customWidth="1"/>
    <col min="14344" max="14344" width="12.125" style="35" customWidth="1"/>
    <col min="14345" max="14345" width="10.875" style="35" customWidth="1"/>
    <col min="14346" max="14346" width="13.375" style="35"/>
    <col min="14347" max="14347" width="10.875" style="35" customWidth="1"/>
    <col min="14348" max="14592" width="13.375" style="35"/>
    <col min="14593" max="14593" width="13.375" style="35" customWidth="1"/>
    <col min="14594" max="14594" width="15.875" style="35" customWidth="1"/>
    <col min="14595" max="14595" width="10.875" style="35" customWidth="1"/>
    <col min="14596" max="14596" width="12.125" style="35" customWidth="1"/>
    <col min="14597" max="14597" width="10.875" style="35" customWidth="1"/>
    <col min="14598" max="14598" width="12.125" style="35" customWidth="1"/>
    <col min="14599" max="14599" width="10.875" style="35" customWidth="1"/>
    <col min="14600" max="14600" width="12.125" style="35" customWidth="1"/>
    <col min="14601" max="14601" width="10.875" style="35" customWidth="1"/>
    <col min="14602" max="14602" width="13.375" style="35"/>
    <col min="14603" max="14603" width="10.875" style="35" customWidth="1"/>
    <col min="14604" max="14848" width="13.375" style="35"/>
    <col min="14849" max="14849" width="13.375" style="35" customWidth="1"/>
    <col min="14850" max="14850" width="15.875" style="35" customWidth="1"/>
    <col min="14851" max="14851" width="10.875" style="35" customWidth="1"/>
    <col min="14852" max="14852" width="12.125" style="35" customWidth="1"/>
    <col min="14853" max="14853" width="10.875" style="35" customWidth="1"/>
    <col min="14854" max="14854" width="12.125" style="35" customWidth="1"/>
    <col min="14855" max="14855" width="10.875" style="35" customWidth="1"/>
    <col min="14856" max="14856" width="12.125" style="35" customWidth="1"/>
    <col min="14857" max="14857" width="10.875" style="35" customWidth="1"/>
    <col min="14858" max="14858" width="13.375" style="35"/>
    <col min="14859" max="14859" width="10.875" style="35" customWidth="1"/>
    <col min="14860" max="15104" width="13.375" style="35"/>
    <col min="15105" max="15105" width="13.375" style="35" customWidth="1"/>
    <col min="15106" max="15106" width="15.875" style="35" customWidth="1"/>
    <col min="15107" max="15107" width="10.875" style="35" customWidth="1"/>
    <col min="15108" max="15108" width="12.125" style="35" customWidth="1"/>
    <col min="15109" max="15109" width="10.875" style="35" customWidth="1"/>
    <col min="15110" max="15110" width="12.125" style="35" customWidth="1"/>
    <col min="15111" max="15111" width="10.875" style="35" customWidth="1"/>
    <col min="15112" max="15112" width="12.125" style="35" customWidth="1"/>
    <col min="15113" max="15113" width="10.875" style="35" customWidth="1"/>
    <col min="15114" max="15114" width="13.375" style="35"/>
    <col min="15115" max="15115" width="10.875" style="35" customWidth="1"/>
    <col min="15116" max="15360" width="13.375" style="35"/>
    <col min="15361" max="15361" width="13.375" style="35" customWidth="1"/>
    <col min="15362" max="15362" width="15.875" style="35" customWidth="1"/>
    <col min="15363" max="15363" width="10.875" style="35" customWidth="1"/>
    <col min="15364" max="15364" width="12.125" style="35" customWidth="1"/>
    <col min="15365" max="15365" width="10.875" style="35" customWidth="1"/>
    <col min="15366" max="15366" width="12.125" style="35" customWidth="1"/>
    <col min="15367" max="15367" width="10.875" style="35" customWidth="1"/>
    <col min="15368" max="15368" width="12.125" style="35" customWidth="1"/>
    <col min="15369" max="15369" width="10.875" style="35" customWidth="1"/>
    <col min="15370" max="15370" width="13.375" style="35"/>
    <col min="15371" max="15371" width="10.875" style="35" customWidth="1"/>
    <col min="15372" max="15616" width="13.375" style="35"/>
    <col min="15617" max="15617" width="13.375" style="35" customWidth="1"/>
    <col min="15618" max="15618" width="15.875" style="35" customWidth="1"/>
    <col min="15619" max="15619" width="10.875" style="35" customWidth="1"/>
    <col min="15620" max="15620" width="12.125" style="35" customWidth="1"/>
    <col min="15621" max="15621" width="10.875" style="35" customWidth="1"/>
    <col min="15622" max="15622" width="12.125" style="35" customWidth="1"/>
    <col min="15623" max="15623" width="10.875" style="35" customWidth="1"/>
    <col min="15624" max="15624" width="12.125" style="35" customWidth="1"/>
    <col min="15625" max="15625" width="10.875" style="35" customWidth="1"/>
    <col min="15626" max="15626" width="13.375" style="35"/>
    <col min="15627" max="15627" width="10.875" style="35" customWidth="1"/>
    <col min="15628" max="15872" width="13.375" style="35"/>
    <col min="15873" max="15873" width="13.375" style="35" customWidth="1"/>
    <col min="15874" max="15874" width="15.875" style="35" customWidth="1"/>
    <col min="15875" max="15875" width="10.875" style="35" customWidth="1"/>
    <col min="15876" max="15876" width="12.125" style="35" customWidth="1"/>
    <col min="15877" max="15877" width="10.875" style="35" customWidth="1"/>
    <col min="15878" max="15878" width="12.125" style="35" customWidth="1"/>
    <col min="15879" max="15879" width="10.875" style="35" customWidth="1"/>
    <col min="15880" max="15880" width="12.125" style="35" customWidth="1"/>
    <col min="15881" max="15881" width="10.875" style="35" customWidth="1"/>
    <col min="15882" max="15882" width="13.375" style="35"/>
    <col min="15883" max="15883" width="10.875" style="35" customWidth="1"/>
    <col min="15884" max="16128" width="13.375" style="35"/>
    <col min="16129" max="16129" width="13.375" style="35" customWidth="1"/>
    <col min="16130" max="16130" width="15.875" style="35" customWidth="1"/>
    <col min="16131" max="16131" width="10.875" style="35" customWidth="1"/>
    <col min="16132" max="16132" width="12.125" style="35" customWidth="1"/>
    <col min="16133" max="16133" width="10.875" style="35" customWidth="1"/>
    <col min="16134" max="16134" width="12.125" style="35" customWidth="1"/>
    <col min="16135" max="16135" width="10.875" style="35" customWidth="1"/>
    <col min="16136" max="16136" width="12.125" style="35" customWidth="1"/>
    <col min="16137" max="16137" width="10.875" style="35" customWidth="1"/>
    <col min="16138" max="16138" width="13.375" style="35"/>
    <col min="16139" max="16139" width="10.875" style="35" customWidth="1"/>
    <col min="16140" max="16384" width="13.375" style="35"/>
  </cols>
  <sheetData>
    <row r="1" spans="1:12" x14ac:dyDescent="0.2">
      <c r="A1" s="34"/>
    </row>
    <row r="6" spans="1:12" x14ac:dyDescent="0.2">
      <c r="E6" s="36" t="s">
        <v>940</v>
      </c>
    </row>
    <row r="7" spans="1:12" ht="18" thickBot="1" x14ac:dyDescent="0.25">
      <c r="B7" s="37"/>
      <c r="C7" s="37"/>
      <c r="D7" s="37"/>
      <c r="E7" s="56" t="s">
        <v>941</v>
      </c>
      <c r="F7" s="37"/>
      <c r="G7" s="37"/>
      <c r="H7" s="37"/>
      <c r="I7" s="37"/>
      <c r="J7" s="37"/>
      <c r="K7" s="37"/>
      <c r="L7" s="37"/>
    </row>
    <row r="8" spans="1:12" x14ac:dyDescent="0.2">
      <c r="C8" s="39"/>
      <c r="E8" s="42"/>
      <c r="F8" s="42"/>
      <c r="G8" s="42"/>
      <c r="H8" s="42"/>
      <c r="I8" s="42"/>
      <c r="J8" s="42"/>
      <c r="K8" s="42"/>
      <c r="L8" s="42"/>
    </row>
    <row r="9" spans="1:12" x14ac:dyDescent="0.2">
      <c r="C9" s="44" t="s">
        <v>942</v>
      </c>
      <c r="D9" s="42"/>
      <c r="E9" s="44" t="s">
        <v>943</v>
      </c>
      <c r="F9" s="42"/>
      <c r="G9" s="44" t="s">
        <v>944</v>
      </c>
      <c r="H9" s="42"/>
      <c r="I9" s="44" t="s">
        <v>945</v>
      </c>
      <c r="J9" s="42"/>
      <c r="K9" s="44" t="s">
        <v>946</v>
      </c>
      <c r="L9" s="42"/>
    </row>
    <row r="10" spans="1:12" x14ac:dyDescent="0.2">
      <c r="B10" s="42"/>
      <c r="C10" s="45" t="s">
        <v>947</v>
      </c>
      <c r="D10" s="45" t="s">
        <v>948</v>
      </c>
      <c r="E10" s="45" t="s">
        <v>947</v>
      </c>
      <c r="F10" s="45" t="s">
        <v>948</v>
      </c>
      <c r="G10" s="45" t="s">
        <v>947</v>
      </c>
      <c r="H10" s="45" t="s">
        <v>948</v>
      </c>
      <c r="I10" s="45" t="s">
        <v>947</v>
      </c>
      <c r="J10" s="45" t="s">
        <v>948</v>
      </c>
      <c r="K10" s="45" t="s">
        <v>947</v>
      </c>
      <c r="L10" s="45" t="s">
        <v>948</v>
      </c>
    </row>
    <row r="11" spans="1:12" x14ac:dyDescent="0.2">
      <c r="C11" s="39"/>
      <c r="D11" s="59" t="s">
        <v>949</v>
      </c>
      <c r="F11" s="59" t="s">
        <v>949</v>
      </c>
      <c r="H11" s="59" t="s">
        <v>949</v>
      </c>
      <c r="J11" s="59" t="s">
        <v>949</v>
      </c>
      <c r="L11" s="59" t="s">
        <v>949</v>
      </c>
    </row>
    <row r="12" spans="1:12" x14ac:dyDescent="0.2">
      <c r="B12" s="60" t="s">
        <v>950</v>
      </c>
      <c r="C12" s="114">
        <f t="shared" ref="C12:L12" si="0">SUM(C14:C70)</f>
        <v>232</v>
      </c>
      <c r="D12" s="115">
        <f t="shared" si="0"/>
        <v>452.74</v>
      </c>
      <c r="E12" s="116">
        <f t="shared" si="0"/>
        <v>154</v>
      </c>
      <c r="F12" s="115">
        <f t="shared" si="0"/>
        <v>42.189999999999991</v>
      </c>
      <c r="G12" s="116">
        <f t="shared" si="0"/>
        <v>24</v>
      </c>
      <c r="H12" s="115">
        <f t="shared" si="0"/>
        <v>38.409999999999997</v>
      </c>
      <c r="I12" s="116">
        <f t="shared" si="0"/>
        <v>8</v>
      </c>
      <c r="J12" s="115">
        <f t="shared" si="0"/>
        <v>68.679999999999993</v>
      </c>
      <c r="K12" s="116">
        <f t="shared" si="0"/>
        <v>46</v>
      </c>
      <c r="L12" s="115">
        <f t="shared" si="0"/>
        <v>303.46000000000004</v>
      </c>
    </row>
    <row r="13" spans="1:12" x14ac:dyDescent="0.2">
      <c r="C13" s="39"/>
      <c r="H13" s="117"/>
    </row>
    <row r="14" spans="1:12" x14ac:dyDescent="0.2">
      <c r="B14" s="34" t="s">
        <v>175</v>
      </c>
      <c r="C14" s="46">
        <f t="shared" ref="C14:D20" si="1">E14+G14+I14+K14</f>
        <v>87</v>
      </c>
      <c r="D14" s="117">
        <f t="shared" si="1"/>
        <v>214.51000000000002</v>
      </c>
      <c r="E14" s="47">
        <v>55</v>
      </c>
      <c r="F14" s="118">
        <v>13.78</v>
      </c>
      <c r="G14" s="47">
        <f>9+2</f>
        <v>11</v>
      </c>
      <c r="H14" s="119">
        <f>11.86+3.51</f>
        <v>15.37</v>
      </c>
      <c r="I14" s="47">
        <f>1+1</f>
        <v>2</v>
      </c>
      <c r="J14" s="119">
        <f>1.12+14.63</f>
        <v>15.75</v>
      </c>
      <c r="K14" s="47">
        <f>13+6</f>
        <v>19</v>
      </c>
      <c r="L14" s="118">
        <f>80.4+89.21</f>
        <v>169.61</v>
      </c>
    </row>
    <row r="15" spans="1:12" x14ac:dyDescent="0.2">
      <c r="B15" s="34" t="s">
        <v>177</v>
      </c>
      <c r="C15" s="46">
        <f t="shared" si="1"/>
        <v>3</v>
      </c>
      <c r="D15" s="117">
        <f t="shared" si="1"/>
        <v>3.5700000000000003</v>
      </c>
      <c r="E15" s="47">
        <v>1</v>
      </c>
      <c r="F15" s="118">
        <v>0.28000000000000003</v>
      </c>
      <c r="G15" s="120" t="s">
        <v>26</v>
      </c>
      <c r="H15" s="120" t="s">
        <v>26</v>
      </c>
      <c r="I15" s="120" t="s">
        <v>26</v>
      </c>
      <c r="J15" s="120" t="s">
        <v>26</v>
      </c>
      <c r="K15" s="47">
        <v>2</v>
      </c>
      <c r="L15" s="118">
        <v>3.29</v>
      </c>
    </row>
    <row r="16" spans="1:12" x14ac:dyDescent="0.2">
      <c r="B16" s="34" t="s">
        <v>178</v>
      </c>
      <c r="C16" s="46">
        <f t="shared" si="1"/>
        <v>38</v>
      </c>
      <c r="D16" s="117">
        <f t="shared" si="1"/>
        <v>56.11</v>
      </c>
      <c r="E16" s="47">
        <v>29</v>
      </c>
      <c r="F16" s="118">
        <v>8.15</v>
      </c>
      <c r="G16" s="47">
        <v>3</v>
      </c>
      <c r="H16" s="119">
        <v>5.36</v>
      </c>
      <c r="I16" s="47">
        <v>1</v>
      </c>
      <c r="J16" s="119">
        <v>10</v>
      </c>
      <c r="K16" s="47">
        <v>5</v>
      </c>
      <c r="L16" s="118">
        <v>32.6</v>
      </c>
    </row>
    <row r="17" spans="2:12" x14ac:dyDescent="0.2">
      <c r="B17" s="34" t="s">
        <v>179</v>
      </c>
      <c r="C17" s="46">
        <f t="shared" si="1"/>
        <v>6</v>
      </c>
      <c r="D17" s="117">
        <f t="shared" si="1"/>
        <v>1.55</v>
      </c>
      <c r="E17" s="47">
        <v>6</v>
      </c>
      <c r="F17" s="118">
        <v>1.55</v>
      </c>
      <c r="G17" s="120" t="s">
        <v>26</v>
      </c>
      <c r="H17" s="120" t="s">
        <v>26</v>
      </c>
      <c r="I17" s="120" t="s">
        <v>26</v>
      </c>
      <c r="J17" s="120" t="s">
        <v>26</v>
      </c>
      <c r="K17" s="120" t="s">
        <v>26</v>
      </c>
      <c r="L17" s="120" t="s">
        <v>26</v>
      </c>
    </row>
    <row r="18" spans="2:12" x14ac:dyDescent="0.2">
      <c r="B18" s="34" t="s">
        <v>180</v>
      </c>
      <c r="C18" s="46">
        <f t="shared" si="1"/>
        <v>2</v>
      </c>
      <c r="D18" s="117">
        <f t="shared" si="1"/>
        <v>14.799999999999999</v>
      </c>
      <c r="E18" s="47">
        <v>1</v>
      </c>
      <c r="F18" s="118">
        <v>0.2</v>
      </c>
      <c r="G18" s="120" t="s">
        <v>26</v>
      </c>
      <c r="H18" s="120" t="s">
        <v>26</v>
      </c>
      <c r="I18" s="47">
        <v>1</v>
      </c>
      <c r="J18" s="119">
        <v>14.6</v>
      </c>
      <c r="K18" s="120" t="s">
        <v>26</v>
      </c>
      <c r="L18" s="120" t="s">
        <v>26</v>
      </c>
    </row>
    <row r="19" spans="2:12" x14ac:dyDescent="0.2">
      <c r="B19" s="34" t="s">
        <v>181</v>
      </c>
      <c r="C19" s="46">
        <f t="shared" si="1"/>
        <v>21</v>
      </c>
      <c r="D19" s="117">
        <f t="shared" si="1"/>
        <v>31.419999999999998</v>
      </c>
      <c r="E19" s="47">
        <v>14</v>
      </c>
      <c r="F19" s="118">
        <v>2.62</v>
      </c>
      <c r="G19" s="47">
        <v>3</v>
      </c>
      <c r="H19" s="119">
        <v>4.0999999999999996</v>
      </c>
      <c r="I19" s="47">
        <v>1</v>
      </c>
      <c r="J19" s="119">
        <v>6</v>
      </c>
      <c r="K19" s="47">
        <v>3</v>
      </c>
      <c r="L19" s="118">
        <v>18.7</v>
      </c>
    </row>
    <row r="20" spans="2:12" x14ac:dyDescent="0.2">
      <c r="B20" s="34" t="s">
        <v>182</v>
      </c>
      <c r="C20" s="46">
        <f t="shared" si="1"/>
        <v>6</v>
      </c>
      <c r="D20" s="117">
        <f t="shared" si="1"/>
        <v>8.5399999999999991</v>
      </c>
      <c r="E20" s="47">
        <v>2</v>
      </c>
      <c r="F20" s="118">
        <v>0.41</v>
      </c>
      <c r="G20" s="47">
        <v>2</v>
      </c>
      <c r="H20" s="119">
        <v>3.9</v>
      </c>
      <c r="I20" s="120" t="s">
        <v>26</v>
      </c>
      <c r="J20" s="120" t="s">
        <v>26</v>
      </c>
      <c r="K20" s="47">
        <v>2</v>
      </c>
      <c r="L20" s="118">
        <v>4.2300000000000004</v>
      </c>
    </row>
    <row r="21" spans="2:12" x14ac:dyDescent="0.2">
      <c r="C21" s="39"/>
      <c r="D21" s="117"/>
      <c r="E21" s="47"/>
      <c r="F21" s="118"/>
      <c r="G21" s="47"/>
      <c r="H21" s="119"/>
      <c r="I21" s="47"/>
      <c r="J21" s="119"/>
      <c r="K21" s="47"/>
      <c r="L21" s="118"/>
    </row>
    <row r="22" spans="2:12" x14ac:dyDescent="0.2">
      <c r="B22" s="34" t="s">
        <v>183</v>
      </c>
      <c r="C22" s="46">
        <f>E22+G22+I22+K22</f>
        <v>4</v>
      </c>
      <c r="D22" s="117">
        <f>F22+H22+J22+L22</f>
        <v>0.7</v>
      </c>
      <c r="E22" s="47">
        <v>4</v>
      </c>
      <c r="F22" s="118">
        <v>0.7</v>
      </c>
      <c r="G22" s="120" t="s">
        <v>26</v>
      </c>
      <c r="H22" s="120" t="s">
        <v>26</v>
      </c>
      <c r="I22" s="120" t="s">
        <v>26</v>
      </c>
      <c r="J22" s="120" t="s">
        <v>26</v>
      </c>
      <c r="K22" s="120" t="s">
        <v>26</v>
      </c>
      <c r="L22" s="120" t="s">
        <v>26</v>
      </c>
    </row>
    <row r="23" spans="2:12" x14ac:dyDescent="0.2">
      <c r="B23" s="34" t="s">
        <v>184</v>
      </c>
      <c r="C23" s="62" t="s">
        <v>26</v>
      </c>
      <c r="D23" s="120" t="s">
        <v>26</v>
      </c>
      <c r="E23" s="120" t="s">
        <v>26</v>
      </c>
      <c r="F23" s="120" t="s">
        <v>26</v>
      </c>
      <c r="G23" s="120" t="s">
        <v>26</v>
      </c>
      <c r="H23" s="120" t="s">
        <v>26</v>
      </c>
      <c r="I23" s="120" t="s">
        <v>26</v>
      </c>
      <c r="J23" s="120" t="s">
        <v>26</v>
      </c>
      <c r="K23" s="120" t="s">
        <v>26</v>
      </c>
      <c r="L23" s="120" t="s">
        <v>26</v>
      </c>
    </row>
    <row r="24" spans="2:12" x14ac:dyDescent="0.2">
      <c r="B24" s="34" t="s">
        <v>185</v>
      </c>
      <c r="C24" s="62" t="s">
        <v>26</v>
      </c>
      <c r="D24" s="120" t="s">
        <v>26</v>
      </c>
      <c r="E24" s="120" t="s">
        <v>26</v>
      </c>
      <c r="F24" s="120" t="s">
        <v>26</v>
      </c>
      <c r="G24" s="120" t="s">
        <v>26</v>
      </c>
      <c r="H24" s="120" t="s">
        <v>26</v>
      </c>
      <c r="I24" s="120" t="s">
        <v>26</v>
      </c>
      <c r="J24" s="120" t="s">
        <v>26</v>
      </c>
      <c r="K24" s="120" t="s">
        <v>26</v>
      </c>
      <c r="L24" s="120" t="s">
        <v>26</v>
      </c>
    </row>
    <row r="25" spans="2:12" x14ac:dyDescent="0.2">
      <c r="C25" s="39"/>
      <c r="D25" s="117"/>
      <c r="G25" s="47"/>
      <c r="H25" s="119"/>
      <c r="I25" s="47"/>
      <c r="J25" s="47"/>
      <c r="K25" s="47"/>
      <c r="L25" s="118"/>
    </row>
    <row r="26" spans="2:12" x14ac:dyDescent="0.2">
      <c r="B26" s="34" t="s">
        <v>186</v>
      </c>
      <c r="C26" s="46">
        <f t="shared" ref="C26:D31" si="2">E26+G26+I26+K26</f>
        <v>3</v>
      </c>
      <c r="D26" s="117">
        <f t="shared" si="2"/>
        <v>0.8</v>
      </c>
      <c r="E26" s="47">
        <v>3</v>
      </c>
      <c r="F26" s="119">
        <v>0.8</v>
      </c>
      <c r="G26" s="120" t="s">
        <v>26</v>
      </c>
      <c r="H26" s="120" t="s">
        <v>26</v>
      </c>
      <c r="I26" s="120" t="s">
        <v>26</v>
      </c>
      <c r="J26" s="120" t="s">
        <v>26</v>
      </c>
      <c r="K26" s="120" t="s">
        <v>26</v>
      </c>
      <c r="L26" s="120" t="s">
        <v>26</v>
      </c>
    </row>
    <row r="27" spans="2:12" x14ac:dyDescent="0.2">
      <c r="B27" s="34" t="s">
        <v>187</v>
      </c>
      <c r="C27" s="46">
        <f t="shared" si="2"/>
        <v>2</v>
      </c>
      <c r="D27" s="117">
        <f t="shared" si="2"/>
        <v>6.76</v>
      </c>
      <c r="E27" s="120" t="s">
        <v>26</v>
      </c>
      <c r="F27" s="120" t="s">
        <v>26</v>
      </c>
      <c r="G27" s="47">
        <v>1</v>
      </c>
      <c r="H27" s="119">
        <v>2.96</v>
      </c>
      <c r="I27" s="120" t="s">
        <v>26</v>
      </c>
      <c r="J27" s="120" t="s">
        <v>26</v>
      </c>
      <c r="K27" s="47">
        <v>1</v>
      </c>
      <c r="L27" s="118">
        <v>3.8</v>
      </c>
    </row>
    <row r="28" spans="2:12" x14ac:dyDescent="0.2">
      <c r="B28" s="34" t="s">
        <v>188</v>
      </c>
      <c r="C28" s="46">
        <f t="shared" si="2"/>
        <v>2</v>
      </c>
      <c r="D28" s="117">
        <f t="shared" si="2"/>
        <v>0.27</v>
      </c>
      <c r="E28" s="47">
        <v>2</v>
      </c>
      <c r="F28" s="119">
        <v>0.27</v>
      </c>
      <c r="G28" s="120" t="s">
        <v>26</v>
      </c>
      <c r="H28" s="120" t="s">
        <v>26</v>
      </c>
      <c r="I28" s="120" t="s">
        <v>26</v>
      </c>
      <c r="J28" s="120" t="s">
        <v>26</v>
      </c>
      <c r="K28" s="120" t="s">
        <v>26</v>
      </c>
      <c r="L28" s="120" t="s">
        <v>26</v>
      </c>
    </row>
    <row r="29" spans="2:12" x14ac:dyDescent="0.2">
      <c r="B29" s="34" t="s">
        <v>189</v>
      </c>
      <c r="C29" s="62" t="s">
        <v>26</v>
      </c>
      <c r="D29" s="120" t="s">
        <v>26</v>
      </c>
      <c r="E29" s="120" t="s">
        <v>26</v>
      </c>
      <c r="F29" s="120" t="s">
        <v>26</v>
      </c>
      <c r="G29" s="120" t="s">
        <v>26</v>
      </c>
      <c r="H29" s="120" t="s">
        <v>26</v>
      </c>
      <c r="I29" s="120" t="s">
        <v>26</v>
      </c>
      <c r="J29" s="120" t="s">
        <v>26</v>
      </c>
      <c r="K29" s="120" t="s">
        <v>26</v>
      </c>
      <c r="L29" s="120" t="s">
        <v>26</v>
      </c>
    </row>
    <row r="30" spans="2:12" x14ac:dyDescent="0.2">
      <c r="B30" s="34" t="s">
        <v>190</v>
      </c>
      <c r="C30" s="62" t="s">
        <v>26</v>
      </c>
      <c r="D30" s="120" t="s">
        <v>26</v>
      </c>
      <c r="E30" s="120" t="s">
        <v>26</v>
      </c>
      <c r="F30" s="120" t="s">
        <v>26</v>
      </c>
      <c r="G30" s="120" t="s">
        <v>26</v>
      </c>
      <c r="H30" s="120" t="s">
        <v>26</v>
      </c>
      <c r="I30" s="120" t="s">
        <v>26</v>
      </c>
      <c r="J30" s="120" t="s">
        <v>26</v>
      </c>
      <c r="K30" s="120" t="s">
        <v>26</v>
      </c>
      <c r="L30" s="120" t="s">
        <v>26</v>
      </c>
    </row>
    <row r="31" spans="2:12" x14ac:dyDescent="0.2">
      <c r="B31" s="34" t="s">
        <v>191</v>
      </c>
      <c r="C31" s="46">
        <f t="shared" si="2"/>
        <v>6</v>
      </c>
      <c r="D31" s="117">
        <f t="shared" si="2"/>
        <v>9.17</v>
      </c>
      <c r="E31" s="47">
        <v>5</v>
      </c>
      <c r="F31" s="119">
        <v>1.47</v>
      </c>
      <c r="G31" s="120" t="s">
        <v>26</v>
      </c>
      <c r="H31" s="120" t="s">
        <v>26</v>
      </c>
      <c r="I31" s="120" t="s">
        <v>26</v>
      </c>
      <c r="J31" s="120" t="s">
        <v>26</v>
      </c>
      <c r="K31" s="47">
        <v>1</v>
      </c>
      <c r="L31" s="119">
        <v>7.7</v>
      </c>
    </row>
    <row r="32" spans="2:12" x14ac:dyDescent="0.2">
      <c r="C32" s="39"/>
      <c r="D32" s="117"/>
      <c r="E32" s="47"/>
      <c r="F32" s="119"/>
      <c r="G32" s="47"/>
      <c r="H32" s="119"/>
      <c r="I32" s="47"/>
      <c r="J32" s="119"/>
      <c r="K32" s="47"/>
      <c r="L32" s="119"/>
    </row>
    <row r="33" spans="2:12" x14ac:dyDescent="0.2">
      <c r="B33" s="34" t="s">
        <v>192</v>
      </c>
      <c r="C33" s="46">
        <f t="shared" ref="C33:D36" si="3">E33+G33+I33+K33</f>
        <v>11</v>
      </c>
      <c r="D33" s="117">
        <f t="shared" si="3"/>
        <v>14.839999999999998</v>
      </c>
      <c r="E33" s="47">
        <v>7</v>
      </c>
      <c r="F33" s="119">
        <v>2.35</v>
      </c>
      <c r="G33" s="120" t="s">
        <v>26</v>
      </c>
      <c r="H33" s="120" t="s">
        <v>26</v>
      </c>
      <c r="I33" s="120" t="s">
        <v>26</v>
      </c>
      <c r="J33" s="120" t="s">
        <v>26</v>
      </c>
      <c r="K33" s="47">
        <f>3+1</f>
        <v>4</v>
      </c>
      <c r="L33" s="119">
        <f>4.89+7.6</f>
        <v>12.489999999999998</v>
      </c>
    </row>
    <row r="34" spans="2:12" x14ac:dyDescent="0.2">
      <c r="B34" s="34" t="s">
        <v>193</v>
      </c>
      <c r="C34" s="46">
        <f t="shared" si="3"/>
        <v>6</v>
      </c>
      <c r="D34" s="117">
        <f t="shared" si="3"/>
        <v>16.71</v>
      </c>
      <c r="E34" s="47">
        <v>2</v>
      </c>
      <c r="F34" s="119">
        <v>0.47</v>
      </c>
      <c r="G34" s="47">
        <v>1</v>
      </c>
      <c r="H34" s="119">
        <v>3.1</v>
      </c>
      <c r="I34" s="120" t="s">
        <v>26</v>
      </c>
      <c r="J34" s="120" t="s">
        <v>26</v>
      </c>
      <c r="K34" s="47">
        <v>3</v>
      </c>
      <c r="L34" s="119">
        <v>13.14</v>
      </c>
    </row>
    <row r="35" spans="2:12" x14ac:dyDescent="0.2">
      <c r="B35" s="34" t="s">
        <v>194</v>
      </c>
      <c r="C35" s="46">
        <f t="shared" si="3"/>
        <v>1</v>
      </c>
      <c r="D35" s="117">
        <f t="shared" si="3"/>
        <v>1.1200000000000001</v>
      </c>
      <c r="E35" s="120" t="s">
        <v>26</v>
      </c>
      <c r="F35" s="120" t="s">
        <v>26</v>
      </c>
      <c r="G35" s="47">
        <v>1</v>
      </c>
      <c r="H35" s="119">
        <v>1.1200000000000001</v>
      </c>
      <c r="I35" s="120" t="s">
        <v>26</v>
      </c>
      <c r="J35" s="120" t="s">
        <v>26</v>
      </c>
      <c r="K35" s="120" t="s">
        <v>26</v>
      </c>
      <c r="L35" s="120" t="s">
        <v>26</v>
      </c>
    </row>
    <row r="36" spans="2:12" x14ac:dyDescent="0.2">
      <c r="B36" s="34" t="s">
        <v>195</v>
      </c>
      <c r="C36" s="46">
        <f t="shared" si="3"/>
        <v>3</v>
      </c>
      <c r="D36" s="117">
        <f t="shared" si="3"/>
        <v>1.6800000000000002</v>
      </c>
      <c r="E36" s="47">
        <v>2</v>
      </c>
      <c r="F36" s="119">
        <v>0.38</v>
      </c>
      <c r="G36" s="47">
        <v>1</v>
      </c>
      <c r="H36" s="119">
        <v>1.3</v>
      </c>
      <c r="I36" s="120" t="s">
        <v>26</v>
      </c>
      <c r="J36" s="120" t="s">
        <v>26</v>
      </c>
      <c r="K36" s="120" t="s">
        <v>26</v>
      </c>
      <c r="L36" s="120" t="s">
        <v>26</v>
      </c>
    </row>
    <row r="37" spans="2:12" x14ac:dyDescent="0.2">
      <c r="B37" s="34" t="s">
        <v>196</v>
      </c>
      <c r="C37" s="62" t="s">
        <v>26</v>
      </c>
      <c r="D37" s="120" t="s">
        <v>26</v>
      </c>
      <c r="E37" s="120" t="s">
        <v>26</v>
      </c>
      <c r="F37" s="120" t="s">
        <v>26</v>
      </c>
      <c r="G37" s="120" t="s">
        <v>26</v>
      </c>
      <c r="H37" s="120" t="s">
        <v>26</v>
      </c>
      <c r="I37" s="120" t="s">
        <v>26</v>
      </c>
      <c r="J37" s="120" t="s">
        <v>26</v>
      </c>
      <c r="K37" s="120" t="s">
        <v>26</v>
      </c>
      <c r="L37" s="120" t="s">
        <v>26</v>
      </c>
    </row>
    <row r="38" spans="2:12" x14ac:dyDescent="0.2">
      <c r="C38" s="39"/>
      <c r="D38" s="117"/>
      <c r="E38" s="47"/>
      <c r="F38" s="119"/>
      <c r="G38" s="47"/>
      <c r="H38" s="119"/>
      <c r="I38" s="47"/>
      <c r="J38" s="119"/>
      <c r="K38" s="47"/>
      <c r="L38" s="47"/>
    </row>
    <row r="39" spans="2:12" x14ac:dyDescent="0.2">
      <c r="B39" s="34" t="s">
        <v>197</v>
      </c>
      <c r="C39" s="46">
        <f>E39+G39+I39+K39</f>
        <v>3</v>
      </c>
      <c r="D39" s="117">
        <f>F39+H39+J39+L39</f>
        <v>1.04</v>
      </c>
      <c r="E39" s="47">
        <v>3</v>
      </c>
      <c r="F39" s="119">
        <v>1.04</v>
      </c>
      <c r="G39" s="120" t="s">
        <v>26</v>
      </c>
      <c r="H39" s="120" t="s">
        <v>26</v>
      </c>
      <c r="I39" s="120" t="s">
        <v>26</v>
      </c>
      <c r="J39" s="120" t="s">
        <v>26</v>
      </c>
      <c r="K39" s="120" t="s">
        <v>26</v>
      </c>
      <c r="L39" s="120" t="s">
        <v>26</v>
      </c>
    </row>
    <row r="40" spans="2:12" x14ac:dyDescent="0.2">
      <c r="B40" s="34" t="s">
        <v>198</v>
      </c>
      <c r="C40" s="62" t="s">
        <v>26</v>
      </c>
      <c r="D40" s="120" t="s">
        <v>26</v>
      </c>
      <c r="E40" s="120" t="s">
        <v>26</v>
      </c>
      <c r="F40" s="120" t="s">
        <v>26</v>
      </c>
      <c r="G40" s="120" t="s">
        <v>26</v>
      </c>
      <c r="H40" s="120" t="s">
        <v>26</v>
      </c>
      <c r="I40" s="120" t="s">
        <v>26</v>
      </c>
      <c r="J40" s="120" t="s">
        <v>26</v>
      </c>
      <c r="K40" s="120" t="s">
        <v>26</v>
      </c>
      <c r="L40" s="120" t="s">
        <v>26</v>
      </c>
    </row>
    <row r="41" spans="2:12" x14ac:dyDescent="0.2">
      <c r="B41" s="34" t="s">
        <v>199</v>
      </c>
      <c r="C41" s="46">
        <f>E41+G41+I41+K41</f>
        <v>3</v>
      </c>
      <c r="D41" s="117">
        <f>F41+H41+J41+L41</f>
        <v>5.26</v>
      </c>
      <c r="E41" s="47">
        <v>2</v>
      </c>
      <c r="F41" s="119">
        <v>0.76</v>
      </c>
      <c r="G41" s="120" t="s">
        <v>26</v>
      </c>
      <c r="H41" s="120" t="s">
        <v>26</v>
      </c>
      <c r="I41" s="47">
        <v>1</v>
      </c>
      <c r="J41" s="119">
        <v>4.5</v>
      </c>
      <c r="K41" s="120" t="s">
        <v>26</v>
      </c>
      <c r="L41" s="120" t="s">
        <v>26</v>
      </c>
    </row>
    <row r="42" spans="2:12" x14ac:dyDescent="0.2">
      <c r="B42" s="34" t="s">
        <v>200</v>
      </c>
      <c r="C42" s="62" t="s">
        <v>26</v>
      </c>
      <c r="D42" s="120" t="s">
        <v>26</v>
      </c>
      <c r="E42" s="120" t="s">
        <v>26</v>
      </c>
      <c r="F42" s="120" t="s">
        <v>26</v>
      </c>
      <c r="G42" s="120" t="s">
        <v>26</v>
      </c>
      <c r="H42" s="120" t="s">
        <v>26</v>
      </c>
      <c r="I42" s="120" t="s">
        <v>26</v>
      </c>
      <c r="J42" s="120" t="s">
        <v>26</v>
      </c>
      <c r="K42" s="120" t="s">
        <v>26</v>
      </c>
      <c r="L42" s="120" t="s">
        <v>26</v>
      </c>
    </row>
    <row r="43" spans="2:12" x14ac:dyDescent="0.2">
      <c r="B43" s="34" t="s">
        <v>201</v>
      </c>
      <c r="C43" s="62" t="s">
        <v>26</v>
      </c>
      <c r="D43" s="120" t="s">
        <v>26</v>
      </c>
      <c r="E43" s="120" t="s">
        <v>26</v>
      </c>
      <c r="F43" s="120" t="s">
        <v>26</v>
      </c>
      <c r="G43" s="120" t="s">
        <v>26</v>
      </c>
      <c r="H43" s="120" t="s">
        <v>26</v>
      </c>
      <c r="I43" s="120" t="s">
        <v>26</v>
      </c>
      <c r="J43" s="120" t="s">
        <v>26</v>
      </c>
      <c r="K43" s="120" t="s">
        <v>26</v>
      </c>
      <c r="L43" s="120" t="s">
        <v>26</v>
      </c>
    </row>
    <row r="44" spans="2:12" x14ac:dyDescent="0.2">
      <c r="C44" s="39"/>
      <c r="D44" s="117"/>
      <c r="E44" s="47"/>
      <c r="F44" s="119"/>
      <c r="G44" s="47"/>
      <c r="H44" s="119"/>
      <c r="I44" s="47"/>
      <c r="J44" s="119"/>
      <c r="K44" s="47"/>
      <c r="L44" s="119"/>
    </row>
    <row r="45" spans="2:12" x14ac:dyDescent="0.2">
      <c r="B45" s="34" t="s">
        <v>202</v>
      </c>
      <c r="C45" s="46">
        <f>E45+G45+I45+K45</f>
        <v>1</v>
      </c>
      <c r="D45" s="117">
        <f>F45+H45+J45+L45</f>
        <v>3.21</v>
      </c>
      <c r="E45" s="47">
        <v>1</v>
      </c>
      <c r="F45" s="119">
        <v>3.21</v>
      </c>
      <c r="G45" s="120" t="s">
        <v>26</v>
      </c>
      <c r="H45" s="120" t="s">
        <v>26</v>
      </c>
      <c r="I45" s="120" t="s">
        <v>26</v>
      </c>
      <c r="J45" s="120" t="s">
        <v>26</v>
      </c>
      <c r="K45" s="120" t="s">
        <v>26</v>
      </c>
      <c r="L45" s="120" t="s">
        <v>26</v>
      </c>
    </row>
    <row r="46" spans="2:12" x14ac:dyDescent="0.2">
      <c r="B46" s="34" t="s">
        <v>203</v>
      </c>
      <c r="C46" s="62" t="s">
        <v>26</v>
      </c>
      <c r="D46" s="120" t="s">
        <v>26</v>
      </c>
      <c r="E46" s="120" t="s">
        <v>26</v>
      </c>
      <c r="F46" s="120" t="s">
        <v>26</v>
      </c>
      <c r="G46" s="120" t="s">
        <v>26</v>
      </c>
      <c r="H46" s="120" t="s">
        <v>26</v>
      </c>
      <c r="I46" s="120" t="s">
        <v>26</v>
      </c>
      <c r="J46" s="120" t="s">
        <v>26</v>
      </c>
      <c r="K46" s="120" t="s">
        <v>26</v>
      </c>
      <c r="L46" s="120" t="s">
        <v>26</v>
      </c>
    </row>
    <row r="47" spans="2:12" x14ac:dyDescent="0.2">
      <c r="B47" s="34" t="s">
        <v>204</v>
      </c>
      <c r="C47" s="62" t="s">
        <v>26</v>
      </c>
      <c r="D47" s="120" t="s">
        <v>26</v>
      </c>
      <c r="E47" s="120" t="s">
        <v>26</v>
      </c>
      <c r="F47" s="120" t="s">
        <v>26</v>
      </c>
      <c r="G47" s="120" t="s">
        <v>26</v>
      </c>
      <c r="H47" s="120" t="s">
        <v>26</v>
      </c>
      <c r="I47" s="120" t="s">
        <v>26</v>
      </c>
      <c r="J47" s="120" t="s">
        <v>26</v>
      </c>
      <c r="K47" s="120" t="s">
        <v>26</v>
      </c>
      <c r="L47" s="120" t="s">
        <v>26</v>
      </c>
    </row>
    <row r="48" spans="2:12" x14ac:dyDescent="0.2">
      <c r="B48" s="34" t="s">
        <v>205</v>
      </c>
      <c r="C48" s="62" t="s">
        <v>26</v>
      </c>
      <c r="D48" s="120" t="s">
        <v>26</v>
      </c>
      <c r="E48" s="120" t="s">
        <v>26</v>
      </c>
      <c r="F48" s="120" t="s">
        <v>26</v>
      </c>
      <c r="G48" s="120" t="s">
        <v>26</v>
      </c>
      <c r="H48" s="120" t="s">
        <v>26</v>
      </c>
      <c r="I48" s="120" t="s">
        <v>26</v>
      </c>
      <c r="J48" s="120" t="s">
        <v>26</v>
      </c>
      <c r="K48" s="120" t="s">
        <v>26</v>
      </c>
      <c r="L48" s="120" t="s">
        <v>26</v>
      </c>
    </row>
    <row r="49" spans="2:12" x14ac:dyDescent="0.2">
      <c r="B49" s="34" t="s">
        <v>206</v>
      </c>
      <c r="C49" s="62" t="s">
        <v>26</v>
      </c>
      <c r="D49" s="120" t="s">
        <v>26</v>
      </c>
      <c r="E49" s="120" t="s">
        <v>26</v>
      </c>
      <c r="F49" s="120" t="s">
        <v>26</v>
      </c>
      <c r="G49" s="120" t="s">
        <v>26</v>
      </c>
      <c r="H49" s="120" t="s">
        <v>26</v>
      </c>
      <c r="I49" s="120" t="s">
        <v>26</v>
      </c>
      <c r="J49" s="120" t="s">
        <v>26</v>
      </c>
      <c r="K49" s="120" t="s">
        <v>26</v>
      </c>
      <c r="L49" s="120" t="s">
        <v>26</v>
      </c>
    </row>
    <row r="50" spans="2:12" x14ac:dyDescent="0.2">
      <c r="B50" s="34" t="s">
        <v>207</v>
      </c>
      <c r="C50" s="62" t="s">
        <v>26</v>
      </c>
      <c r="D50" s="120" t="s">
        <v>26</v>
      </c>
      <c r="E50" s="120" t="s">
        <v>26</v>
      </c>
      <c r="F50" s="120" t="s">
        <v>26</v>
      </c>
      <c r="G50" s="120" t="s">
        <v>26</v>
      </c>
      <c r="H50" s="120" t="s">
        <v>26</v>
      </c>
      <c r="I50" s="120" t="s">
        <v>26</v>
      </c>
      <c r="J50" s="120" t="s">
        <v>26</v>
      </c>
      <c r="K50" s="120" t="s">
        <v>26</v>
      </c>
      <c r="L50" s="120" t="s">
        <v>26</v>
      </c>
    </row>
    <row r="51" spans="2:12" x14ac:dyDescent="0.2">
      <c r="B51" s="34" t="s">
        <v>208</v>
      </c>
      <c r="C51" s="62" t="s">
        <v>26</v>
      </c>
      <c r="D51" s="120" t="s">
        <v>26</v>
      </c>
      <c r="E51" s="120" t="s">
        <v>26</v>
      </c>
      <c r="F51" s="120" t="s">
        <v>26</v>
      </c>
      <c r="G51" s="120" t="s">
        <v>26</v>
      </c>
      <c r="H51" s="120" t="s">
        <v>26</v>
      </c>
      <c r="I51" s="120" t="s">
        <v>26</v>
      </c>
      <c r="J51" s="120" t="s">
        <v>26</v>
      </c>
      <c r="K51" s="120" t="s">
        <v>26</v>
      </c>
      <c r="L51" s="120" t="s">
        <v>26</v>
      </c>
    </row>
    <row r="52" spans="2:12" x14ac:dyDescent="0.2">
      <c r="B52" s="34" t="s">
        <v>209</v>
      </c>
      <c r="C52" s="62" t="s">
        <v>26</v>
      </c>
      <c r="D52" s="120" t="s">
        <v>26</v>
      </c>
      <c r="E52" s="120" t="s">
        <v>26</v>
      </c>
      <c r="F52" s="120" t="s">
        <v>26</v>
      </c>
      <c r="G52" s="120" t="s">
        <v>26</v>
      </c>
      <c r="H52" s="120" t="s">
        <v>26</v>
      </c>
      <c r="I52" s="120" t="s">
        <v>26</v>
      </c>
      <c r="J52" s="120" t="s">
        <v>26</v>
      </c>
      <c r="K52" s="120" t="s">
        <v>26</v>
      </c>
      <c r="L52" s="120" t="s">
        <v>26</v>
      </c>
    </row>
    <row r="53" spans="2:12" x14ac:dyDescent="0.2">
      <c r="B53" s="34" t="s">
        <v>210</v>
      </c>
      <c r="C53" s="46">
        <f>E53+G53+I53+K53</f>
        <v>2</v>
      </c>
      <c r="D53" s="117">
        <f>F53+H53+J53+L53</f>
        <v>0.13</v>
      </c>
      <c r="E53" s="47">
        <v>2</v>
      </c>
      <c r="F53" s="119">
        <v>0.13</v>
      </c>
      <c r="G53" s="120" t="s">
        <v>26</v>
      </c>
      <c r="H53" s="120" t="s">
        <v>26</v>
      </c>
      <c r="I53" s="120" t="s">
        <v>26</v>
      </c>
      <c r="J53" s="120" t="s">
        <v>26</v>
      </c>
      <c r="K53" s="120" t="s">
        <v>26</v>
      </c>
      <c r="L53" s="120" t="s">
        <v>26</v>
      </c>
    </row>
    <row r="54" spans="2:12" x14ac:dyDescent="0.2">
      <c r="B54" s="34" t="s">
        <v>211</v>
      </c>
      <c r="C54" s="62" t="s">
        <v>26</v>
      </c>
      <c r="D54" s="120" t="s">
        <v>26</v>
      </c>
      <c r="E54" s="120" t="s">
        <v>26</v>
      </c>
      <c r="F54" s="120" t="s">
        <v>26</v>
      </c>
      <c r="G54" s="120" t="s">
        <v>26</v>
      </c>
      <c r="H54" s="120" t="s">
        <v>26</v>
      </c>
      <c r="I54" s="120" t="s">
        <v>26</v>
      </c>
      <c r="J54" s="120" t="s">
        <v>26</v>
      </c>
      <c r="K54" s="120" t="s">
        <v>26</v>
      </c>
      <c r="L54" s="120" t="s">
        <v>26</v>
      </c>
    </row>
    <row r="55" spans="2:12" x14ac:dyDescent="0.2">
      <c r="C55" s="39"/>
      <c r="D55" s="117"/>
      <c r="E55" s="47"/>
      <c r="F55" s="119"/>
      <c r="G55" s="47"/>
      <c r="H55" s="119"/>
      <c r="I55" s="47"/>
      <c r="J55" s="119"/>
      <c r="K55" s="47"/>
      <c r="L55" s="119"/>
    </row>
    <row r="56" spans="2:12" x14ac:dyDescent="0.2">
      <c r="B56" s="34" t="s">
        <v>212</v>
      </c>
      <c r="C56" s="46">
        <f>E56+G56+I56+K56</f>
        <v>10</v>
      </c>
      <c r="D56" s="117">
        <f>F56+H56+J56+L56</f>
        <v>43.25</v>
      </c>
      <c r="E56" s="47">
        <v>4</v>
      </c>
      <c r="F56" s="119">
        <v>1.1499999999999999</v>
      </c>
      <c r="G56" s="120" t="s">
        <v>26</v>
      </c>
      <c r="H56" s="120" t="s">
        <v>26</v>
      </c>
      <c r="I56" s="47">
        <v>1</v>
      </c>
      <c r="J56" s="119">
        <v>7.3</v>
      </c>
      <c r="K56" s="47">
        <v>5</v>
      </c>
      <c r="L56" s="119">
        <v>34.799999999999997</v>
      </c>
    </row>
    <row r="57" spans="2:12" x14ac:dyDescent="0.2">
      <c r="B57" s="34" t="s">
        <v>213</v>
      </c>
      <c r="C57" s="62" t="s">
        <v>26</v>
      </c>
      <c r="D57" s="120" t="s">
        <v>26</v>
      </c>
      <c r="E57" s="120" t="s">
        <v>26</v>
      </c>
      <c r="F57" s="120" t="s">
        <v>26</v>
      </c>
      <c r="G57" s="120" t="s">
        <v>26</v>
      </c>
      <c r="H57" s="120" t="s">
        <v>26</v>
      </c>
      <c r="I57" s="120" t="s">
        <v>26</v>
      </c>
      <c r="J57" s="120" t="s">
        <v>26</v>
      </c>
      <c r="K57" s="120" t="s">
        <v>26</v>
      </c>
      <c r="L57" s="120" t="s">
        <v>26</v>
      </c>
    </row>
    <row r="58" spans="2:12" x14ac:dyDescent="0.2">
      <c r="B58" s="34" t="s">
        <v>214</v>
      </c>
      <c r="C58" s="62" t="s">
        <v>26</v>
      </c>
      <c r="D58" s="120" t="s">
        <v>26</v>
      </c>
      <c r="E58" s="120" t="s">
        <v>26</v>
      </c>
      <c r="F58" s="120" t="s">
        <v>26</v>
      </c>
      <c r="G58" s="120" t="s">
        <v>26</v>
      </c>
      <c r="H58" s="120" t="s">
        <v>26</v>
      </c>
      <c r="I58" s="120" t="s">
        <v>26</v>
      </c>
      <c r="J58" s="120" t="s">
        <v>26</v>
      </c>
      <c r="K58" s="120" t="s">
        <v>26</v>
      </c>
      <c r="L58" s="120" t="s">
        <v>26</v>
      </c>
    </row>
    <row r="59" spans="2:12" x14ac:dyDescent="0.2">
      <c r="B59" s="34" t="s">
        <v>215</v>
      </c>
      <c r="C59" s="62" t="s">
        <v>26</v>
      </c>
      <c r="D59" s="120" t="s">
        <v>26</v>
      </c>
      <c r="E59" s="120" t="s">
        <v>26</v>
      </c>
      <c r="F59" s="120" t="s">
        <v>26</v>
      </c>
      <c r="G59" s="120" t="s">
        <v>26</v>
      </c>
      <c r="H59" s="120" t="s">
        <v>26</v>
      </c>
      <c r="I59" s="120" t="s">
        <v>26</v>
      </c>
      <c r="J59" s="120" t="s">
        <v>26</v>
      </c>
      <c r="K59" s="120" t="s">
        <v>26</v>
      </c>
      <c r="L59" s="120" t="s">
        <v>26</v>
      </c>
    </row>
    <row r="60" spans="2:12" x14ac:dyDescent="0.2">
      <c r="B60" s="34" t="s">
        <v>216</v>
      </c>
      <c r="C60" s="62" t="s">
        <v>26</v>
      </c>
      <c r="D60" s="120" t="s">
        <v>26</v>
      </c>
      <c r="E60" s="120" t="s">
        <v>26</v>
      </c>
      <c r="F60" s="120" t="s">
        <v>26</v>
      </c>
      <c r="G60" s="120" t="s">
        <v>26</v>
      </c>
      <c r="H60" s="120" t="s">
        <v>26</v>
      </c>
      <c r="I60" s="120" t="s">
        <v>26</v>
      </c>
      <c r="J60" s="120" t="s">
        <v>26</v>
      </c>
      <c r="K60" s="120" t="s">
        <v>26</v>
      </c>
      <c r="L60" s="120" t="s">
        <v>26</v>
      </c>
    </row>
    <row r="61" spans="2:12" x14ac:dyDescent="0.2">
      <c r="B61" s="34" t="s">
        <v>217</v>
      </c>
      <c r="C61" s="62" t="s">
        <v>26</v>
      </c>
      <c r="D61" s="120" t="s">
        <v>26</v>
      </c>
      <c r="E61" s="120" t="s">
        <v>26</v>
      </c>
      <c r="F61" s="120" t="s">
        <v>26</v>
      </c>
      <c r="G61" s="120" t="s">
        <v>26</v>
      </c>
      <c r="H61" s="120" t="s">
        <v>26</v>
      </c>
      <c r="I61" s="120" t="s">
        <v>26</v>
      </c>
      <c r="J61" s="120" t="s">
        <v>26</v>
      </c>
      <c r="K61" s="120" t="s">
        <v>26</v>
      </c>
      <c r="L61" s="120" t="s">
        <v>26</v>
      </c>
    </row>
    <row r="62" spans="2:12" x14ac:dyDescent="0.2">
      <c r="B62" s="34" t="s">
        <v>218</v>
      </c>
      <c r="C62" s="46">
        <f>E62+G62+I62+K62</f>
        <v>3</v>
      </c>
      <c r="D62" s="117">
        <f>F62+H62+J62+L62</f>
        <v>11.43</v>
      </c>
      <c r="E62" s="47">
        <v>2</v>
      </c>
      <c r="F62" s="119">
        <v>0.9</v>
      </c>
      <c r="G62" s="120" t="s">
        <v>26</v>
      </c>
      <c r="H62" s="120" t="s">
        <v>26</v>
      </c>
      <c r="I62" s="47">
        <v>1</v>
      </c>
      <c r="J62" s="119">
        <v>10.53</v>
      </c>
      <c r="K62" s="120" t="s">
        <v>26</v>
      </c>
      <c r="L62" s="120" t="s">
        <v>26</v>
      </c>
    </row>
    <row r="63" spans="2:12" x14ac:dyDescent="0.2">
      <c r="C63" s="39"/>
      <c r="D63" s="117"/>
      <c r="E63" s="47"/>
      <c r="F63" s="119"/>
      <c r="G63" s="47"/>
      <c r="H63" s="119"/>
      <c r="I63" s="47"/>
      <c r="J63" s="119"/>
      <c r="K63" s="47"/>
      <c r="L63" s="119"/>
    </row>
    <row r="64" spans="2:12" x14ac:dyDescent="0.2">
      <c r="B64" s="34" t="s">
        <v>219</v>
      </c>
      <c r="C64" s="46">
        <f>E64+G64+I64+K64</f>
        <v>6</v>
      </c>
      <c r="D64" s="117">
        <f>F64+H64+J64+L64</f>
        <v>5.21</v>
      </c>
      <c r="E64" s="47">
        <v>4</v>
      </c>
      <c r="F64" s="119">
        <v>0.91</v>
      </c>
      <c r="G64" s="47">
        <v>1</v>
      </c>
      <c r="H64" s="119">
        <v>1.2</v>
      </c>
      <c r="I64" s="120" t="s">
        <v>26</v>
      </c>
      <c r="J64" s="120" t="s">
        <v>26</v>
      </c>
      <c r="K64" s="47">
        <v>1</v>
      </c>
      <c r="L64" s="119">
        <v>3.1</v>
      </c>
    </row>
    <row r="65" spans="1:12" x14ac:dyDescent="0.2">
      <c r="B65" s="34" t="s">
        <v>220</v>
      </c>
      <c r="C65" s="46">
        <f>E65+G65+I65+K65</f>
        <v>3</v>
      </c>
      <c r="D65" s="117">
        <f>F65+H65+J65+L65</f>
        <v>0.66</v>
      </c>
      <c r="E65" s="47">
        <v>3</v>
      </c>
      <c r="F65" s="119">
        <v>0.66</v>
      </c>
      <c r="G65" s="120" t="s">
        <v>26</v>
      </c>
      <c r="H65" s="120" t="s">
        <v>26</v>
      </c>
      <c r="I65" s="120" t="s">
        <v>26</v>
      </c>
      <c r="J65" s="120" t="s">
        <v>26</v>
      </c>
      <c r="K65" s="120" t="s">
        <v>26</v>
      </c>
      <c r="L65" s="120" t="s">
        <v>26</v>
      </c>
    </row>
    <row r="66" spans="1:12" x14ac:dyDescent="0.2">
      <c r="B66" s="34" t="s">
        <v>221</v>
      </c>
      <c r="C66" s="62" t="s">
        <v>26</v>
      </c>
      <c r="D66" s="120" t="s">
        <v>26</v>
      </c>
      <c r="E66" s="120" t="s">
        <v>26</v>
      </c>
      <c r="F66" s="120" t="s">
        <v>26</v>
      </c>
      <c r="G66" s="120" t="s">
        <v>26</v>
      </c>
      <c r="H66" s="120" t="s">
        <v>26</v>
      </c>
      <c r="I66" s="120" t="s">
        <v>26</v>
      </c>
      <c r="J66" s="120" t="s">
        <v>26</v>
      </c>
      <c r="K66" s="120" t="s">
        <v>26</v>
      </c>
      <c r="L66" s="120" t="s">
        <v>26</v>
      </c>
    </row>
    <row r="67" spans="1:12" x14ac:dyDescent="0.2">
      <c r="B67" s="34" t="s">
        <v>222</v>
      </c>
      <c r="C67" s="62" t="s">
        <v>26</v>
      </c>
      <c r="D67" s="120" t="s">
        <v>26</v>
      </c>
      <c r="E67" s="120" t="s">
        <v>26</v>
      </c>
      <c r="F67" s="120" t="s">
        <v>26</v>
      </c>
      <c r="G67" s="120" t="s">
        <v>26</v>
      </c>
      <c r="H67" s="120" t="s">
        <v>26</v>
      </c>
      <c r="I67" s="120" t="s">
        <v>26</v>
      </c>
      <c r="J67" s="120" t="s">
        <v>26</v>
      </c>
      <c r="K67" s="120" t="s">
        <v>26</v>
      </c>
      <c r="L67" s="120" t="s">
        <v>26</v>
      </c>
    </row>
    <row r="68" spans="1:12" x14ac:dyDescent="0.2">
      <c r="B68" s="34" t="s">
        <v>223</v>
      </c>
      <c r="C68" s="62" t="s">
        <v>26</v>
      </c>
      <c r="D68" s="120" t="s">
        <v>26</v>
      </c>
      <c r="E68" s="120" t="s">
        <v>26</v>
      </c>
      <c r="F68" s="120" t="s">
        <v>26</v>
      </c>
      <c r="G68" s="120" t="s">
        <v>26</v>
      </c>
      <c r="H68" s="120" t="s">
        <v>26</v>
      </c>
      <c r="I68" s="120" t="s">
        <v>26</v>
      </c>
      <c r="J68" s="120" t="s">
        <v>26</v>
      </c>
      <c r="K68" s="120" t="s">
        <v>26</v>
      </c>
      <c r="L68" s="120" t="s">
        <v>26</v>
      </c>
    </row>
    <row r="69" spans="1:12" x14ac:dyDescent="0.2">
      <c r="B69" s="34" t="s">
        <v>224</v>
      </c>
      <c r="C69" s="62" t="s">
        <v>26</v>
      </c>
      <c r="D69" s="120" t="s">
        <v>26</v>
      </c>
      <c r="E69" s="120" t="s">
        <v>26</v>
      </c>
      <c r="F69" s="120" t="s">
        <v>26</v>
      </c>
      <c r="G69" s="120" t="s">
        <v>26</v>
      </c>
      <c r="H69" s="120" t="s">
        <v>26</v>
      </c>
      <c r="I69" s="120" t="s">
        <v>26</v>
      </c>
      <c r="J69" s="120" t="s">
        <v>26</v>
      </c>
      <c r="K69" s="120" t="s">
        <v>26</v>
      </c>
      <c r="L69" s="120" t="s">
        <v>26</v>
      </c>
    </row>
    <row r="70" spans="1:12" x14ac:dyDescent="0.2">
      <c r="B70" s="34" t="s">
        <v>225</v>
      </c>
      <c r="C70" s="62" t="s">
        <v>26</v>
      </c>
      <c r="D70" s="120" t="s">
        <v>26</v>
      </c>
      <c r="E70" s="120" t="s">
        <v>26</v>
      </c>
      <c r="F70" s="120" t="s">
        <v>26</v>
      </c>
      <c r="G70" s="120" t="s">
        <v>26</v>
      </c>
      <c r="H70" s="120" t="s">
        <v>26</v>
      </c>
      <c r="I70" s="120" t="s">
        <v>26</v>
      </c>
      <c r="J70" s="120" t="s">
        <v>26</v>
      </c>
      <c r="K70" s="120" t="s">
        <v>26</v>
      </c>
      <c r="L70" s="120" t="s">
        <v>26</v>
      </c>
    </row>
    <row r="71" spans="1:12" ht="18" thickBot="1" x14ac:dyDescent="0.25">
      <c r="B71" s="37"/>
      <c r="C71" s="53"/>
      <c r="D71" s="37"/>
      <c r="E71" s="37"/>
      <c r="F71" s="37"/>
      <c r="G71" s="37"/>
      <c r="H71" s="37"/>
      <c r="I71" s="37"/>
      <c r="J71" s="37"/>
      <c r="K71" s="37"/>
      <c r="L71" s="37"/>
    </row>
    <row r="72" spans="1:12" x14ac:dyDescent="0.2">
      <c r="C72" s="34" t="s">
        <v>951</v>
      </c>
    </row>
    <row r="73" spans="1:12" x14ac:dyDescent="0.2">
      <c r="A73" s="34"/>
    </row>
  </sheetData>
  <phoneticPr fontId="2"/>
  <pageMargins left="0.37" right="0.43" top="0.63" bottom="0.59" header="0.51200000000000001" footer="0.51200000000000001"/>
  <pageSetup paperSize="12" scale="75" orientation="portrait" horizontalDpi="4294967292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S73"/>
  <sheetViews>
    <sheetView showGridLines="0" topLeftCell="A4" zoomScale="75" workbookViewId="0"/>
  </sheetViews>
  <sheetFormatPr defaultColWidth="7.125" defaultRowHeight="17.25" x14ac:dyDescent="0.2"/>
  <cols>
    <col min="1" max="1" width="13.375" style="35" customWidth="1"/>
    <col min="2" max="2" width="2.125" style="35" customWidth="1"/>
    <col min="3" max="3" width="17.125" style="35" customWidth="1"/>
    <col min="4" max="6" width="7.125" style="35"/>
    <col min="7" max="7" width="8.375" style="35" customWidth="1"/>
    <col min="8" max="8" width="7.125" style="35"/>
    <col min="9" max="9" width="8.375" style="35" customWidth="1"/>
    <col min="10" max="10" width="7.125" style="35"/>
    <col min="11" max="11" width="8.375" style="35" customWidth="1"/>
    <col min="12" max="12" width="7.125" style="35"/>
    <col min="13" max="13" width="8.375" style="35" customWidth="1"/>
    <col min="14" max="14" width="7.125" style="35"/>
    <col min="15" max="15" width="8.375" style="35" customWidth="1"/>
    <col min="16" max="256" width="7.125" style="35"/>
    <col min="257" max="257" width="13.375" style="35" customWidth="1"/>
    <col min="258" max="258" width="2.125" style="35" customWidth="1"/>
    <col min="259" max="259" width="17.125" style="35" customWidth="1"/>
    <col min="260" max="262" width="7.125" style="35"/>
    <col min="263" max="263" width="8.375" style="35" customWidth="1"/>
    <col min="264" max="264" width="7.125" style="35"/>
    <col min="265" max="265" width="8.375" style="35" customWidth="1"/>
    <col min="266" max="266" width="7.125" style="35"/>
    <col min="267" max="267" width="8.375" style="35" customWidth="1"/>
    <col min="268" max="268" width="7.125" style="35"/>
    <col min="269" max="269" width="8.375" style="35" customWidth="1"/>
    <col min="270" max="270" width="7.125" style="35"/>
    <col min="271" max="271" width="8.375" style="35" customWidth="1"/>
    <col min="272" max="512" width="7.125" style="35"/>
    <col min="513" max="513" width="13.375" style="35" customWidth="1"/>
    <col min="514" max="514" width="2.125" style="35" customWidth="1"/>
    <col min="515" max="515" width="17.125" style="35" customWidth="1"/>
    <col min="516" max="518" width="7.125" style="35"/>
    <col min="519" max="519" width="8.375" style="35" customWidth="1"/>
    <col min="520" max="520" width="7.125" style="35"/>
    <col min="521" max="521" width="8.375" style="35" customWidth="1"/>
    <col min="522" max="522" width="7.125" style="35"/>
    <col min="523" max="523" width="8.375" style="35" customWidth="1"/>
    <col min="524" max="524" width="7.125" style="35"/>
    <col min="525" max="525" width="8.375" style="35" customWidth="1"/>
    <col min="526" max="526" width="7.125" style="35"/>
    <col min="527" max="527" width="8.375" style="35" customWidth="1"/>
    <col min="528" max="768" width="7.125" style="35"/>
    <col min="769" max="769" width="13.375" style="35" customWidth="1"/>
    <col min="770" max="770" width="2.125" style="35" customWidth="1"/>
    <col min="771" max="771" width="17.125" style="35" customWidth="1"/>
    <col min="772" max="774" width="7.125" style="35"/>
    <col min="775" max="775" width="8.375" style="35" customWidth="1"/>
    <col min="776" max="776" width="7.125" style="35"/>
    <col min="777" max="777" width="8.375" style="35" customWidth="1"/>
    <col min="778" max="778" width="7.125" style="35"/>
    <col min="779" max="779" width="8.375" style="35" customWidth="1"/>
    <col min="780" max="780" width="7.125" style="35"/>
    <col min="781" max="781" width="8.375" style="35" customWidth="1"/>
    <col min="782" max="782" width="7.125" style="35"/>
    <col min="783" max="783" width="8.375" style="35" customWidth="1"/>
    <col min="784" max="1024" width="7.125" style="35"/>
    <col min="1025" max="1025" width="13.375" style="35" customWidth="1"/>
    <col min="1026" max="1026" width="2.125" style="35" customWidth="1"/>
    <col min="1027" max="1027" width="17.125" style="35" customWidth="1"/>
    <col min="1028" max="1030" width="7.125" style="35"/>
    <col min="1031" max="1031" width="8.375" style="35" customWidth="1"/>
    <col min="1032" max="1032" width="7.125" style="35"/>
    <col min="1033" max="1033" width="8.375" style="35" customWidth="1"/>
    <col min="1034" max="1034" width="7.125" style="35"/>
    <col min="1035" max="1035" width="8.375" style="35" customWidth="1"/>
    <col min="1036" max="1036" width="7.125" style="35"/>
    <col min="1037" max="1037" width="8.375" style="35" customWidth="1"/>
    <col min="1038" max="1038" width="7.125" style="35"/>
    <col min="1039" max="1039" width="8.375" style="35" customWidth="1"/>
    <col min="1040" max="1280" width="7.125" style="35"/>
    <col min="1281" max="1281" width="13.375" style="35" customWidth="1"/>
    <col min="1282" max="1282" width="2.125" style="35" customWidth="1"/>
    <col min="1283" max="1283" width="17.125" style="35" customWidth="1"/>
    <col min="1284" max="1286" width="7.125" style="35"/>
    <col min="1287" max="1287" width="8.375" style="35" customWidth="1"/>
    <col min="1288" max="1288" width="7.125" style="35"/>
    <col min="1289" max="1289" width="8.375" style="35" customWidth="1"/>
    <col min="1290" max="1290" width="7.125" style="35"/>
    <col min="1291" max="1291" width="8.375" style="35" customWidth="1"/>
    <col min="1292" max="1292" width="7.125" style="35"/>
    <col min="1293" max="1293" width="8.375" style="35" customWidth="1"/>
    <col min="1294" max="1294" width="7.125" style="35"/>
    <col min="1295" max="1295" width="8.375" style="35" customWidth="1"/>
    <col min="1296" max="1536" width="7.125" style="35"/>
    <col min="1537" max="1537" width="13.375" style="35" customWidth="1"/>
    <col min="1538" max="1538" width="2.125" style="35" customWidth="1"/>
    <col min="1539" max="1539" width="17.125" style="35" customWidth="1"/>
    <col min="1540" max="1542" width="7.125" style="35"/>
    <col min="1543" max="1543" width="8.375" style="35" customWidth="1"/>
    <col min="1544" max="1544" width="7.125" style="35"/>
    <col min="1545" max="1545" width="8.375" style="35" customWidth="1"/>
    <col min="1546" max="1546" width="7.125" style="35"/>
    <col min="1547" max="1547" width="8.375" style="35" customWidth="1"/>
    <col min="1548" max="1548" width="7.125" style="35"/>
    <col min="1549" max="1549" width="8.375" style="35" customWidth="1"/>
    <col min="1550" max="1550" width="7.125" style="35"/>
    <col min="1551" max="1551" width="8.375" style="35" customWidth="1"/>
    <col min="1552" max="1792" width="7.125" style="35"/>
    <col min="1793" max="1793" width="13.375" style="35" customWidth="1"/>
    <col min="1794" max="1794" width="2.125" style="35" customWidth="1"/>
    <col min="1795" max="1795" width="17.125" style="35" customWidth="1"/>
    <col min="1796" max="1798" width="7.125" style="35"/>
    <col min="1799" max="1799" width="8.375" style="35" customWidth="1"/>
    <col min="1800" max="1800" width="7.125" style="35"/>
    <col min="1801" max="1801" width="8.375" style="35" customWidth="1"/>
    <col min="1802" max="1802" width="7.125" style="35"/>
    <col min="1803" max="1803" width="8.375" style="35" customWidth="1"/>
    <col min="1804" max="1804" width="7.125" style="35"/>
    <col min="1805" max="1805" width="8.375" style="35" customWidth="1"/>
    <col min="1806" max="1806" width="7.125" style="35"/>
    <col min="1807" max="1807" width="8.375" style="35" customWidth="1"/>
    <col min="1808" max="2048" width="7.125" style="35"/>
    <col min="2049" max="2049" width="13.375" style="35" customWidth="1"/>
    <col min="2050" max="2050" width="2.125" style="35" customWidth="1"/>
    <col min="2051" max="2051" width="17.125" style="35" customWidth="1"/>
    <col min="2052" max="2054" width="7.125" style="35"/>
    <col min="2055" max="2055" width="8.375" style="35" customWidth="1"/>
    <col min="2056" max="2056" width="7.125" style="35"/>
    <col min="2057" max="2057" width="8.375" style="35" customWidth="1"/>
    <col min="2058" max="2058" width="7.125" style="35"/>
    <col min="2059" max="2059" width="8.375" style="35" customWidth="1"/>
    <col min="2060" max="2060" width="7.125" style="35"/>
    <col min="2061" max="2061" width="8.375" style="35" customWidth="1"/>
    <col min="2062" max="2062" width="7.125" style="35"/>
    <col min="2063" max="2063" width="8.375" style="35" customWidth="1"/>
    <col min="2064" max="2304" width="7.125" style="35"/>
    <col min="2305" max="2305" width="13.375" style="35" customWidth="1"/>
    <col min="2306" max="2306" width="2.125" style="35" customWidth="1"/>
    <col min="2307" max="2307" width="17.125" style="35" customWidth="1"/>
    <col min="2308" max="2310" width="7.125" style="35"/>
    <col min="2311" max="2311" width="8.375" style="35" customWidth="1"/>
    <col min="2312" max="2312" width="7.125" style="35"/>
    <col min="2313" max="2313" width="8.375" style="35" customWidth="1"/>
    <col min="2314" max="2314" width="7.125" style="35"/>
    <col min="2315" max="2315" width="8.375" style="35" customWidth="1"/>
    <col min="2316" max="2316" width="7.125" style="35"/>
    <col min="2317" max="2317" width="8.375" style="35" customWidth="1"/>
    <col min="2318" max="2318" width="7.125" style="35"/>
    <col min="2319" max="2319" width="8.375" style="35" customWidth="1"/>
    <col min="2320" max="2560" width="7.125" style="35"/>
    <col min="2561" max="2561" width="13.375" style="35" customWidth="1"/>
    <col min="2562" max="2562" width="2.125" style="35" customWidth="1"/>
    <col min="2563" max="2563" width="17.125" style="35" customWidth="1"/>
    <col min="2564" max="2566" width="7.125" style="35"/>
    <col min="2567" max="2567" width="8.375" style="35" customWidth="1"/>
    <col min="2568" max="2568" width="7.125" style="35"/>
    <col min="2569" max="2569" width="8.375" style="35" customWidth="1"/>
    <col min="2570" max="2570" width="7.125" style="35"/>
    <col min="2571" max="2571" width="8.375" style="35" customWidth="1"/>
    <col min="2572" max="2572" width="7.125" style="35"/>
    <col min="2573" max="2573" width="8.375" style="35" customWidth="1"/>
    <col min="2574" max="2574" width="7.125" style="35"/>
    <col min="2575" max="2575" width="8.375" style="35" customWidth="1"/>
    <col min="2576" max="2816" width="7.125" style="35"/>
    <col min="2817" max="2817" width="13.375" style="35" customWidth="1"/>
    <col min="2818" max="2818" width="2.125" style="35" customWidth="1"/>
    <col min="2819" max="2819" width="17.125" style="35" customWidth="1"/>
    <col min="2820" max="2822" width="7.125" style="35"/>
    <col min="2823" max="2823" width="8.375" style="35" customWidth="1"/>
    <col min="2824" max="2824" width="7.125" style="35"/>
    <col min="2825" max="2825" width="8.375" style="35" customWidth="1"/>
    <col min="2826" max="2826" width="7.125" style="35"/>
    <col min="2827" max="2827" width="8.375" style="35" customWidth="1"/>
    <col min="2828" max="2828" width="7.125" style="35"/>
    <col min="2829" max="2829" width="8.375" style="35" customWidth="1"/>
    <col min="2830" max="2830" width="7.125" style="35"/>
    <col min="2831" max="2831" width="8.375" style="35" customWidth="1"/>
    <col min="2832" max="3072" width="7.125" style="35"/>
    <col min="3073" max="3073" width="13.375" style="35" customWidth="1"/>
    <col min="3074" max="3074" width="2.125" style="35" customWidth="1"/>
    <col min="3075" max="3075" width="17.125" style="35" customWidth="1"/>
    <col min="3076" max="3078" width="7.125" style="35"/>
    <col min="3079" max="3079" width="8.375" style="35" customWidth="1"/>
    <col min="3080" max="3080" width="7.125" style="35"/>
    <col min="3081" max="3081" width="8.375" style="35" customWidth="1"/>
    <col min="3082" max="3082" width="7.125" style="35"/>
    <col min="3083" max="3083" width="8.375" style="35" customWidth="1"/>
    <col min="3084" max="3084" width="7.125" style="35"/>
    <col min="3085" max="3085" width="8.375" style="35" customWidth="1"/>
    <col min="3086" max="3086" width="7.125" style="35"/>
    <col min="3087" max="3087" width="8.375" style="35" customWidth="1"/>
    <col min="3088" max="3328" width="7.125" style="35"/>
    <col min="3329" max="3329" width="13.375" style="35" customWidth="1"/>
    <col min="3330" max="3330" width="2.125" style="35" customWidth="1"/>
    <col min="3331" max="3331" width="17.125" style="35" customWidth="1"/>
    <col min="3332" max="3334" width="7.125" style="35"/>
    <col min="3335" max="3335" width="8.375" style="35" customWidth="1"/>
    <col min="3336" max="3336" width="7.125" style="35"/>
    <col min="3337" max="3337" width="8.375" style="35" customWidth="1"/>
    <col min="3338" max="3338" width="7.125" style="35"/>
    <col min="3339" max="3339" width="8.375" style="35" customWidth="1"/>
    <col min="3340" max="3340" width="7.125" style="35"/>
    <col min="3341" max="3341" width="8.375" style="35" customWidth="1"/>
    <col min="3342" max="3342" width="7.125" style="35"/>
    <col min="3343" max="3343" width="8.375" style="35" customWidth="1"/>
    <col min="3344" max="3584" width="7.125" style="35"/>
    <col min="3585" max="3585" width="13.375" style="35" customWidth="1"/>
    <col min="3586" max="3586" width="2.125" style="35" customWidth="1"/>
    <col min="3587" max="3587" width="17.125" style="35" customWidth="1"/>
    <col min="3588" max="3590" width="7.125" style="35"/>
    <col min="3591" max="3591" width="8.375" style="35" customWidth="1"/>
    <col min="3592" max="3592" width="7.125" style="35"/>
    <col min="3593" max="3593" width="8.375" style="35" customWidth="1"/>
    <col min="3594" max="3594" width="7.125" style="35"/>
    <col min="3595" max="3595" width="8.375" style="35" customWidth="1"/>
    <col min="3596" max="3596" width="7.125" style="35"/>
    <col min="3597" max="3597" width="8.375" style="35" customWidth="1"/>
    <col min="3598" max="3598" width="7.125" style="35"/>
    <col min="3599" max="3599" width="8.375" style="35" customWidth="1"/>
    <col min="3600" max="3840" width="7.125" style="35"/>
    <col min="3841" max="3841" width="13.375" style="35" customWidth="1"/>
    <col min="3842" max="3842" width="2.125" style="35" customWidth="1"/>
    <col min="3843" max="3843" width="17.125" style="35" customWidth="1"/>
    <col min="3844" max="3846" width="7.125" style="35"/>
    <col min="3847" max="3847" width="8.375" style="35" customWidth="1"/>
    <col min="3848" max="3848" width="7.125" style="35"/>
    <col min="3849" max="3849" width="8.375" style="35" customWidth="1"/>
    <col min="3850" max="3850" width="7.125" style="35"/>
    <col min="3851" max="3851" width="8.375" style="35" customWidth="1"/>
    <col min="3852" max="3852" width="7.125" style="35"/>
    <col min="3853" max="3853" width="8.375" style="35" customWidth="1"/>
    <col min="3854" max="3854" width="7.125" style="35"/>
    <col min="3855" max="3855" width="8.375" style="35" customWidth="1"/>
    <col min="3856" max="4096" width="7.125" style="35"/>
    <col min="4097" max="4097" width="13.375" style="35" customWidth="1"/>
    <col min="4098" max="4098" width="2.125" style="35" customWidth="1"/>
    <col min="4099" max="4099" width="17.125" style="35" customWidth="1"/>
    <col min="4100" max="4102" width="7.125" style="35"/>
    <col min="4103" max="4103" width="8.375" style="35" customWidth="1"/>
    <col min="4104" max="4104" width="7.125" style="35"/>
    <col min="4105" max="4105" width="8.375" style="35" customWidth="1"/>
    <col min="4106" max="4106" width="7.125" style="35"/>
    <col min="4107" max="4107" width="8.375" style="35" customWidth="1"/>
    <col min="4108" max="4108" width="7.125" style="35"/>
    <col min="4109" max="4109" width="8.375" style="35" customWidth="1"/>
    <col min="4110" max="4110" width="7.125" style="35"/>
    <col min="4111" max="4111" width="8.375" style="35" customWidth="1"/>
    <col min="4112" max="4352" width="7.125" style="35"/>
    <col min="4353" max="4353" width="13.375" style="35" customWidth="1"/>
    <col min="4354" max="4354" width="2.125" style="35" customWidth="1"/>
    <col min="4355" max="4355" width="17.125" style="35" customWidth="1"/>
    <col min="4356" max="4358" width="7.125" style="35"/>
    <col min="4359" max="4359" width="8.375" style="35" customWidth="1"/>
    <col min="4360" max="4360" width="7.125" style="35"/>
    <col min="4361" max="4361" width="8.375" style="35" customWidth="1"/>
    <col min="4362" max="4362" width="7.125" style="35"/>
    <col min="4363" max="4363" width="8.375" style="35" customWidth="1"/>
    <col min="4364" max="4364" width="7.125" style="35"/>
    <col min="4365" max="4365" width="8.375" style="35" customWidth="1"/>
    <col min="4366" max="4366" width="7.125" style="35"/>
    <col min="4367" max="4367" width="8.375" style="35" customWidth="1"/>
    <col min="4368" max="4608" width="7.125" style="35"/>
    <col min="4609" max="4609" width="13.375" style="35" customWidth="1"/>
    <col min="4610" max="4610" width="2.125" style="35" customWidth="1"/>
    <col min="4611" max="4611" width="17.125" style="35" customWidth="1"/>
    <col min="4612" max="4614" width="7.125" style="35"/>
    <col min="4615" max="4615" width="8.375" style="35" customWidth="1"/>
    <col min="4616" max="4616" width="7.125" style="35"/>
    <col min="4617" max="4617" width="8.375" style="35" customWidth="1"/>
    <col min="4618" max="4618" width="7.125" style="35"/>
    <col min="4619" max="4619" width="8.375" style="35" customWidth="1"/>
    <col min="4620" max="4620" width="7.125" style="35"/>
    <col min="4621" max="4621" width="8.375" style="35" customWidth="1"/>
    <col min="4622" max="4622" width="7.125" style="35"/>
    <col min="4623" max="4623" width="8.375" style="35" customWidth="1"/>
    <col min="4624" max="4864" width="7.125" style="35"/>
    <col min="4865" max="4865" width="13.375" style="35" customWidth="1"/>
    <col min="4866" max="4866" width="2.125" style="35" customWidth="1"/>
    <col min="4867" max="4867" width="17.125" style="35" customWidth="1"/>
    <col min="4868" max="4870" width="7.125" style="35"/>
    <col min="4871" max="4871" width="8.375" style="35" customWidth="1"/>
    <col min="4872" max="4872" width="7.125" style="35"/>
    <col min="4873" max="4873" width="8.375" style="35" customWidth="1"/>
    <col min="4874" max="4874" width="7.125" style="35"/>
    <col min="4875" max="4875" width="8.375" style="35" customWidth="1"/>
    <col min="4876" max="4876" width="7.125" style="35"/>
    <col min="4877" max="4877" width="8.375" style="35" customWidth="1"/>
    <col min="4878" max="4878" width="7.125" style="35"/>
    <col min="4879" max="4879" width="8.375" style="35" customWidth="1"/>
    <col min="4880" max="5120" width="7.125" style="35"/>
    <col min="5121" max="5121" width="13.375" style="35" customWidth="1"/>
    <col min="5122" max="5122" width="2.125" style="35" customWidth="1"/>
    <col min="5123" max="5123" width="17.125" style="35" customWidth="1"/>
    <col min="5124" max="5126" width="7.125" style="35"/>
    <col min="5127" max="5127" width="8.375" style="35" customWidth="1"/>
    <col min="5128" max="5128" width="7.125" style="35"/>
    <col min="5129" max="5129" width="8.375" style="35" customWidth="1"/>
    <col min="5130" max="5130" width="7.125" style="35"/>
    <col min="5131" max="5131" width="8.375" style="35" customWidth="1"/>
    <col min="5132" max="5132" width="7.125" style="35"/>
    <col min="5133" max="5133" width="8.375" style="35" customWidth="1"/>
    <col min="5134" max="5134" width="7.125" style="35"/>
    <col min="5135" max="5135" width="8.375" style="35" customWidth="1"/>
    <col min="5136" max="5376" width="7.125" style="35"/>
    <col min="5377" max="5377" width="13.375" style="35" customWidth="1"/>
    <col min="5378" max="5378" width="2.125" style="35" customWidth="1"/>
    <col min="5379" max="5379" width="17.125" style="35" customWidth="1"/>
    <col min="5380" max="5382" width="7.125" style="35"/>
    <col min="5383" max="5383" width="8.375" style="35" customWidth="1"/>
    <col min="5384" max="5384" width="7.125" style="35"/>
    <col min="5385" max="5385" width="8.375" style="35" customWidth="1"/>
    <col min="5386" max="5386" width="7.125" style="35"/>
    <col min="5387" max="5387" width="8.375" style="35" customWidth="1"/>
    <col min="5388" max="5388" width="7.125" style="35"/>
    <col min="5389" max="5389" width="8.375" style="35" customWidth="1"/>
    <col min="5390" max="5390" width="7.125" style="35"/>
    <col min="5391" max="5391" width="8.375" style="35" customWidth="1"/>
    <col min="5392" max="5632" width="7.125" style="35"/>
    <col min="5633" max="5633" width="13.375" style="35" customWidth="1"/>
    <col min="5634" max="5634" width="2.125" style="35" customWidth="1"/>
    <col min="5635" max="5635" width="17.125" style="35" customWidth="1"/>
    <col min="5636" max="5638" width="7.125" style="35"/>
    <col min="5639" max="5639" width="8.375" style="35" customWidth="1"/>
    <col min="5640" max="5640" width="7.125" style="35"/>
    <col min="5641" max="5641" width="8.375" style="35" customWidth="1"/>
    <col min="5642" max="5642" width="7.125" style="35"/>
    <col min="5643" max="5643" width="8.375" style="35" customWidth="1"/>
    <col min="5644" max="5644" width="7.125" style="35"/>
    <col min="5645" max="5645" width="8.375" style="35" customWidth="1"/>
    <col min="5646" max="5646" width="7.125" style="35"/>
    <col min="5647" max="5647" width="8.375" style="35" customWidth="1"/>
    <col min="5648" max="5888" width="7.125" style="35"/>
    <col min="5889" max="5889" width="13.375" style="35" customWidth="1"/>
    <col min="5890" max="5890" width="2.125" style="35" customWidth="1"/>
    <col min="5891" max="5891" width="17.125" style="35" customWidth="1"/>
    <col min="5892" max="5894" width="7.125" style="35"/>
    <col min="5895" max="5895" width="8.375" style="35" customWidth="1"/>
    <col min="5896" max="5896" width="7.125" style="35"/>
    <col min="5897" max="5897" width="8.375" style="35" customWidth="1"/>
    <col min="5898" max="5898" width="7.125" style="35"/>
    <col min="5899" max="5899" width="8.375" style="35" customWidth="1"/>
    <col min="5900" max="5900" width="7.125" style="35"/>
    <col min="5901" max="5901" width="8.375" style="35" customWidth="1"/>
    <col min="5902" max="5902" width="7.125" style="35"/>
    <col min="5903" max="5903" width="8.375" style="35" customWidth="1"/>
    <col min="5904" max="6144" width="7.125" style="35"/>
    <col min="6145" max="6145" width="13.375" style="35" customWidth="1"/>
    <col min="6146" max="6146" width="2.125" style="35" customWidth="1"/>
    <col min="6147" max="6147" width="17.125" style="35" customWidth="1"/>
    <col min="6148" max="6150" width="7.125" style="35"/>
    <col min="6151" max="6151" width="8.375" style="35" customWidth="1"/>
    <col min="6152" max="6152" width="7.125" style="35"/>
    <col min="6153" max="6153" width="8.375" style="35" customWidth="1"/>
    <col min="6154" max="6154" width="7.125" style="35"/>
    <col min="6155" max="6155" width="8.375" style="35" customWidth="1"/>
    <col min="6156" max="6156" width="7.125" style="35"/>
    <col min="6157" max="6157" width="8.375" style="35" customWidth="1"/>
    <col min="6158" max="6158" width="7.125" style="35"/>
    <col min="6159" max="6159" width="8.375" style="35" customWidth="1"/>
    <col min="6160" max="6400" width="7.125" style="35"/>
    <col min="6401" max="6401" width="13.375" style="35" customWidth="1"/>
    <col min="6402" max="6402" width="2.125" style="35" customWidth="1"/>
    <col min="6403" max="6403" width="17.125" style="35" customWidth="1"/>
    <col min="6404" max="6406" width="7.125" style="35"/>
    <col min="6407" max="6407" width="8.375" style="35" customWidth="1"/>
    <col min="6408" max="6408" width="7.125" style="35"/>
    <col min="6409" max="6409" width="8.375" style="35" customWidth="1"/>
    <col min="6410" max="6410" width="7.125" style="35"/>
    <col min="6411" max="6411" width="8.375" style="35" customWidth="1"/>
    <col min="6412" max="6412" width="7.125" style="35"/>
    <col min="6413" max="6413" width="8.375" style="35" customWidth="1"/>
    <col min="6414" max="6414" width="7.125" style="35"/>
    <col min="6415" max="6415" width="8.375" style="35" customWidth="1"/>
    <col min="6416" max="6656" width="7.125" style="35"/>
    <col min="6657" max="6657" width="13.375" style="35" customWidth="1"/>
    <col min="6658" max="6658" width="2.125" style="35" customWidth="1"/>
    <col min="6659" max="6659" width="17.125" style="35" customWidth="1"/>
    <col min="6660" max="6662" width="7.125" style="35"/>
    <col min="6663" max="6663" width="8.375" style="35" customWidth="1"/>
    <col min="6664" max="6664" width="7.125" style="35"/>
    <col min="6665" max="6665" width="8.375" style="35" customWidth="1"/>
    <col min="6666" max="6666" width="7.125" style="35"/>
    <col min="6667" max="6667" width="8.375" style="35" customWidth="1"/>
    <col min="6668" max="6668" width="7.125" style="35"/>
    <col min="6669" max="6669" width="8.375" style="35" customWidth="1"/>
    <col min="6670" max="6670" width="7.125" style="35"/>
    <col min="6671" max="6671" width="8.375" style="35" customWidth="1"/>
    <col min="6672" max="6912" width="7.125" style="35"/>
    <col min="6913" max="6913" width="13.375" style="35" customWidth="1"/>
    <col min="6914" max="6914" width="2.125" style="35" customWidth="1"/>
    <col min="6915" max="6915" width="17.125" style="35" customWidth="1"/>
    <col min="6916" max="6918" width="7.125" style="35"/>
    <col min="6919" max="6919" width="8.375" style="35" customWidth="1"/>
    <col min="6920" max="6920" width="7.125" style="35"/>
    <col min="6921" max="6921" width="8.375" style="35" customWidth="1"/>
    <col min="6922" max="6922" width="7.125" style="35"/>
    <col min="6923" max="6923" width="8.375" style="35" customWidth="1"/>
    <col min="6924" max="6924" width="7.125" style="35"/>
    <col min="6925" max="6925" width="8.375" style="35" customWidth="1"/>
    <col min="6926" max="6926" width="7.125" style="35"/>
    <col min="6927" max="6927" width="8.375" style="35" customWidth="1"/>
    <col min="6928" max="7168" width="7.125" style="35"/>
    <col min="7169" max="7169" width="13.375" style="35" customWidth="1"/>
    <col min="7170" max="7170" width="2.125" style="35" customWidth="1"/>
    <col min="7171" max="7171" width="17.125" style="35" customWidth="1"/>
    <col min="7172" max="7174" width="7.125" style="35"/>
    <col min="7175" max="7175" width="8.375" style="35" customWidth="1"/>
    <col min="7176" max="7176" width="7.125" style="35"/>
    <col min="7177" max="7177" width="8.375" style="35" customWidth="1"/>
    <col min="7178" max="7178" width="7.125" style="35"/>
    <col min="7179" max="7179" width="8.375" style="35" customWidth="1"/>
    <col min="7180" max="7180" width="7.125" style="35"/>
    <col min="7181" max="7181" width="8.375" style="35" customWidth="1"/>
    <col min="7182" max="7182" width="7.125" style="35"/>
    <col min="7183" max="7183" width="8.375" style="35" customWidth="1"/>
    <col min="7184" max="7424" width="7.125" style="35"/>
    <col min="7425" max="7425" width="13.375" style="35" customWidth="1"/>
    <col min="7426" max="7426" width="2.125" style="35" customWidth="1"/>
    <col min="7427" max="7427" width="17.125" style="35" customWidth="1"/>
    <col min="7428" max="7430" width="7.125" style="35"/>
    <col min="7431" max="7431" width="8.375" style="35" customWidth="1"/>
    <col min="7432" max="7432" width="7.125" style="35"/>
    <col min="7433" max="7433" width="8.375" style="35" customWidth="1"/>
    <col min="7434" max="7434" width="7.125" style="35"/>
    <col min="7435" max="7435" width="8.375" style="35" customWidth="1"/>
    <col min="7436" max="7436" width="7.125" style="35"/>
    <col min="7437" max="7437" width="8.375" style="35" customWidth="1"/>
    <col min="7438" max="7438" width="7.125" style="35"/>
    <col min="7439" max="7439" width="8.375" style="35" customWidth="1"/>
    <col min="7440" max="7680" width="7.125" style="35"/>
    <col min="7681" max="7681" width="13.375" style="35" customWidth="1"/>
    <col min="7682" max="7682" width="2.125" style="35" customWidth="1"/>
    <col min="7683" max="7683" width="17.125" style="35" customWidth="1"/>
    <col min="7684" max="7686" width="7.125" style="35"/>
    <col min="7687" max="7687" width="8.375" style="35" customWidth="1"/>
    <col min="7688" max="7688" width="7.125" style="35"/>
    <col min="7689" max="7689" width="8.375" style="35" customWidth="1"/>
    <col min="7690" max="7690" width="7.125" style="35"/>
    <col min="7691" max="7691" width="8.375" style="35" customWidth="1"/>
    <col min="7692" max="7692" width="7.125" style="35"/>
    <col min="7693" max="7693" width="8.375" style="35" customWidth="1"/>
    <col min="7694" max="7694" width="7.125" style="35"/>
    <col min="7695" max="7695" width="8.375" style="35" customWidth="1"/>
    <col min="7696" max="7936" width="7.125" style="35"/>
    <col min="7937" max="7937" width="13.375" style="35" customWidth="1"/>
    <col min="7938" max="7938" width="2.125" style="35" customWidth="1"/>
    <col min="7939" max="7939" width="17.125" style="35" customWidth="1"/>
    <col min="7940" max="7942" width="7.125" style="35"/>
    <col min="7943" max="7943" width="8.375" style="35" customWidth="1"/>
    <col min="7944" max="7944" width="7.125" style="35"/>
    <col min="7945" max="7945" width="8.375" style="35" customWidth="1"/>
    <col min="7946" max="7946" width="7.125" style="35"/>
    <col min="7947" max="7947" width="8.375" style="35" customWidth="1"/>
    <col min="7948" max="7948" width="7.125" style="35"/>
    <col min="7949" max="7949" width="8.375" style="35" customWidth="1"/>
    <col min="7950" max="7950" width="7.125" style="35"/>
    <col min="7951" max="7951" width="8.375" style="35" customWidth="1"/>
    <col min="7952" max="8192" width="7.125" style="35"/>
    <col min="8193" max="8193" width="13.375" style="35" customWidth="1"/>
    <col min="8194" max="8194" width="2.125" style="35" customWidth="1"/>
    <col min="8195" max="8195" width="17.125" style="35" customWidth="1"/>
    <col min="8196" max="8198" width="7.125" style="35"/>
    <col min="8199" max="8199" width="8.375" style="35" customWidth="1"/>
    <col min="8200" max="8200" width="7.125" style="35"/>
    <col min="8201" max="8201" width="8.375" style="35" customWidth="1"/>
    <col min="8202" max="8202" width="7.125" style="35"/>
    <col min="8203" max="8203" width="8.375" style="35" customWidth="1"/>
    <col min="8204" max="8204" width="7.125" style="35"/>
    <col min="8205" max="8205" width="8.375" style="35" customWidth="1"/>
    <col min="8206" max="8206" width="7.125" style="35"/>
    <col min="8207" max="8207" width="8.375" style="35" customWidth="1"/>
    <col min="8208" max="8448" width="7.125" style="35"/>
    <col min="8449" max="8449" width="13.375" style="35" customWidth="1"/>
    <col min="8450" max="8450" width="2.125" style="35" customWidth="1"/>
    <col min="8451" max="8451" width="17.125" style="35" customWidth="1"/>
    <col min="8452" max="8454" width="7.125" style="35"/>
    <col min="8455" max="8455" width="8.375" style="35" customWidth="1"/>
    <col min="8456" max="8456" width="7.125" style="35"/>
    <col min="8457" max="8457" width="8.375" style="35" customWidth="1"/>
    <col min="8458" max="8458" width="7.125" style="35"/>
    <col min="8459" max="8459" width="8.375" style="35" customWidth="1"/>
    <col min="8460" max="8460" width="7.125" style="35"/>
    <col min="8461" max="8461" width="8.375" style="35" customWidth="1"/>
    <col min="8462" max="8462" width="7.125" style="35"/>
    <col min="8463" max="8463" width="8.375" style="35" customWidth="1"/>
    <col min="8464" max="8704" width="7.125" style="35"/>
    <col min="8705" max="8705" width="13.375" style="35" customWidth="1"/>
    <col min="8706" max="8706" width="2.125" style="35" customWidth="1"/>
    <col min="8707" max="8707" width="17.125" style="35" customWidth="1"/>
    <col min="8708" max="8710" width="7.125" style="35"/>
    <col min="8711" max="8711" width="8.375" style="35" customWidth="1"/>
    <col min="8712" max="8712" width="7.125" style="35"/>
    <col min="8713" max="8713" width="8.375" style="35" customWidth="1"/>
    <col min="8714" max="8714" width="7.125" style="35"/>
    <col min="8715" max="8715" width="8.375" style="35" customWidth="1"/>
    <col min="8716" max="8716" width="7.125" style="35"/>
    <col min="8717" max="8717" width="8.375" style="35" customWidth="1"/>
    <col min="8718" max="8718" width="7.125" style="35"/>
    <col min="8719" max="8719" width="8.375" style="35" customWidth="1"/>
    <col min="8720" max="8960" width="7.125" style="35"/>
    <col min="8961" max="8961" width="13.375" style="35" customWidth="1"/>
    <col min="8962" max="8962" width="2.125" style="35" customWidth="1"/>
    <col min="8963" max="8963" width="17.125" style="35" customWidth="1"/>
    <col min="8964" max="8966" width="7.125" style="35"/>
    <col min="8967" max="8967" width="8.375" style="35" customWidth="1"/>
    <col min="8968" max="8968" width="7.125" style="35"/>
    <col min="8969" max="8969" width="8.375" style="35" customWidth="1"/>
    <col min="8970" max="8970" width="7.125" style="35"/>
    <col min="8971" max="8971" width="8.375" style="35" customWidth="1"/>
    <col min="8972" max="8972" width="7.125" style="35"/>
    <col min="8973" max="8973" width="8.375" style="35" customWidth="1"/>
    <col min="8974" max="8974" width="7.125" style="35"/>
    <col min="8975" max="8975" width="8.375" style="35" customWidth="1"/>
    <col min="8976" max="9216" width="7.125" style="35"/>
    <col min="9217" max="9217" width="13.375" style="35" customWidth="1"/>
    <col min="9218" max="9218" width="2.125" style="35" customWidth="1"/>
    <col min="9219" max="9219" width="17.125" style="35" customWidth="1"/>
    <col min="9220" max="9222" width="7.125" style="35"/>
    <col min="9223" max="9223" width="8.375" style="35" customWidth="1"/>
    <col min="9224" max="9224" width="7.125" style="35"/>
    <col min="9225" max="9225" width="8.375" style="35" customWidth="1"/>
    <col min="9226" max="9226" width="7.125" style="35"/>
    <col min="9227" max="9227" width="8.375" style="35" customWidth="1"/>
    <col min="9228" max="9228" width="7.125" style="35"/>
    <col min="9229" max="9229" width="8.375" style="35" customWidth="1"/>
    <col min="9230" max="9230" width="7.125" style="35"/>
    <col min="9231" max="9231" width="8.375" style="35" customWidth="1"/>
    <col min="9232" max="9472" width="7.125" style="35"/>
    <col min="9473" max="9473" width="13.375" style="35" customWidth="1"/>
    <col min="9474" max="9474" width="2.125" style="35" customWidth="1"/>
    <col min="9475" max="9475" width="17.125" style="35" customWidth="1"/>
    <col min="9476" max="9478" width="7.125" style="35"/>
    <col min="9479" max="9479" width="8.375" style="35" customWidth="1"/>
    <col min="9480" max="9480" width="7.125" style="35"/>
    <col min="9481" max="9481" width="8.375" style="35" customWidth="1"/>
    <col min="9482" max="9482" width="7.125" style="35"/>
    <col min="9483" max="9483" width="8.375" style="35" customWidth="1"/>
    <col min="9484" max="9484" width="7.125" style="35"/>
    <col min="9485" max="9485" width="8.375" style="35" customWidth="1"/>
    <col min="9486" max="9486" width="7.125" style="35"/>
    <col min="9487" max="9487" width="8.375" style="35" customWidth="1"/>
    <col min="9488" max="9728" width="7.125" style="35"/>
    <col min="9729" max="9729" width="13.375" style="35" customWidth="1"/>
    <col min="9730" max="9730" width="2.125" style="35" customWidth="1"/>
    <col min="9731" max="9731" width="17.125" style="35" customWidth="1"/>
    <col min="9732" max="9734" width="7.125" style="35"/>
    <col min="9735" max="9735" width="8.375" style="35" customWidth="1"/>
    <col min="9736" max="9736" width="7.125" style="35"/>
    <col min="9737" max="9737" width="8.375" style="35" customWidth="1"/>
    <col min="9738" max="9738" width="7.125" style="35"/>
    <col min="9739" max="9739" width="8.375" style="35" customWidth="1"/>
    <col min="9740" max="9740" width="7.125" style="35"/>
    <col min="9741" max="9741" width="8.375" style="35" customWidth="1"/>
    <col min="9742" max="9742" width="7.125" style="35"/>
    <col min="9743" max="9743" width="8.375" style="35" customWidth="1"/>
    <col min="9744" max="9984" width="7.125" style="35"/>
    <col min="9985" max="9985" width="13.375" style="35" customWidth="1"/>
    <col min="9986" max="9986" width="2.125" style="35" customWidth="1"/>
    <col min="9987" max="9987" width="17.125" style="35" customWidth="1"/>
    <col min="9988" max="9990" width="7.125" style="35"/>
    <col min="9991" max="9991" width="8.375" style="35" customWidth="1"/>
    <col min="9992" max="9992" width="7.125" style="35"/>
    <col min="9993" max="9993" width="8.375" style="35" customWidth="1"/>
    <col min="9994" max="9994" width="7.125" style="35"/>
    <col min="9995" max="9995" width="8.375" style="35" customWidth="1"/>
    <col min="9996" max="9996" width="7.125" style="35"/>
    <col min="9997" max="9997" width="8.375" style="35" customWidth="1"/>
    <col min="9998" max="9998" width="7.125" style="35"/>
    <col min="9999" max="9999" width="8.375" style="35" customWidth="1"/>
    <col min="10000" max="10240" width="7.125" style="35"/>
    <col min="10241" max="10241" width="13.375" style="35" customWidth="1"/>
    <col min="10242" max="10242" width="2.125" style="35" customWidth="1"/>
    <col min="10243" max="10243" width="17.125" style="35" customWidth="1"/>
    <col min="10244" max="10246" width="7.125" style="35"/>
    <col min="10247" max="10247" width="8.375" style="35" customWidth="1"/>
    <col min="10248" max="10248" width="7.125" style="35"/>
    <col min="10249" max="10249" width="8.375" style="35" customWidth="1"/>
    <col min="10250" max="10250" width="7.125" style="35"/>
    <col min="10251" max="10251" width="8.375" style="35" customWidth="1"/>
    <col min="10252" max="10252" width="7.125" style="35"/>
    <col min="10253" max="10253" width="8.375" style="35" customWidth="1"/>
    <col min="10254" max="10254" width="7.125" style="35"/>
    <col min="10255" max="10255" width="8.375" style="35" customWidth="1"/>
    <col min="10256" max="10496" width="7.125" style="35"/>
    <col min="10497" max="10497" width="13.375" style="35" customWidth="1"/>
    <col min="10498" max="10498" width="2.125" style="35" customWidth="1"/>
    <col min="10499" max="10499" width="17.125" style="35" customWidth="1"/>
    <col min="10500" max="10502" width="7.125" style="35"/>
    <col min="10503" max="10503" width="8.375" style="35" customWidth="1"/>
    <col min="10504" max="10504" width="7.125" style="35"/>
    <col min="10505" max="10505" width="8.375" style="35" customWidth="1"/>
    <col min="10506" max="10506" width="7.125" style="35"/>
    <col min="10507" max="10507" width="8.375" style="35" customWidth="1"/>
    <col min="10508" max="10508" width="7.125" style="35"/>
    <col min="10509" max="10509" width="8.375" style="35" customWidth="1"/>
    <col min="10510" max="10510" width="7.125" style="35"/>
    <col min="10511" max="10511" width="8.375" style="35" customWidth="1"/>
    <col min="10512" max="10752" width="7.125" style="35"/>
    <col min="10753" max="10753" width="13.375" style="35" customWidth="1"/>
    <col min="10754" max="10754" width="2.125" style="35" customWidth="1"/>
    <col min="10755" max="10755" width="17.125" style="35" customWidth="1"/>
    <col min="10756" max="10758" width="7.125" style="35"/>
    <col min="10759" max="10759" width="8.375" style="35" customWidth="1"/>
    <col min="10760" max="10760" width="7.125" style="35"/>
    <col min="10761" max="10761" width="8.375" style="35" customWidth="1"/>
    <col min="10762" max="10762" width="7.125" style="35"/>
    <col min="10763" max="10763" width="8.375" style="35" customWidth="1"/>
    <col min="10764" max="10764" width="7.125" style="35"/>
    <col min="10765" max="10765" width="8.375" style="35" customWidth="1"/>
    <col min="10766" max="10766" width="7.125" style="35"/>
    <col min="10767" max="10767" width="8.375" style="35" customWidth="1"/>
    <col min="10768" max="11008" width="7.125" style="35"/>
    <col min="11009" max="11009" width="13.375" style="35" customWidth="1"/>
    <col min="11010" max="11010" width="2.125" style="35" customWidth="1"/>
    <col min="11011" max="11011" width="17.125" style="35" customWidth="1"/>
    <col min="11012" max="11014" width="7.125" style="35"/>
    <col min="11015" max="11015" width="8.375" style="35" customWidth="1"/>
    <col min="11016" max="11016" width="7.125" style="35"/>
    <col min="11017" max="11017" width="8.375" style="35" customWidth="1"/>
    <col min="11018" max="11018" width="7.125" style="35"/>
    <col min="11019" max="11019" width="8.375" style="35" customWidth="1"/>
    <col min="11020" max="11020" width="7.125" style="35"/>
    <col min="11021" max="11021" width="8.375" style="35" customWidth="1"/>
    <col min="11022" max="11022" width="7.125" style="35"/>
    <col min="11023" max="11023" width="8.375" style="35" customWidth="1"/>
    <col min="11024" max="11264" width="7.125" style="35"/>
    <col min="11265" max="11265" width="13.375" style="35" customWidth="1"/>
    <col min="11266" max="11266" width="2.125" style="35" customWidth="1"/>
    <col min="11267" max="11267" width="17.125" style="35" customWidth="1"/>
    <col min="11268" max="11270" width="7.125" style="35"/>
    <col min="11271" max="11271" width="8.375" style="35" customWidth="1"/>
    <col min="11272" max="11272" width="7.125" style="35"/>
    <col min="11273" max="11273" width="8.375" style="35" customWidth="1"/>
    <col min="11274" max="11274" width="7.125" style="35"/>
    <col min="11275" max="11275" width="8.375" style="35" customWidth="1"/>
    <col min="11276" max="11276" width="7.125" style="35"/>
    <col min="11277" max="11277" width="8.375" style="35" customWidth="1"/>
    <col min="11278" max="11278" width="7.125" style="35"/>
    <col min="11279" max="11279" width="8.375" style="35" customWidth="1"/>
    <col min="11280" max="11520" width="7.125" style="35"/>
    <col min="11521" max="11521" width="13.375" style="35" customWidth="1"/>
    <col min="11522" max="11522" width="2.125" style="35" customWidth="1"/>
    <col min="11523" max="11523" width="17.125" style="35" customWidth="1"/>
    <col min="11524" max="11526" width="7.125" style="35"/>
    <col min="11527" max="11527" width="8.375" style="35" customWidth="1"/>
    <col min="11528" max="11528" width="7.125" style="35"/>
    <col min="11529" max="11529" width="8.375" style="35" customWidth="1"/>
    <col min="11530" max="11530" width="7.125" style="35"/>
    <col min="11531" max="11531" width="8.375" style="35" customWidth="1"/>
    <col min="11532" max="11532" width="7.125" style="35"/>
    <col min="11533" max="11533" width="8.375" style="35" customWidth="1"/>
    <col min="11534" max="11534" width="7.125" style="35"/>
    <col min="11535" max="11535" width="8.375" style="35" customWidth="1"/>
    <col min="11536" max="11776" width="7.125" style="35"/>
    <col min="11777" max="11777" width="13.375" style="35" customWidth="1"/>
    <col min="11778" max="11778" width="2.125" style="35" customWidth="1"/>
    <col min="11779" max="11779" width="17.125" style="35" customWidth="1"/>
    <col min="11780" max="11782" width="7.125" style="35"/>
    <col min="11783" max="11783" width="8.375" style="35" customWidth="1"/>
    <col min="11784" max="11784" width="7.125" style="35"/>
    <col min="11785" max="11785" width="8.375" style="35" customWidth="1"/>
    <col min="11786" max="11786" width="7.125" style="35"/>
    <col min="11787" max="11787" width="8.375" style="35" customWidth="1"/>
    <col min="11788" max="11788" width="7.125" style="35"/>
    <col min="11789" max="11789" width="8.375" style="35" customWidth="1"/>
    <col min="11790" max="11790" width="7.125" style="35"/>
    <col min="11791" max="11791" width="8.375" style="35" customWidth="1"/>
    <col min="11792" max="12032" width="7.125" style="35"/>
    <col min="12033" max="12033" width="13.375" style="35" customWidth="1"/>
    <col min="12034" max="12034" width="2.125" style="35" customWidth="1"/>
    <col min="12035" max="12035" width="17.125" style="35" customWidth="1"/>
    <col min="12036" max="12038" width="7.125" style="35"/>
    <col min="12039" max="12039" width="8.375" style="35" customWidth="1"/>
    <col min="12040" max="12040" width="7.125" style="35"/>
    <col min="12041" max="12041" width="8.375" style="35" customWidth="1"/>
    <col min="12042" max="12042" width="7.125" style="35"/>
    <col min="12043" max="12043" width="8.375" style="35" customWidth="1"/>
    <col min="12044" max="12044" width="7.125" style="35"/>
    <col min="12045" max="12045" width="8.375" style="35" customWidth="1"/>
    <col min="12046" max="12046" width="7.125" style="35"/>
    <col min="12047" max="12047" width="8.375" style="35" customWidth="1"/>
    <col min="12048" max="12288" width="7.125" style="35"/>
    <col min="12289" max="12289" width="13.375" style="35" customWidth="1"/>
    <col min="12290" max="12290" width="2.125" style="35" customWidth="1"/>
    <col min="12291" max="12291" width="17.125" style="35" customWidth="1"/>
    <col min="12292" max="12294" width="7.125" style="35"/>
    <col min="12295" max="12295" width="8.375" style="35" customWidth="1"/>
    <col min="12296" max="12296" width="7.125" style="35"/>
    <col min="12297" max="12297" width="8.375" style="35" customWidth="1"/>
    <col min="12298" max="12298" width="7.125" style="35"/>
    <col min="12299" max="12299" width="8.375" style="35" customWidth="1"/>
    <col min="12300" max="12300" width="7.125" style="35"/>
    <col min="12301" max="12301" width="8.375" style="35" customWidth="1"/>
    <col min="12302" max="12302" width="7.125" style="35"/>
    <col min="12303" max="12303" width="8.375" style="35" customWidth="1"/>
    <col min="12304" max="12544" width="7.125" style="35"/>
    <col min="12545" max="12545" width="13.375" style="35" customWidth="1"/>
    <col min="12546" max="12546" width="2.125" style="35" customWidth="1"/>
    <col min="12547" max="12547" width="17.125" style="35" customWidth="1"/>
    <col min="12548" max="12550" width="7.125" style="35"/>
    <col min="12551" max="12551" width="8.375" style="35" customWidth="1"/>
    <col min="12552" max="12552" width="7.125" style="35"/>
    <col min="12553" max="12553" width="8.375" style="35" customWidth="1"/>
    <col min="12554" max="12554" width="7.125" style="35"/>
    <col min="12555" max="12555" width="8.375" style="35" customWidth="1"/>
    <col min="12556" max="12556" width="7.125" style="35"/>
    <col min="12557" max="12557" width="8.375" style="35" customWidth="1"/>
    <col min="12558" max="12558" width="7.125" style="35"/>
    <col min="12559" max="12559" width="8.375" style="35" customWidth="1"/>
    <col min="12560" max="12800" width="7.125" style="35"/>
    <col min="12801" max="12801" width="13.375" style="35" customWidth="1"/>
    <col min="12802" max="12802" width="2.125" style="35" customWidth="1"/>
    <col min="12803" max="12803" width="17.125" style="35" customWidth="1"/>
    <col min="12804" max="12806" width="7.125" style="35"/>
    <col min="12807" max="12807" width="8.375" style="35" customWidth="1"/>
    <col min="12808" max="12808" width="7.125" style="35"/>
    <col min="12809" max="12809" width="8.375" style="35" customWidth="1"/>
    <col min="12810" max="12810" width="7.125" style="35"/>
    <col min="12811" max="12811" width="8.375" style="35" customWidth="1"/>
    <col min="12812" max="12812" width="7.125" style="35"/>
    <col min="12813" max="12813" width="8.375" style="35" customWidth="1"/>
    <col min="12814" max="12814" width="7.125" style="35"/>
    <col min="12815" max="12815" width="8.375" style="35" customWidth="1"/>
    <col min="12816" max="13056" width="7.125" style="35"/>
    <col min="13057" max="13057" width="13.375" style="35" customWidth="1"/>
    <col min="13058" max="13058" width="2.125" style="35" customWidth="1"/>
    <col min="13059" max="13059" width="17.125" style="35" customWidth="1"/>
    <col min="13060" max="13062" width="7.125" style="35"/>
    <col min="13063" max="13063" width="8.375" style="35" customWidth="1"/>
    <col min="13064" max="13064" width="7.125" style="35"/>
    <col min="13065" max="13065" width="8.375" style="35" customWidth="1"/>
    <col min="13066" max="13066" width="7.125" style="35"/>
    <col min="13067" max="13067" width="8.375" style="35" customWidth="1"/>
    <col min="13068" max="13068" width="7.125" style="35"/>
    <col min="13069" max="13069" width="8.375" style="35" customWidth="1"/>
    <col min="13070" max="13070" width="7.125" style="35"/>
    <col min="13071" max="13071" width="8.375" style="35" customWidth="1"/>
    <col min="13072" max="13312" width="7.125" style="35"/>
    <col min="13313" max="13313" width="13.375" style="35" customWidth="1"/>
    <col min="13314" max="13314" width="2.125" style="35" customWidth="1"/>
    <col min="13315" max="13315" width="17.125" style="35" customWidth="1"/>
    <col min="13316" max="13318" width="7.125" style="35"/>
    <col min="13319" max="13319" width="8.375" style="35" customWidth="1"/>
    <col min="13320" max="13320" width="7.125" style="35"/>
    <col min="13321" max="13321" width="8.375" style="35" customWidth="1"/>
    <col min="13322" max="13322" width="7.125" style="35"/>
    <col min="13323" max="13323" width="8.375" style="35" customWidth="1"/>
    <col min="13324" max="13324" width="7.125" style="35"/>
    <col min="13325" max="13325" width="8.375" style="35" customWidth="1"/>
    <col min="13326" max="13326" width="7.125" style="35"/>
    <col min="13327" max="13327" width="8.375" style="35" customWidth="1"/>
    <col min="13328" max="13568" width="7.125" style="35"/>
    <col min="13569" max="13569" width="13.375" style="35" customWidth="1"/>
    <col min="13570" max="13570" width="2.125" style="35" customWidth="1"/>
    <col min="13571" max="13571" width="17.125" style="35" customWidth="1"/>
    <col min="13572" max="13574" width="7.125" style="35"/>
    <col min="13575" max="13575" width="8.375" style="35" customWidth="1"/>
    <col min="13576" max="13576" width="7.125" style="35"/>
    <col min="13577" max="13577" width="8.375" style="35" customWidth="1"/>
    <col min="13578" max="13578" width="7.125" style="35"/>
    <col min="13579" max="13579" width="8.375" style="35" customWidth="1"/>
    <col min="13580" max="13580" width="7.125" style="35"/>
    <col min="13581" max="13581" width="8.375" style="35" customWidth="1"/>
    <col min="13582" max="13582" width="7.125" style="35"/>
    <col min="13583" max="13583" width="8.375" style="35" customWidth="1"/>
    <col min="13584" max="13824" width="7.125" style="35"/>
    <col min="13825" max="13825" width="13.375" style="35" customWidth="1"/>
    <col min="13826" max="13826" width="2.125" style="35" customWidth="1"/>
    <col min="13827" max="13827" width="17.125" style="35" customWidth="1"/>
    <col min="13828" max="13830" width="7.125" style="35"/>
    <col min="13831" max="13831" width="8.375" style="35" customWidth="1"/>
    <col min="13832" max="13832" width="7.125" style="35"/>
    <col min="13833" max="13833" width="8.375" style="35" customWidth="1"/>
    <col min="13834" max="13834" width="7.125" style="35"/>
    <col min="13835" max="13835" width="8.375" style="35" customWidth="1"/>
    <col min="13836" max="13836" width="7.125" style="35"/>
    <col min="13837" max="13837" width="8.375" style="35" customWidth="1"/>
    <col min="13838" max="13838" width="7.125" style="35"/>
    <col min="13839" max="13839" width="8.375" style="35" customWidth="1"/>
    <col min="13840" max="14080" width="7.125" style="35"/>
    <col min="14081" max="14081" width="13.375" style="35" customWidth="1"/>
    <col min="14082" max="14082" width="2.125" style="35" customWidth="1"/>
    <col min="14083" max="14083" width="17.125" style="35" customWidth="1"/>
    <col min="14084" max="14086" width="7.125" style="35"/>
    <col min="14087" max="14087" width="8.375" style="35" customWidth="1"/>
    <col min="14088" max="14088" width="7.125" style="35"/>
    <col min="14089" max="14089" width="8.375" style="35" customWidth="1"/>
    <col min="14090" max="14090" width="7.125" style="35"/>
    <col min="14091" max="14091" width="8.375" style="35" customWidth="1"/>
    <col min="14092" max="14092" width="7.125" style="35"/>
    <col min="14093" max="14093" width="8.375" style="35" customWidth="1"/>
    <col min="14094" max="14094" width="7.125" style="35"/>
    <col min="14095" max="14095" width="8.375" style="35" customWidth="1"/>
    <col min="14096" max="14336" width="7.125" style="35"/>
    <col min="14337" max="14337" width="13.375" style="35" customWidth="1"/>
    <col min="14338" max="14338" width="2.125" style="35" customWidth="1"/>
    <col min="14339" max="14339" width="17.125" style="35" customWidth="1"/>
    <col min="14340" max="14342" width="7.125" style="35"/>
    <col min="14343" max="14343" width="8.375" style="35" customWidth="1"/>
    <col min="14344" max="14344" width="7.125" style="35"/>
    <col min="14345" max="14345" width="8.375" style="35" customWidth="1"/>
    <col min="14346" max="14346" width="7.125" style="35"/>
    <col min="14347" max="14347" width="8.375" style="35" customWidth="1"/>
    <col min="14348" max="14348" width="7.125" style="35"/>
    <col min="14349" max="14349" width="8.375" style="35" customWidth="1"/>
    <col min="14350" max="14350" width="7.125" style="35"/>
    <col min="14351" max="14351" width="8.375" style="35" customWidth="1"/>
    <col min="14352" max="14592" width="7.125" style="35"/>
    <col min="14593" max="14593" width="13.375" style="35" customWidth="1"/>
    <col min="14594" max="14594" width="2.125" style="35" customWidth="1"/>
    <col min="14595" max="14595" width="17.125" style="35" customWidth="1"/>
    <col min="14596" max="14598" width="7.125" style="35"/>
    <col min="14599" max="14599" width="8.375" style="35" customWidth="1"/>
    <col min="14600" max="14600" width="7.125" style="35"/>
    <col min="14601" max="14601" width="8.375" style="35" customWidth="1"/>
    <col min="14602" max="14602" width="7.125" style="35"/>
    <col min="14603" max="14603" width="8.375" style="35" customWidth="1"/>
    <col min="14604" max="14604" width="7.125" style="35"/>
    <col min="14605" max="14605" width="8.375" style="35" customWidth="1"/>
    <col min="14606" max="14606" width="7.125" style="35"/>
    <col min="14607" max="14607" width="8.375" style="35" customWidth="1"/>
    <col min="14608" max="14848" width="7.125" style="35"/>
    <col min="14849" max="14849" width="13.375" style="35" customWidth="1"/>
    <col min="14850" max="14850" width="2.125" style="35" customWidth="1"/>
    <col min="14851" max="14851" width="17.125" style="35" customWidth="1"/>
    <col min="14852" max="14854" width="7.125" style="35"/>
    <col min="14855" max="14855" width="8.375" style="35" customWidth="1"/>
    <col min="14856" max="14856" width="7.125" style="35"/>
    <col min="14857" max="14857" width="8.375" style="35" customWidth="1"/>
    <col min="14858" max="14858" width="7.125" style="35"/>
    <col min="14859" max="14859" width="8.375" style="35" customWidth="1"/>
    <col min="14860" max="14860" width="7.125" style="35"/>
    <col min="14861" max="14861" width="8.375" style="35" customWidth="1"/>
    <col min="14862" max="14862" width="7.125" style="35"/>
    <col min="14863" max="14863" width="8.375" style="35" customWidth="1"/>
    <col min="14864" max="15104" width="7.125" style="35"/>
    <col min="15105" max="15105" width="13.375" style="35" customWidth="1"/>
    <col min="15106" max="15106" width="2.125" style="35" customWidth="1"/>
    <col min="15107" max="15107" width="17.125" style="35" customWidth="1"/>
    <col min="15108" max="15110" width="7.125" style="35"/>
    <col min="15111" max="15111" width="8.375" style="35" customWidth="1"/>
    <col min="15112" max="15112" width="7.125" style="35"/>
    <col min="15113" max="15113" width="8.375" style="35" customWidth="1"/>
    <col min="15114" max="15114" width="7.125" style="35"/>
    <col min="15115" max="15115" width="8.375" style="35" customWidth="1"/>
    <col min="15116" max="15116" width="7.125" style="35"/>
    <col min="15117" max="15117" width="8.375" style="35" customWidth="1"/>
    <col min="15118" max="15118" width="7.125" style="35"/>
    <col min="15119" max="15119" width="8.375" style="35" customWidth="1"/>
    <col min="15120" max="15360" width="7.125" style="35"/>
    <col min="15361" max="15361" width="13.375" style="35" customWidth="1"/>
    <col min="15362" max="15362" width="2.125" style="35" customWidth="1"/>
    <col min="15363" max="15363" width="17.125" style="35" customWidth="1"/>
    <col min="15364" max="15366" width="7.125" style="35"/>
    <col min="15367" max="15367" width="8.375" style="35" customWidth="1"/>
    <col min="15368" max="15368" width="7.125" style="35"/>
    <col min="15369" max="15369" width="8.375" style="35" customWidth="1"/>
    <col min="15370" max="15370" width="7.125" style="35"/>
    <col min="15371" max="15371" width="8.375" style="35" customWidth="1"/>
    <col min="15372" max="15372" width="7.125" style="35"/>
    <col min="15373" max="15373" width="8.375" style="35" customWidth="1"/>
    <col min="15374" max="15374" width="7.125" style="35"/>
    <col min="15375" max="15375" width="8.375" style="35" customWidth="1"/>
    <col min="15376" max="15616" width="7.125" style="35"/>
    <col min="15617" max="15617" width="13.375" style="35" customWidth="1"/>
    <col min="15618" max="15618" width="2.125" style="35" customWidth="1"/>
    <col min="15619" max="15619" width="17.125" style="35" customWidth="1"/>
    <col min="15620" max="15622" width="7.125" style="35"/>
    <col min="15623" max="15623" width="8.375" style="35" customWidth="1"/>
    <col min="15624" max="15624" width="7.125" style="35"/>
    <col min="15625" max="15625" width="8.375" style="35" customWidth="1"/>
    <col min="15626" max="15626" width="7.125" style="35"/>
    <col min="15627" max="15627" width="8.375" style="35" customWidth="1"/>
    <col min="15628" max="15628" width="7.125" style="35"/>
    <col min="15629" max="15629" width="8.375" style="35" customWidth="1"/>
    <col min="15630" max="15630" width="7.125" style="35"/>
    <col min="15631" max="15631" width="8.375" style="35" customWidth="1"/>
    <col min="15632" max="15872" width="7.125" style="35"/>
    <col min="15873" max="15873" width="13.375" style="35" customWidth="1"/>
    <col min="15874" max="15874" width="2.125" style="35" customWidth="1"/>
    <col min="15875" max="15875" width="17.125" style="35" customWidth="1"/>
    <col min="15876" max="15878" width="7.125" style="35"/>
    <col min="15879" max="15879" width="8.375" style="35" customWidth="1"/>
    <col min="15880" max="15880" width="7.125" style="35"/>
    <col min="15881" max="15881" width="8.375" style="35" customWidth="1"/>
    <col min="15882" max="15882" width="7.125" style="35"/>
    <col min="15883" max="15883" width="8.375" style="35" customWidth="1"/>
    <col min="15884" max="15884" width="7.125" style="35"/>
    <col min="15885" max="15885" width="8.375" style="35" customWidth="1"/>
    <col min="15886" max="15886" width="7.125" style="35"/>
    <col min="15887" max="15887" width="8.375" style="35" customWidth="1"/>
    <col min="15888" max="16128" width="7.125" style="35"/>
    <col min="16129" max="16129" width="13.375" style="35" customWidth="1"/>
    <col min="16130" max="16130" width="2.125" style="35" customWidth="1"/>
    <col min="16131" max="16131" width="17.125" style="35" customWidth="1"/>
    <col min="16132" max="16134" width="7.125" style="35"/>
    <col min="16135" max="16135" width="8.375" style="35" customWidth="1"/>
    <col min="16136" max="16136" width="7.125" style="35"/>
    <col min="16137" max="16137" width="8.375" style="35" customWidth="1"/>
    <col min="16138" max="16138" width="7.125" style="35"/>
    <col min="16139" max="16139" width="8.375" style="35" customWidth="1"/>
    <col min="16140" max="16140" width="7.125" style="35"/>
    <col min="16141" max="16141" width="8.375" style="35" customWidth="1"/>
    <col min="16142" max="16142" width="7.125" style="35"/>
    <col min="16143" max="16143" width="8.375" style="35" customWidth="1"/>
    <col min="16144" max="16384" width="7.125" style="35"/>
  </cols>
  <sheetData>
    <row r="1" spans="1:19" x14ac:dyDescent="0.2">
      <c r="A1" s="34"/>
    </row>
    <row r="6" spans="1:19" x14ac:dyDescent="0.2">
      <c r="H6" s="36" t="s">
        <v>952</v>
      </c>
    </row>
    <row r="7" spans="1:19" ht="18" thickBot="1" x14ac:dyDescent="0.25">
      <c r="B7" s="37"/>
      <c r="C7" s="37"/>
      <c r="D7" s="37"/>
      <c r="E7" s="37"/>
      <c r="F7" s="37"/>
      <c r="G7" s="37"/>
      <c r="H7" s="37"/>
      <c r="I7" s="56" t="s">
        <v>953</v>
      </c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x14ac:dyDescent="0.2">
      <c r="D8" s="39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x14ac:dyDescent="0.2">
      <c r="D9" s="39"/>
      <c r="F9" s="43"/>
      <c r="G9" s="42"/>
      <c r="H9" s="42"/>
      <c r="I9" s="42"/>
      <c r="J9" s="57" t="s">
        <v>954</v>
      </c>
      <c r="K9" s="42"/>
      <c r="L9" s="42"/>
      <c r="M9" s="42"/>
      <c r="N9" s="42"/>
      <c r="O9" s="42"/>
      <c r="P9" s="39"/>
      <c r="R9" s="39"/>
    </row>
    <row r="10" spans="1:19" x14ac:dyDescent="0.2">
      <c r="D10" s="40" t="s">
        <v>676</v>
      </c>
      <c r="F10" s="39"/>
      <c r="H10" s="43"/>
      <c r="I10" s="42"/>
      <c r="J10" s="42"/>
      <c r="K10" s="57" t="s">
        <v>955</v>
      </c>
      <c r="L10" s="42"/>
      <c r="M10" s="42"/>
      <c r="N10" s="42"/>
      <c r="O10" s="42"/>
      <c r="P10" s="40" t="s">
        <v>956</v>
      </c>
      <c r="R10" s="40" t="s">
        <v>957</v>
      </c>
    </row>
    <row r="11" spans="1:19" x14ac:dyDescent="0.2">
      <c r="D11" s="43"/>
      <c r="E11" s="42"/>
      <c r="F11" s="44" t="s">
        <v>958</v>
      </c>
      <c r="G11" s="42"/>
      <c r="H11" s="44" t="s">
        <v>959</v>
      </c>
      <c r="I11" s="42"/>
      <c r="J11" s="44" t="s">
        <v>960</v>
      </c>
      <c r="K11" s="42"/>
      <c r="L11" s="44" t="s">
        <v>961</v>
      </c>
      <c r="M11" s="42"/>
      <c r="N11" s="44" t="s">
        <v>962</v>
      </c>
      <c r="O11" s="42"/>
      <c r="P11" s="43"/>
      <c r="Q11" s="42"/>
      <c r="R11" s="44" t="s">
        <v>963</v>
      </c>
      <c r="S11" s="42"/>
    </row>
    <row r="12" spans="1:19" x14ac:dyDescent="0.2">
      <c r="B12" s="42"/>
      <c r="C12" s="42"/>
      <c r="D12" s="45" t="s">
        <v>964</v>
      </c>
      <c r="E12" s="45" t="s">
        <v>965</v>
      </c>
      <c r="F12" s="45" t="s">
        <v>964</v>
      </c>
      <c r="G12" s="45" t="s">
        <v>965</v>
      </c>
      <c r="H12" s="45" t="s">
        <v>964</v>
      </c>
      <c r="I12" s="45" t="s">
        <v>965</v>
      </c>
      <c r="J12" s="45" t="s">
        <v>964</v>
      </c>
      <c r="K12" s="45" t="s">
        <v>965</v>
      </c>
      <c r="L12" s="45" t="s">
        <v>964</v>
      </c>
      <c r="M12" s="45" t="s">
        <v>965</v>
      </c>
      <c r="N12" s="45" t="s">
        <v>964</v>
      </c>
      <c r="O12" s="45" t="s">
        <v>965</v>
      </c>
      <c r="P12" s="45" t="s">
        <v>964</v>
      </c>
      <c r="Q12" s="45" t="s">
        <v>965</v>
      </c>
      <c r="R12" s="45" t="s">
        <v>964</v>
      </c>
      <c r="S12" s="45" t="s">
        <v>965</v>
      </c>
    </row>
    <row r="13" spans="1:19" x14ac:dyDescent="0.2">
      <c r="D13" s="39"/>
      <c r="S13" s="34" t="s">
        <v>966</v>
      </c>
    </row>
    <row r="14" spans="1:19" x14ac:dyDescent="0.2">
      <c r="B14" s="34" t="s">
        <v>967</v>
      </c>
      <c r="C14" s="36" t="s">
        <v>676</v>
      </c>
      <c r="D14" s="49">
        <f t="shared" ref="D14:S14" si="0">SUM(D16:D70)</f>
        <v>427</v>
      </c>
      <c r="E14" s="50">
        <f t="shared" si="0"/>
        <v>514</v>
      </c>
      <c r="F14" s="50">
        <f t="shared" si="0"/>
        <v>76</v>
      </c>
      <c r="G14" s="50">
        <f t="shared" si="0"/>
        <v>50</v>
      </c>
      <c r="H14" s="50">
        <f t="shared" si="0"/>
        <v>71</v>
      </c>
      <c r="I14" s="50">
        <f t="shared" si="0"/>
        <v>35</v>
      </c>
      <c r="J14" s="50">
        <f t="shared" si="0"/>
        <v>104</v>
      </c>
      <c r="K14" s="50">
        <f t="shared" si="0"/>
        <v>48</v>
      </c>
      <c r="L14" s="50">
        <f t="shared" si="0"/>
        <v>70</v>
      </c>
      <c r="M14" s="50">
        <f t="shared" si="0"/>
        <v>82</v>
      </c>
      <c r="N14" s="50">
        <f t="shared" si="0"/>
        <v>59</v>
      </c>
      <c r="O14" s="50">
        <f t="shared" si="0"/>
        <v>31</v>
      </c>
      <c r="P14" s="50">
        <f t="shared" si="0"/>
        <v>42</v>
      </c>
      <c r="Q14" s="50">
        <f t="shared" si="0"/>
        <v>185</v>
      </c>
      <c r="R14" s="50">
        <f t="shared" si="0"/>
        <v>5</v>
      </c>
      <c r="S14" s="50">
        <f t="shared" si="0"/>
        <v>83</v>
      </c>
    </row>
    <row r="15" spans="1:19" x14ac:dyDescent="0.2">
      <c r="D15" s="39"/>
    </row>
    <row r="16" spans="1:19" x14ac:dyDescent="0.2">
      <c r="C16" s="34" t="s">
        <v>175</v>
      </c>
      <c r="D16" s="46">
        <f t="shared" ref="D16:E22" si="1">F16+H16+J16+L16+N16+P16+R16</f>
        <v>49</v>
      </c>
      <c r="E16" s="65">
        <f t="shared" si="1"/>
        <v>49</v>
      </c>
      <c r="F16" s="47">
        <v>12</v>
      </c>
      <c r="G16" s="47">
        <v>6</v>
      </c>
      <c r="H16" s="47">
        <v>3</v>
      </c>
      <c r="I16" s="47">
        <v>2</v>
      </c>
      <c r="J16" s="47">
        <v>5</v>
      </c>
      <c r="K16" s="61" t="s">
        <v>489</v>
      </c>
      <c r="L16" s="47">
        <v>19</v>
      </c>
      <c r="M16" s="47">
        <v>14</v>
      </c>
      <c r="N16" s="47">
        <v>2</v>
      </c>
      <c r="O16" s="47">
        <v>5</v>
      </c>
      <c r="P16" s="47">
        <v>8</v>
      </c>
      <c r="Q16" s="47">
        <v>19</v>
      </c>
      <c r="R16" s="61" t="s">
        <v>489</v>
      </c>
      <c r="S16" s="47">
        <v>3</v>
      </c>
    </row>
    <row r="17" spans="3:19" x14ac:dyDescent="0.2">
      <c r="C17" s="34" t="s">
        <v>177</v>
      </c>
      <c r="D17" s="46">
        <f t="shared" si="1"/>
        <v>1</v>
      </c>
      <c r="E17" s="65">
        <f t="shared" si="1"/>
        <v>12</v>
      </c>
      <c r="F17" s="61" t="s">
        <v>489</v>
      </c>
      <c r="G17" s="47">
        <v>2</v>
      </c>
      <c r="H17" s="61" t="s">
        <v>489</v>
      </c>
      <c r="I17" s="61" t="s">
        <v>489</v>
      </c>
      <c r="J17" s="47">
        <v>1</v>
      </c>
      <c r="K17" s="47">
        <v>1</v>
      </c>
      <c r="L17" s="61" t="s">
        <v>489</v>
      </c>
      <c r="M17" s="61" t="s">
        <v>489</v>
      </c>
      <c r="N17" s="61" t="s">
        <v>489</v>
      </c>
      <c r="O17" s="47">
        <v>2</v>
      </c>
      <c r="P17" s="61" t="s">
        <v>489</v>
      </c>
      <c r="Q17" s="47">
        <v>5</v>
      </c>
      <c r="R17" s="61" t="s">
        <v>489</v>
      </c>
      <c r="S17" s="47">
        <v>2</v>
      </c>
    </row>
    <row r="18" spans="3:19" x14ac:dyDescent="0.2">
      <c r="C18" s="34" t="s">
        <v>178</v>
      </c>
      <c r="D18" s="46">
        <f t="shared" si="1"/>
        <v>2</v>
      </c>
      <c r="E18" s="65">
        <f t="shared" si="1"/>
        <v>15</v>
      </c>
      <c r="F18" s="47">
        <v>1</v>
      </c>
      <c r="G18" s="47">
        <v>1</v>
      </c>
      <c r="H18" s="61" t="s">
        <v>489</v>
      </c>
      <c r="I18" s="61" t="s">
        <v>489</v>
      </c>
      <c r="J18" s="61" t="s">
        <v>489</v>
      </c>
      <c r="K18" s="47">
        <v>5</v>
      </c>
      <c r="L18" s="61" t="s">
        <v>489</v>
      </c>
      <c r="M18" s="47">
        <v>1</v>
      </c>
      <c r="N18" s="47">
        <v>1</v>
      </c>
      <c r="O18" s="47">
        <v>2</v>
      </c>
      <c r="P18" s="61" t="s">
        <v>489</v>
      </c>
      <c r="Q18" s="47">
        <v>4</v>
      </c>
      <c r="R18" s="61" t="s">
        <v>489</v>
      </c>
      <c r="S18" s="47">
        <v>2</v>
      </c>
    </row>
    <row r="19" spans="3:19" x14ac:dyDescent="0.2">
      <c r="C19" s="34" t="s">
        <v>179</v>
      </c>
      <c r="D19" s="46">
        <f t="shared" si="1"/>
        <v>9</v>
      </c>
      <c r="E19" s="65">
        <f t="shared" si="1"/>
        <v>8</v>
      </c>
      <c r="F19" s="47">
        <v>2</v>
      </c>
      <c r="G19" s="61" t="s">
        <v>489</v>
      </c>
      <c r="H19" s="61" t="s">
        <v>489</v>
      </c>
      <c r="I19" s="47">
        <v>2</v>
      </c>
      <c r="J19" s="47">
        <v>5</v>
      </c>
      <c r="K19" s="47">
        <v>1</v>
      </c>
      <c r="L19" s="47">
        <v>2</v>
      </c>
      <c r="M19" s="47">
        <v>1</v>
      </c>
      <c r="N19" s="61" t="s">
        <v>489</v>
      </c>
      <c r="O19" s="47">
        <v>1</v>
      </c>
      <c r="P19" s="61" t="s">
        <v>489</v>
      </c>
      <c r="Q19" s="47">
        <v>2</v>
      </c>
      <c r="R19" s="61" t="s">
        <v>489</v>
      </c>
      <c r="S19" s="47">
        <v>1</v>
      </c>
    </row>
    <row r="20" spans="3:19" x14ac:dyDescent="0.2">
      <c r="C20" s="34" t="s">
        <v>180</v>
      </c>
      <c r="D20" s="58" t="s">
        <v>489</v>
      </c>
      <c r="E20" s="65">
        <f t="shared" si="1"/>
        <v>10</v>
      </c>
      <c r="F20" s="61" t="s">
        <v>489</v>
      </c>
      <c r="G20" s="61" t="s">
        <v>489</v>
      </c>
      <c r="H20" s="61" t="s">
        <v>489</v>
      </c>
      <c r="I20" s="61" t="s">
        <v>489</v>
      </c>
      <c r="J20" s="61" t="s">
        <v>489</v>
      </c>
      <c r="K20" s="47">
        <v>1</v>
      </c>
      <c r="L20" s="61" t="s">
        <v>489</v>
      </c>
      <c r="M20" s="47">
        <v>2</v>
      </c>
      <c r="N20" s="61" t="s">
        <v>489</v>
      </c>
      <c r="O20" s="61" t="s">
        <v>489</v>
      </c>
      <c r="P20" s="61" t="s">
        <v>489</v>
      </c>
      <c r="Q20" s="47">
        <v>4</v>
      </c>
      <c r="R20" s="61" t="s">
        <v>489</v>
      </c>
      <c r="S20" s="47">
        <v>3</v>
      </c>
    </row>
    <row r="21" spans="3:19" x14ac:dyDescent="0.2">
      <c r="C21" s="34" t="s">
        <v>181</v>
      </c>
      <c r="D21" s="46">
        <f t="shared" si="1"/>
        <v>5</v>
      </c>
      <c r="E21" s="65">
        <f t="shared" si="1"/>
        <v>19</v>
      </c>
      <c r="F21" s="61" t="s">
        <v>489</v>
      </c>
      <c r="G21" s="61" t="s">
        <v>489</v>
      </c>
      <c r="H21" s="61" t="s">
        <v>489</v>
      </c>
      <c r="I21" s="47">
        <v>3</v>
      </c>
      <c r="J21" s="61" t="s">
        <v>489</v>
      </c>
      <c r="K21" s="47">
        <v>3</v>
      </c>
      <c r="L21" s="61" t="s">
        <v>489</v>
      </c>
      <c r="M21" s="47">
        <v>2</v>
      </c>
      <c r="N21" s="61" t="s">
        <v>489</v>
      </c>
      <c r="O21" s="47">
        <v>4</v>
      </c>
      <c r="P21" s="47">
        <v>5</v>
      </c>
      <c r="Q21" s="47">
        <v>4</v>
      </c>
      <c r="R21" s="61" t="s">
        <v>489</v>
      </c>
      <c r="S21" s="47">
        <v>3</v>
      </c>
    </row>
    <row r="22" spans="3:19" x14ac:dyDescent="0.2">
      <c r="C22" s="34" t="s">
        <v>182</v>
      </c>
      <c r="D22" s="46">
        <f t="shared" si="1"/>
        <v>13</v>
      </c>
      <c r="E22" s="65">
        <f t="shared" si="1"/>
        <v>22</v>
      </c>
      <c r="F22" s="61" t="s">
        <v>489</v>
      </c>
      <c r="G22" s="61" t="s">
        <v>489</v>
      </c>
      <c r="H22" s="61" t="s">
        <v>489</v>
      </c>
      <c r="I22" s="61" t="s">
        <v>489</v>
      </c>
      <c r="J22" s="47">
        <v>7</v>
      </c>
      <c r="K22" s="47">
        <v>1</v>
      </c>
      <c r="L22" s="47">
        <v>4</v>
      </c>
      <c r="M22" s="47">
        <v>11</v>
      </c>
      <c r="N22" s="61" t="s">
        <v>489</v>
      </c>
      <c r="O22" s="61" t="s">
        <v>489</v>
      </c>
      <c r="P22" s="47">
        <v>2</v>
      </c>
      <c r="Q22" s="47">
        <v>6</v>
      </c>
      <c r="R22" s="61" t="s">
        <v>489</v>
      </c>
      <c r="S22" s="47">
        <v>4</v>
      </c>
    </row>
    <row r="23" spans="3:19" x14ac:dyDescent="0.2">
      <c r="D23" s="39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3:19" x14ac:dyDescent="0.2">
      <c r="C24" s="34" t="s">
        <v>183</v>
      </c>
      <c r="D24" s="46">
        <f t="shared" ref="D24:E32" si="2">F24+H24+J24+L24+N24+P24+R24</f>
        <v>12</v>
      </c>
      <c r="E24" s="65">
        <f t="shared" si="2"/>
        <v>22</v>
      </c>
      <c r="F24" s="47">
        <v>8</v>
      </c>
      <c r="G24" s="47">
        <v>3</v>
      </c>
      <c r="H24" s="47">
        <v>1</v>
      </c>
      <c r="I24" s="61" t="s">
        <v>489</v>
      </c>
      <c r="J24" s="47">
        <v>1</v>
      </c>
      <c r="K24" s="47">
        <v>6</v>
      </c>
      <c r="L24" s="61" t="s">
        <v>489</v>
      </c>
      <c r="M24" s="61" t="s">
        <v>489</v>
      </c>
      <c r="N24" s="47">
        <v>1</v>
      </c>
      <c r="O24" s="61" t="s">
        <v>489</v>
      </c>
      <c r="P24" s="47">
        <v>1</v>
      </c>
      <c r="Q24" s="47">
        <v>8</v>
      </c>
      <c r="R24" s="61" t="s">
        <v>489</v>
      </c>
      <c r="S24" s="47">
        <v>5</v>
      </c>
    </row>
    <row r="25" spans="3:19" x14ac:dyDescent="0.2">
      <c r="C25" s="34" t="s">
        <v>184</v>
      </c>
      <c r="D25" s="46">
        <f t="shared" si="2"/>
        <v>6</v>
      </c>
      <c r="E25" s="65">
        <f t="shared" si="2"/>
        <v>3</v>
      </c>
      <c r="F25" s="47">
        <v>5</v>
      </c>
      <c r="G25" s="47">
        <v>1</v>
      </c>
      <c r="H25" s="61" t="s">
        <v>489</v>
      </c>
      <c r="I25" s="61" t="s">
        <v>489</v>
      </c>
      <c r="J25" s="61" t="s">
        <v>489</v>
      </c>
      <c r="K25" s="61" t="s">
        <v>489</v>
      </c>
      <c r="L25" s="47">
        <v>1</v>
      </c>
      <c r="M25" s="61" t="s">
        <v>489</v>
      </c>
      <c r="N25" s="61" t="s">
        <v>489</v>
      </c>
      <c r="O25" s="61" t="s">
        <v>489</v>
      </c>
      <c r="P25" s="61" t="s">
        <v>489</v>
      </c>
      <c r="Q25" s="47">
        <v>2</v>
      </c>
      <c r="R25" s="61" t="s">
        <v>489</v>
      </c>
      <c r="S25" s="61" t="s">
        <v>489</v>
      </c>
    </row>
    <row r="26" spans="3:19" x14ac:dyDescent="0.2">
      <c r="C26" s="34" t="s">
        <v>185</v>
      </c>
      <c r="D26" s="46">
        <f t="shared" si="2"/>
        <v>2</v>
      </c>
      <c r="E26" s="65">
        <f t="shared" si="2"/>
        <v>8</v>
      </c>
      <c r="F26" s="47">
        <v>1</v>
      </c>
      <c r="G26" s="47">
        <v>1</v>
      </c>
      <c r="H26" s="61" t="s">
        <v>489</v>
      </c>
      <c r="I26" s="61" t="s">
        <v>489</v>
      </c>
      <c r="J26" s="61" t="s">
        <v>489</v>
      </c>
      <c r="K26" s="47">
        <v>2</v>
      </c>
      <c r="L26" s="47">
        <v>1</v>
      </c>
      <c r="M26" s="61" t="s">
        <v>489</v>
      </c>
      <c r="N26" s="61" t="s">
        <v>489</v>
      </c>
      <c r="O26" s="47">
        <v>1</v>
      </c>
      <c r="P26" s="61" t="s">
        <v>489</v>
      </c>
      <c r="Q26" s="47">
        <v>4</v>
      </c>
      <c r="R26" s="61" t="s">
        <v>489</v>
      </c>
      <c r="S26" s="61" t="s">
        <v>489</v>
      </c>
    </row>
    <row r="27" spans="3:19" x14ac:dyDescent="0.2">
      <c r="C27" s="34" t="s">
        <v>186</v>
      </c>
      <c r="D27" s="46">
        <f t="shared" si="2"/>
        <v>1</v>
      </c>
      <c r="E27" s="65">
        <f t="shared" si="2"/>
        <v>3</v>
      </c>
      <c r="F27" s="61" t="s">
        <v>489</v>
      </c>
      <c r="G27" s="47">
        <v>2</v>
      </c>
      <c r="H27" s="61" t="s">
        <v>489</v>
      </c>
      <c r="I27" s="61" t="s">
        <v>489</v>
      </c>
      <c r="J27" s="61" t="s">
        <v>489</v>
      </c>
      <c r="K27" s="61" t="s">
        <v>489</v>
      </c>
      <c r="L27" s="61" t="s">
        <v>489</v>
      </c>
      <c r="M27" s="61" t="s">
        <v>489</v>
      </c>
      <c r="N27" s="61" t="s">
        <v>489</v>
      </c>
      <c r="O27" s="61" t="s">
        <v>489</v>
      </c>
      <c r="P27" s="47">
        <v>1</v>
      </c>
      <c r="Q27" s="47">
        <v>1</v>
      </c>
      <c r="R27" s="61" t="s">
        <v>489</v>
      </c>
      <c r="S27" s="61" t="s">
        <v>489</v>
      </c>
    </row>
    <row r="28" spans="3:19" x14ac:dyDescent="0.2">
      <c r="C28" s="34" t="s">
        <v>187</v>
      </c>
      <c r="D28" s="46">
        <f t="shared" si="2"/>
        <v>8</v>
      </c>
      <c r="E28" s="65">
        <f t="shared" si="2"/>
        <v>10</v>
      </c>
      <c r="F28" s="47">
        <v>3</v>
      </c>
      <c r="G28" s="47">
        <v>1</v>
      </c>
      <c r="H28" s="47">
        <v>1</v>
      </c>
      <c r="I28" s="61" t="s">
        <v>489</v>
      </c>
      <c r="J28" s="61" t="s">
        <v>489</v>
      </c>
      <c r="K28" s="47">
        <v>1</v>
      </c>
      <c r="L28" s="47">
        <v>2</v>
      </c>
      <c r="M28" s="47">
        <v>2</v>
      </c>
      <c r="N28" s="61" t="s">
        <v>489</v>
      </c>
      <c r="O28" s="61" t="s">
        <v>489</v>
      </c>
      <c r="P28" s="47">
        <v>1</v>
      </c>
      <c r="Q28" s="47">
        <v>5</v>
      </c>
      <c r="R28" s="47">
        <v>1</v>
      </c>
      <c r="S28" s="47">
        <v>1</v>
      </c>
    </row>
    <row r="29" spans="3:19" x14ac:dyDescent="0.2">
      <c r="C29" s="34" t="s">
        <v>188</v>
      </c>
      <c r="D29" s="46">
        <f t="shared" si="2"/>
        <v>2</v>
      </c>
      <c r="E29" s="65">
        <f t="shared" si="2"/>
        <v>5</v>
      </c>
      <c r="F29" s="47">
        <v>1</v>
      </c>
      <c r="G29" s="61" t="s">
        <v>489</v>
      </c>
      <c r="H29" s="61" t="s">
        <v>489</v>
      </c>
      <c r="I29" s="61" t="s">
        <v>489</v>
      </c>
      <c r="J29" s="61" t="s">
        <v>489</v>
      </c>
      <c r="K29" s="61" t="s">
        <v>489</v>
      </c>
      <c r="L29" s="61" t="s">
        <v>489</v>
      </c>
      <c r="M29" s="61" t="s">
        <v>489</v>
      </c>
      <c r="N29" s="61" t="s">
        <v>489</v>
      </c>
      <c r="O29" s="61" t="s">
        <v>489</v>
      </c>
      <c r="P29" s="47">
        <v>1</v>
      </c>
      <c r="Q29" s="47">
        <v>5</v>
      </c>
      <c r="R29" s="61" t="s">
        <v>489</v>
      </c>
      <c r="S29" s="61" t="s">
        <v>489</v>
      </c>
    </row>
    <row r="30" spans="3:19" x14ac:dyDescent="0.2">
      <c r="C30" s="34" t="s">
        <v>189</v>
      </c>
      <c r="D30" s="46">
        <f t="shared" si="2"/>
        <v>1</v>
      </c>
      <c r="E30" s="65">
        <f t="shared" si="2"/>
        <v>3</v>
      </c>
      <c r="F30" s="47">
        <v>1</v>
      </c>
      <c r="G30" s="61" t="s">
        <v>489</v>
      </c>
      <c r="H30" s="61" t="s">
        <v>489</v>
      </c>
      <c r="I30" s="61" t="s">
        <v>489</v>
      </c>
      <c r="J30" s="61" t="s">
        <v>489</v>
      </c>
      <c r="K30" s="47">
        <v>1</v>
      </c>
      <c r="L30" s="61" t="s">
        <v>489</v>
      </c>
      <c r="M30" s="47">
        <v>1</v>
      </c>
      <c r="N30" s="61" t="s">
        <v>489</v>
      </c>
      <c r="O30" s="61" t="s">
        <v>489</v>
      </c>
      <c r="P30" s="61" t="s">
        <v>489</v>
      </c>
      <c r="Q30" s="61" t="s">
        <v>489</v>
      </c>
      <c r="R30" s="61" t="s">
        <v>489</v>
      </c>
      <c r="S30" s="47">
        <v>1</v>
      </c>
    </row>
    <row r="31" spans="3:19" x14ac:dyDescent="0.2">
      <c r="C31" s="34" t="s">
        <v>190</v>
      </c>
      <c r="D31" s="58" t="s">
        <v>489</v>
      </c>
      <c r="E31" s="65">
        <f t="shared" si="2"/>
        <v>3</v>
      </c>
      <c r="F31" s="61" t="s">
        <v>489</v>
      </c>
      <c r="G31" s="61" t="s">
        <v>489</v>
      </c>
      <c r="H31" s="61" t="s">
        <v>489</v>
      </c>
      <c r="I31" s="61" t="s">
        <v>489</v>
      </c>
      <c r="J31" s="61" t="s">
        <v>489</v>
      </c>
      <c r="K31" s="47">
        <v>1</v>
      </c>
      <c r="L31" s="61" t="s">
        <v>489</v>
      </c>
      <c r="M31" s="61" t="s">
        <v>489</v>
      </c>
      <c r="N31" s="61" t="s">
        <v>489</v>
      </c>
      <c r="O31" s="61" t="s">
        <v>489</v>
      </c>
      <c r="P31" s="61" t="s">
        <v>489</v>
      </c>
      <c r="Q31" s="47">
        <v>2</v>
      </c>
      <c r="R31" s="61" t="s">
        <v>489</v>
      </c>
      <c r="S31" s="61" t="s">
        <v>489</v>
      </c>
    </row>
    <row r="32" spans="3:19" x14ac:dyDescent="0.2">
      <c r="C32" s="34" t="s">
        <v>191</v>
      </c>
      <c r="D32" s="46">
        <f t="shared" si="2"/>
        <v>7</v>
      </c>
      <c r="E32" s="65">
        <f t="shared" si="2"/>
        <v>9</v>
      </c>
      <c r="F32" s="47">
        <v>3</v>
      </c>
      <c r="G32" s="47">
        <v>5</v>
      </c>
      <c r="H32" s="61" t="s">
        <v>489</v>
      </c>
      <c r="I32" s="61" t="s">
        <v>489</v>
      </c>
      <c r="J32" s="47">
        <v>2</v>
      </c>
      <c r="K32" s="61" t="s">
        <v>489</v>
      </c>
      <c r="L32" s="61" t="s">
        <v>489</v>
      </c>
      <c r="M32" s="61" t="s">
        <v>489</v>
      </c>
      <c r="N32" s="61" t="s">
        <v>489</v>
      </c>
      <c r="O32" s="61" t="s">
        <v>489</v>
      </c>
      <c r="P32" s="47">
        <v>2</v>
      </c>
      <c r="Q32" s="47">
        <v>4</v>
      </c>
      <c r="R32" s="61" t="s">
        <v>489</v>
      </c>
      <c r="S32" s="61" t="s">
        <v>489</v>
      </c>
    </row>
    <row r="33" spans="3:19" x14ac:dyDescent="0.2">
      <c r="D33" s="39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</row>
    <row r="34" spans="3:19" x14ac:dyDescent="0.2">
      <c r="C34" s="34" t="s">
        <v>192</v>
      </c>
      <c r="D34" s="46">
        <f>F34+H34+J34+L34+N34+P34+R34</f>
        <v>15</v>
      </c>
      <c r="E34" s="65">
        <f>G34+I34+K34+M34+O34+Q34+S34</f>
        <v>21</v>
      </c>
      <c r="F34" s="47">
        <v>3</v>
      </c>
      <c r="G34" s="47">
        <v>6</v>
      </c>
      <c r="H34" s="61" t="s">
        <v>489</v>
      </c>
      <c r="I34" s="61" t="s">
        <v>489</v>
      </c>
      <c r="J34" s="47">
        <v>3</v>
      </c>
      <c r="K34" s="47">
        <v>4</v>
      </c>
      <c r="L34" s="47">
        <v>6</v>
      </c>
      <c r="M34" s="47">
        <v>4</v>
      </c>
      <c r="N34" s="47">
        <v>3</v>
      </c>
      <c r="O34" s="47">
        <v>2</v>
      </c>
      <c r="P34" s="61" t="s">
        <v>489</v>
      </c>
      <c r="Q34" s="47">
        <v>3</v>
      </c>
      <c r="R34" s="61" t="s">
        <v>489</v>
      </c>
      <c r="S34" s="47">
        <v>2</v>
      </c>
    </row>
    <row r="35" spans="3:19" x14ac:dyDescent="0.2">
      <c r="C35" s="34" t="s">
        <v>193</v>
      </c>
      <c r="D35" s="58" t="s">
        <v>489</v>
      </c>
      <c r="E35" s="65">
        <f t="shared" ref="E35:E43" si="3">G35+I35+K35+M35+O35+Q35+S35</f>
        <v>6</v>
      </c>
      <c r="F35" s="61" t="s">
        <v>489</v>
      </c>
      <c r="G35" s="47">
        <v>1</v>
      </c>
      <c r="H35" s="61" t="s">
        <v>489</v>
      </c>
      <c r="I35" s="61" t="s">
        <v>489</v>
      </c>
      <c r="J35" s="61" t="s">
        <v>489</v>
      </c>
      <c r="K35" s="61" t="s">
        <v>489</v>
      </c>
      <c r="L35" s="61" t="s">
        <v>489</v>
      </c>
      <c r="M35" s="47">
        <v>1</v>
      </c>
      <c r="N35" s="61" t="s">
        <v>489</v>
      </c>
      <c r="O35" s="61" t="s">
        <v>489</v>
      </c>
      <c r="P35" s="61" t="s">
        <v>489</v>
      </c>
      <c r="Q35" s="47">
        <v>3</v>
      </c>
      <c r="R35" s="61" t="s">
        <v>489</v>
      </c>
      <c r="S35" s="47">
        <v>1</v>
      </c>
    </row>
    <row r="36" spans="3:19" x14ac:dyDescent="0.2">
      <c r="C36" s="34" t="s">
        <v>194</v>
      </c>
      <c r="D36" s="46">
        <f t="shared" ref="D36:D43" si="4">F36+H36+J36+L36+N36+P36+R36</f>
        <v>4</v>
      </c>
      <c r="E36" s="65">
        <f t="shared" si="3"/>
        <v>10</v>
      </c>
      <c r="F36" s="47">
        <v>2</v>
      </c>
      <c r="G36" s="47">
        <v>2</v>
      </c>
      <c r="H36" s="47">
        <v>1</v>
      </c>
      <c r="I36" s="61" t="s">
        <v>489</v>
      </c>
      <c r="J36" s="47">
        <v>1</v>
      </c>
      <c r="K36" s="47">
        <v>2</v>
      </c>
      <c r="L36" s="61" t="s">
        <v>489</v>
      </c>
      <c r="M36" s="47">
        <v>2</v>
      </c>
      <c r="N36" s="61" t="s">
        <v>489</v>
      </c>
      <c r="O36" s="61" t="s">
        <v>489</v>
      </c>
      <c r="P36" s="61" t="s">
        <v>489</v>
      </c>
      <c r="Q36" s="47">
        <v>3</v>
      </c>
      <c r="R36" s="61" t="s">
        <v>489</v>
      </c>
      <c r="S36" s="47">
        <v>1</v>
      </c>
    </row>
    <row r="37" spans="3:19" x14ac:dyDescent="0.2">
      <c r="C37" s="34" t="s">
        <v>195</v>
      </c>
      <c r="D37" s="46">
        <f t="shared" si="4"/>
        <v>200</v>
      </c>
      <c r="E37" s="65">
        <f t="shared" si="3"/>
        <v>41</v>
      </c>
      <c r="F37" s="47">
        <v>13</v>
      </c>
      <c r="G37" s="47">
        <v>5</v>
      </c>
      <c r="H37" s="47">
        <v>57</v>
      </c>
      <c r="I37" s="47">
        <v>12</v>
      </c>
      <c r="J37" s="47">
        <v>53</v>
      </c>
      <c r="K37" s="47">
        <v>2</v>
      </c>
      <c r="L37" s="47">
        <v>30</v>
      </c>
      <c r="M37" s="47">
        <v>10</v>
      </c>
      <c r="N37" s="47">
        <v>44</v>
      </c>
      <c r="O37" s="47">
        <v>4</v>
      </c>
      <c r="P37" s="47">
        <v>3</v>
      </c>
      <c r="Q37" s="47">
        <v>8</v>
      </c>
      <c r="R37" s="61" t="s">
        <v>489</v>
      </c>
      <c r="S37" s="61" t="s">
        <v>489</v>
      </c>
    </row>
    <row r="38" spans="3:19" x14ac:dyDescent="0.2">
      <c r="C38" s="34" t="s">
        <v>196</v>
      </c>
      <c r="D38" s="46">
        <f t="shared" si="4"/>
        <v>1</v>
      </c>
      <c r="E38" s="65">
        <f t="shared" si="3"/>
        <v>2</v>
      </c>
      <c r="F38" s="61" t="s">
        <v>489</v>
      </c>
      <c r="G38" s="61" t="s">
        <v>489</v>
      </c>
      <c r="H38" s="61" t="s">
        <v>489</v>
      </c>
      <c r="I38" s="61" t="s">
        <v>489</v>
      </c>
      <c r="J38" s="61" t="s">
        <v>489</v>
      </c>
      <c r="K38" s="61" t="s">
        <v>489</v>
      </c>
      <c r="L38" s="61" t="s">
        <v>489</v>
      </c>
      <c r="M38" s="61" t="s">
        <v>489</v>
      </c>
      <c r="N38" s="61" t="s">
        <v>489</v>
      </c>
      <c r="O38" s="61" t="s">
        <v>489</v>
      </c>
      <c r="P38" s="61" t="s">
        <v>489</v>
      </c>
      <c r="Q38" s="61" t="s">
        <v>489</v>
      </c>
      <c r="R38" s="47">
        <v>1</v>
      </c>
      <c r="S38" s="47">
        <v>2</v>
      </c>
    </row>
    <row r="39" spans="3:19" x14ac:dyDescent="0.2">
      <c r="C39" s="34" t="s">
        <v>197</v>
      </c>
      <c r="D39" s="46">
        <f t="shared" si="4"/>
        <v>8</v>
      </c>
      <c r="E39" s="65">
        <f t="shared" si="3"/>
        <v>9</v>
      </c>
      <c r="F39" s="61" t="s">
        <v>489</v>
      </c>
      <c r="G39" s="47">
        <v>3</v>
      </c>
      <c r="H39" s="61" t="s">
        <v>489</v>
      </c>
      <c r="I39" s="61" t="s">
        <v>489</v>
      </c>
      <c r="J39" s="47">
        <v>5</v>
      </c>
      <c r="K39" s="61" t="s">
        <v>489</v>
      </c>
      <c r="L39" s="47">
        <v>1</v>
      </c>
      <c r="M39" s="61" t="s">
        <v>489</v>
      </c>
      <c r="N39" s="47">
        <v>2</v>
      </c>
      <c r="O39" s="47">
        <v>2</v>
      </c>
      <c r="P39" s="61" t="s">
        <v>489</v>
      </c>
      <c r="Q39" s="47">
        <v>4</v>
      </c>
      <c r="R39" s="61" t="s">
        <v>489</v>
      </c>
      <c r="S39" s="61" t="s">
        <v>489</v>
      </c>
    </row>
    <row r="40" spans="3:19" x14ac:dyDescent="0.2">
      <c r="C40" s="34" t="s">
        <v>198</v>
      </c>
      <c r="D40" s="46">
        <f t="shared" si="4"/>
        <v>10</v>
      </c>
      <c r="E40" s="65">
        <f t="shared" si="3"/>
        <v>4</v>
      </c>
      <c r="F40" s="47">
        <v>7</v>
      </c>
      <c r="G40" s="47">
        <v>1</v>
      </c>
      <c r="H40" s="61" t="s">
        <v>489</v>
      </c>
      <c r="I40" s="61" t="s">
        <v>489</v>
      </c>
      <c r="J40" s="61" t="s">
        <v>489</v>
      </c>
      <c r="K40" s="61" t="s">
        <v>489</v>
      </c>
      <c r="L40" s="47">
        <v>1</v>
      </c>
      <c r="M40" s="61" t="s">
        <v>489</v>
      </c>
      <c r="N40" s="61" t="s">
        <v>489</v>
      </c>
      <c r="O40" s="61" t="s">
        <v>489</v>
      </c>
      <c r="P40" s="47">
        <v>2</v>
      </c>
      <c r="Q40" s="47">
        <v>1</v>
      </c>
      <c r="R40" s="61" t="s">
        <v>489</v>
      </c>
      <c r="S40" s="47">
        <v>2</v>
      </c>
    </row>
    <row r="41" spans="3:19" x14ac:dyDescent="0.2">
      <c r="C41" s="34" t="s">
        <v>199</v>
      </c>
      <c r="D41" s="46">
        <f t="shared" si="4"/>
        <v>3</v>
      </c>
      <c r="E41" s="65">
        <f t="shared" si="3"/>
        <v>4</v>
      </c>
      <c r="F41" s="47">
        <v>1</v>
      </c>
      <c r="G41" s="47">
        <v>1</v>
      </c>
      <c r="H41" s="47">
        <v>1</v>
      </c>
      <c r="I41" s="61" t="s">
        <v>489</v>
      </c>
      <c r="J41" s="47">
        <v>1</v>
      </c>
      <c r="K41" s="61" t="s">
        <v>489</v>
      </c>
      <c r="L41" s="61" t="s">
        <v>489</v>
      </c>
      <c r="M41" s="61" t="s">
        <v>489</v>
      </c>
      <c r="N41" s="61" t="s">
        <v>489</v>
      </c>
      <c r="O41" s="61" t="s">
        <v>489</v>
      </c>
      <c r="P41" s="61" t="s">
        <v>489</v>
      </c>
      <c r="Q41" s="47">
        <v>3</v>
      </c>
      <c r="R41" s="61" t="s">
        <v>489</v>
      </c>
      <c r="S41" s="61" t="s">
        <v>489</v>
      </c>
    </row>
    <row r="42" spans="3:19" x14ac:dyDescent="0.2">
      <c r="C42" s="34" t="s">
        <v>200</v>
      </c>
      <c r="D42" s="46">
        <f t="shared" si="4"/>
        <v>10</v>
      </c>
      <c r="E42" s="65">
        <f t="shared" si="3"/>
        <v>4</v>
      </c>
      <c r="F42" s="47">
        <v>4</v>
      </c>
      <c r="G42" s="61" t="s">
        <v>489</v>
      </c>
      <c r="H42" s="61" t="s">
        <v>489</v>
      </c>
      <c r="I42" s="61" t="s">
        <v>489</v>
      </c>
      <c r="J42" s="47">
        <v>5</v>
      </c>
      <c r="K42" s="47">
        <v>2</v>
      </c>
      <c r="L42" s="61" t="s">
        <v>489</v>
      </c>
      <c r="M42" s="61" t="s">
        <v>489</v>
      </c>
      <c r="N42" s="61" t="s">
        <v>489</v>
      </c>
      <c r="O42" s="61" t="s">
        <v>489</v>
      </c>
      <c r="P42" s="47">
        <v>1</v>
      </c>
      <c r="Q42" s="47">
        <v>2</v>
      </c>
      <c r="R42" s="61" t="s">
        <v>489</v>
      </c>
      <c r="S42" s="61" t="s">
        <v>489</v>
      </c>
    </row>
    <row r="43" spans="3:19" x14ac:dyDescent="0.2">
      <c r="C43" s="34" t="s">
        <v>201</v>
      </c>
      <c r="D43" s="46">
        <f t="shared" si="4"/>
        <v>9</v>
      </c>
      <c r="E43" s="65">
        <f t="shared" si="3"/>
        <v>14</v>
      </c>
      <c r="F43" s="47">
        <v>3</v>
      </c>
      <c r="G43" s="47">
        <v>1</v>
      </c>
      <c r="H43" s="61" t="s">
        <v>489</v>
      </c>
      <c r="I43" s="61" t="s">
        <v>489</v>
      </c>
      <c r="J43" s="47">
        <v>5</v>
      </c>
      <c r="K43" s="47">
        <v>2</v>
      </c>
      <c r="L43" s="61" t="s">
        <v>489</v>
      </c>
      <c r="M43" s="47">
        <v>5</v>
      </c>
      <c r="N43" s="61" t="s">
        <v>489</v>
      </c>
      <c r="O43" s="47">
        <v>1</v>
      </c>
      <c r="P43" s="61" t="s">
        <v>489</v>
      </c>
      <c r="Q43" s="47">
        <v>1</v>
      </c>
      <c r="R43" s="47">
        <v>1</v>
      </c>
      <c r="S43" s="47">
        <v>4</v>
      </c>
    </row>
    <row r="44" spans="3:19" x14ac:dyDescent="0.2">
      <c r="D44" s="39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</row>
    <row r="45" spans="3:19" x14ac:dyDescent="0.2">
      <c r="C45" s="34" t="s">
        <v>202</v>
      </c>
      <c r="D45" s="58" t="s">
        <v>489</v>
      </c>
      <c r="E45" s="65">
        <f t="shared" ref="E45:E54" si="5">G45+I45+K45+M45+O45+Q45+S45</f>
        <v>6</v>
      </c>
      <c r="F45" s="61" t="s">
        <v>489</v>
      </c>
      <c r="G45" s="61" t="s">
        <v>489</v>
      </c>
      <c r="H45" s="61" t="s">
        <v>489</v>
      </c>
      <c r="I45" s="61" t="s">
        <v>489</v>
      </c>
      <c r="J45" s="61" t="s">
        <v>489</v>
      </c>
      <c r="K45" s="61" t="s">
        <v>489</v>
      </c>
      <c r="L45" s="61" t="s">
        <v>489</v>
      </c>
      <c r="M45" s="47">
        <v>2</v>
      </c>
      <c r="N45" s="61" t="s">
        <v>489</v>
      </c>
      <c r="O45" s="61" t="s">
        <v>489</v>
      </c>
      <c r="P45" s="61" t="s">
        <v>489</v>
      </c>
      <c r="Q45" s="47">
        <v>4</v>
      </c>
      <c r="R45" s="61" t="s">
        <v>489</v>
      </c>
      <c r="S45" s="61" t="s">
        <v>489</v>
      </c>
    </row>
    <row r="46" spans="3:19" x14ac:dyDescent="0.2">
      <c r="C46" s="34" t="s">
        <v>203</v>
      </c>
      <c r="D46" s="46">
        <f>F46+H46+J46+L46+N46+P46+R46</f>
        <v>1</v>
      </c>
      <c r="E46" s="65">
        <f t="shared" si="5"/>
        <v>5</v>
      </c>
      <c r="F46" s="61" t="s">
        <v>489</v>
      </c>
      <c r="G46" s="61" t="s">
        <v>489</v>
      </c>
      <c r="H46" s="61" t="s">
        <v>489</v>
      </c>
      <c r="I46" s="61" t="s">
        <v>489</v>
      </c>
      <c r="J46" s="61" t="s">
        <v>489</v>
      </c>
      <c r="K46" s="61" t="s">
        <v>489</v>
      </c>
      <c r="L46" s="61" t="s">
        <v>489</v>
      </c>
      <c r="M46" s="61" t="s">
        <v>489</v>
      </c>
      <c r="N46" s="47">
        <v>1</v>
      </c>
      <c r="O46" s="61" t="s">
        <v>489</v>
      </c>
      <c r="P46" s="61" t="s">
        <v>489</v>
      </c>
      <c r="Q46" s="47">
        <v>4</v>
      </c>
      <c r="R46" s="61" t="s">
        <v>489</v>
      </c>
      <c r="S46" s="47">
        <v>1</v>
      </c>
    </row>
    <row r="47" spans="3:19" x14ac:dyDescent="0.2">
      <c r="C47" s="34" t="s">
        <v>204</v>
      </c>
      <c r="D47" s="46">
        <f>F47+H47+J47+L47+N47+P47+R47</f>
        <v>4</v>
      </c>
      <c r="E47" s="65">
        <f t="shared" si="5"/>
        <v>7</v>
      </c>
      <c r="F47" s="61" t="s">
        <v>489</v>
      </c>
      <c r="G47" s="61" t="s">
        <v>489</v>
      </c>
      <c r="H47" s="47">
        <v>1</v>
      </c>
      <c r="I47" s="61" t="s">
        <v>489</v>
      </c>
      <c r="J47" s="47">
        <v>1</v>
      </c>
      <c r="K47" s="61" t="s">
        <v>489</v>
      </c>
      <c r="L47" s="61" t="s">
        <v>489</v>
      </c>
      <c r="M47" s="61" t="s">
        <v>489</v>
      </c>
      <c r="N47" s="47">
        <v>1</v>
      </c>
      <c r="O47" s="61" t="s">
        <v>489</v>
      </c>
      <c r="P47" s="47">
        <v>1</v>
      </c>
      <c r="Q47" s="47">
        <v>1</v>
      </c>
      <c r="R47" s="61" t="s">
        <v>489</v>
      </c>
      <c r="S47" s="47">
        <v>6</v>
      </c>
    </row>
    <row r="48" spans="3:19" x14ac:dyDescent="0.2">
      <c r="C48" s="34" t="s">
        <v>205</v>
      </c>
      <c r="D48" s="46">
        <f>F48+H48+J48+L48+N48+P48+R48</f>
        <v>9</v>
      </c>
      <c r="E48" s="65">
        <f t="shared" si="5"/>
        <v>7</v>
      </c>
      <c r="F48" s="47">
        <v>2</v>
      </c>
      <c r="G48" s="47">
        <v>2</v>
      </c>
      <c r="H48" s="47">
        <v>1</v>
      </c>
      <c r="I48" s="61" t="s">
        <v>489</v>
      </c>
      <c r="J48" s="47">
        <v>5</v>
      </c>
      <c r="K48" s="47">
        <v>1</v>
      </c>
      <c r="L48" s="61" t="s">
        <v>489</v>
      </c>
      <c r="M48" s="61" t="s">
        <v>489</v>
      </c>
      <c r="N48" s="47">
        <v>1</v>
      </c>
      <c r="O48" s="47">
        <v>1</v>
      </c>
      <c r="P48" s="61" t="s">
        <v>489</v>
      </c>
      <c r="Q48" s="47">
        <v>1</v>
      </c>
      <c r="R48" s="61" t="s">
        <v>489</v>
      </c>
      <c r="S48" s="47">
        <v>2</v>
      </c>
    </row>
    <row r="49" spans="3:19" x14ac:dyDescent="0.2">
      <c r="C49" s="34" t="s">
        <v>206</v>
      </c>
      <c r="D49" s="58" t="s">
        <v>489</v>
      </c>
      <c r="E49" s="65">
        <f t="shared" si="5"/>
        <v>1</v>
      </c>
      <c r="F49" s="61" t="s">
        <v>489</v>
      </c>
      <c r="G49" s="61" t="s">
        <v>489</v>
      </c>
      <c r="H49" s="61" t="s">
        <v>489</v>
      </c>
      <c r="I49" s="61" t="s">
        <v>489</v>
      </c>
      <c r="J49" s="61" t="s">
        <v>489</v>
      </c>
      <c r="K49" s="47">
        <v>1</v>
      </c>
      <c r="L49" s="61" t="s">
        <v>489</v>
      </c>
      <c r="M49" s="61" t="s">
        <v>489</v>
      </c>
      <c r="N49" s="61" t="s">
        <v>489</v>
      </c>
      <c r="O49" s="61" t="s">
        <v>489</v>
      </c>
      <c r="P49" s="61" t="s">
        <v>489</v>
      </c>
      <c r="Q49" s="61" t="s">
        <v>489</v>
      </c>
      <c r="R49" s="61" t="s">
        <v>489</v>
      </c>
      <c r="S49" s="61" t="s">
        <v>489</v>
      </c>
    </row>
    <row r="50" spans="3:19" x14ac:dyDescent="0.2">
      <c r="C50" s="34" t="s">
        <v>207</v>
      </c>
      <c r="D50" s="58" t="s">
        <v>489</v>
      </c>
      <c r="E50" s="65">
        <f t="shared" si="5"/>
        <v>6</v>
      </c>
      <c r="F50" s="61" t="s">
        <v>489</v>
      </c>
      <c r="G50" s="47">
        <v>1</v>
      </c>
      <c r="H50" s="61" t="s">
        <v>489</v>
      </c>
      <c r="I50" s="61" t="s">
        <v>489</v>
      </c>
      <c r="J50" s="61" t="s">
        <v>489</v>
      </c>
      <c r="K50" s="47">
        <v>2</v>
      </c>
      <c r="L50" s="61" t="s">
        <v>489</v>
      </c>
      <c r="M50" s="61" t="s">
        <v>489</v>
      </c>
      <c r="N50" s="61" t="s">
        <v>489</v>
      </c>
      <c r="O50" s="61" t="s">
        <v>489</v>
      </c>
      <c r="P50" s="61" t="s">
        <v>489</v>
      </c>
      <c r="Q50" s="61" t="s">
        <v>489</v>
      </c>
      <c r="R50" s="61" t="s">
        <v>489</v>
      </c>
      <c r="S50" s="47">
        <v>3</v>
      </c>
    </row>
    <row r="51" spans="3:19" x14ac:dyDescent="0.2">
      <c r="C51" s="34" t="s">
        <v>208</v>
      </c>
      <c r="D51" s="58" t="s">
        <v>489</v>
      </c>
      <c r="E51" s="65">
        <f t="shared" si="5"/>
        <v>1</v>
      </c>
      <c r="F51" s="61" t="s">
        <v>489</v>
      </c>
      <c r="G51" s="61" t="s">
        <v>489</v>
      </c>
      <c r="H51" s="61" t="s">
        <v>489</v>
      </c>
      <c r="I51" s="61" t="s">
        <v>489</v>
      </c>
      <c r="J51" s="61" t="s">
        <v>489</v>
      </c>
      <c r="K51" s="61" t="s">
        <v>489</v>
      </c>
      <c r="L51" s="61" t="s">
        <v>489</v>
      </c>
      <c r="M51" s="61" t="s">
        <v>489</v>
      </c>
      <c r="N51" s="61" t="s">
        <v>489</v>
      </c>
      <c r="O51" s="61" t="s">
        <v>489</v>
      </c>
      <c r="P51" s="61" t="s">
        <v>489</v>
      </c>
      <c r="Q51" s="47">
        <v>1</v>
      </c>
      <c r="R51" s="61" t="s">
        <v>489</v>
      </c>
      <c r="S51" s="61" t="s">
        <v>489</v>
      </c>
    </row>
    <row r="52" spans="3:19" x14ac:dyDescent="0.2">
      <c r="C52" s="34" t="s">
        <v>209</v>
      </c>
      <c r="D52" s="58" t="s">
        <v>489</v>
      </c>
      <c r="E52" s="65">
        <f t="shared" si="5"/>
        <v>4</v>
      </c>
      <c r="F52" s="61" t="s">
        <v>489</v>
      </c>
      <c r="G52" s="47">
        <v>1</v>
      </c>
      <c r="H52" s="61" t="s">
        <v>489</v>
      </c>
      <c r="I52" s="61" t="s">
        <v>489</v>
      </c>
      <c r="J52" s="61" t="s">
        <v>489</v>
      </c>
      <c r="K52" s="61" t="s">
        <v>489</v>
      </c>
      <c r="L52" s="61" t="s">
        <v>489</v>
      </c>
      <c r="M52" s="61" t="s">
        <v>489</v>
      </c>
      <c r="N52" s="61" t="s">
        <v>489</v>
      </c>
      <c r="O52" s="61" t="s">
        <v>489</v>
      </c>
      <c r="P52" s="61" t="s">
        <v>489</v>
      </c>
      <c r="Q52" s="47">
        <v>1</v>
      </c>
      <c r="R52" s="61" t="s">
        <v>489</v>
      </c>
      <c r="S52" s="47">
        <v>2</v>
      </c>
    </row>
    <row r="53" spans="3:19" x14ac:dyDescent="0.2">
      <c r="C53" s="34" t="s">
        <v>210</v>
      </c>
      <c r="D53" s="58" t="s">
        <v>489</v>
      </c>
      <c r="E53" s="65">
        <f t="shared" si="5"/>
        <v>11</v>
      </c>
      <c r="F53" s="61" t="s">
        <v>489</v>
      </c>
      <c r="G53" s="47">
        <v>1</v>
      </c>
      <c r="H53" s="61" t="s">
        <v>489</v>
      </c>
      <c r="I53" s="61" t="s">
        <v>489</v>
      </c>
      <c r="J53" s="61" t="s">
        <v>489</v>
      </c>
      <c r="K53" s="61" t="s">
        <v>489</v>
      </c>
      <c r="L53" s="61" t="s">
        <v>489</v>
      </c>
      <c r="M53" s="47">
        <v>2</v>
      </c>
      <c r="N53" s="61" t="s">
        <v>489</v>
      </c>
      <c r="O53" s="61" t="s">
        <v>489</v>
      </c>
      <c r="P53" s="61" t="s">
        <v>489</v>
      </c>
      <c r="Q53" s="47">
        <v>6</v>
      </c>
      <c r="R53" s="61" t="s">
        <v>489</v>
      </c>
      <c r="S53" s="47">
        <v>2</v>
      </c>
    </row>
    <row r="54" spans="3:19" x14ac:dyDescent="0.2">
      <c r="C54" s="34" t="s">
        <v>211</v>
      </c>
      <c r="D54" s="58" t="s">
        <v>489</v>
      </c>
      <c r="E54" s="65">
        <f t="shared" si="5"/>
        <v>8</v>
      </c>
      <c r="F54" s="61" t="s">
        <v>489</v>
      </c>
      <c r="G54" s="61" t="s">
        <v>489</v>
      </c>
      <c r="H54" s="61" t="s">
        <v>489</v>
      </c>
      <c r="I54" s="61" t="s">
        <v>489</v>
      </c>
      <c r="J54" s="61" t="s">
        <v>489</v>
      </c>
      <c r="K54" s="47">
        <v>1</v>
      </c>
      <c r="L54" s="61" t="s">
        <v>489</v>
      </c>
      <c r="M54" s="61" t="s">
        <v>489</v>
      </c>
      <c r="N54" s="61" t="s">
        <v>489</v>
      </c>
      <c r="O54" s="61" t="s">
        <v>489</v>
      </c>
      <c r="P54" s="61" t="s">
        <v>489</v>
      </c>
      <c r="Q54" s="47">
        <v>7</v>
      </c>
      <c r="R54" s="61" t="s">
        <v>489</v>
      </c>
      <c r="S54" s="61" t="s">
        <v>489</v>
      </c>
    </row>
    <row r="55" spans="3:19" x14ac:dyDescent="0.2">
      <c r="D55" s="39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</row>
    <row r="56" spans="3:19" x14ac:dyDescent="0.2">
      <c r="C56" s="34" t="s">
        <v>212</v>
      </c>
      <c r="D56" s="46">
        <f t="shared" ref="D56:E70" si="6">F56+H56+J56+L56+N56+P56+R56</f>
        <v>5</v>
      </c>
      <c r="E56" s="65">
        <f t="shared" si="6"/>
        <v>16</v>
      </c>
      <c r="F56" s="61" t="s">
        <v>489</v>
      </c>
      <c r="G56" s="47">
        <v>1</v>
      </c>
      <c r="H56" s="47">
        <v>2</v>
      </c>
      <c r="I56" s="47">
        <v>9</v>
      </c>
      <c r="J56" s="61" t="s">
        <v>489</v>
      </c>
      <c r="K56" s="61" t="s">
        <v>489</v>
      </c>
      <c r="L56" s="61" t="s">
        <v>489</v>
      </c>
      <c r="M56" s="47">
        <v>1</v>
      </c>
      <c r="N56" s="61" t="s">
        <v>489</v>
      </c>
      <c r="O56" s="61" t="s">
        <v>489</v>
      </c>
      <c r="P56" s="47">
        <v>3</v>
      </c>
      <c r="Q56" s="47">
        <v>3</v>
      </c>
      <c r="R56" s="61" t="s">
        <v>489</v>
      </c>
      <c r="S56" s="47">
        <v>2</v>
      </c>
    </row>
    <row r="57" spans="3:19" x14ac:dyDescent="0.2">
      <c r="C57" s="34" t="s">
        <v>213</v>
      </c>
      <c r="D57" s="46">
        <f t="shared" si="6"/>
        <v>2</v>
      </c>
      <c r="E57" s="65">
        <f t="shared" si="6"/>
        <v>13</v>
      </c>
      <c r="F57" s="61" t="s">
        <v>489</v>
      </c>
      <c r="G57" s="47">
        <v>1</v>
      </c>
      <c r="H57" s="61" t="s">
        <v>489</v>
      </c>
      <c r="I57" s="61" t="s">
        <v>489</v>
      </c>
      <c r="J57" s="61" t="s">
        <v>489</v>
      </c>
      <c r="K57" s="61" t="s">
        <v>489</v>
      </c>
      <c r="L57" s="47">
        <v>1</v>
      </c>
      <c r="M57" s="61" t="s">
        <v>489</v>
      </c>
      <c r="N57" s="61" t="s">
        <v>489</v>
      </c>
      <c r="O57" s="61" t="s">
        <v>489</v>
      </c>
      <c r="P57" s="47">
        <v>1</v>
      </c>
      <c r="Q57" s="47">
        <v>11</v>
      </c>
      <c r="R57" s="61" t="s">
        <v>489</v>
      </c>
      <c r="S57" s="47">
        <v>1</v>
      </c>
    </row>
    <row r="58" spans="3:19" x14ac:dyDescent="0.2">
      <c r="C58" s="34" t="s">
        <v>214</v>
      </c>
      <c r="D58" s="58" t="s">
        <v>489</v>
      </c>
      <c r="E58" s="65">
        <f t="shared" si="6"/>
        <v>7</v>
      </c>
      <c r="F58" s="61" t="s">
        <v>489</v>
      </c>
      <c r="G58" s="61" t="s">
        <v>489</v>
      </c>
      <c r="H58" s="61" t="s">
        <v>489</v>
      </c>
      <c r="I58" s="61" t="s">
        <v>489</v>
      </c>
      <c r="J58" s="61" t="s">
        <v>489</v>
      </c>
      <c r="K58" s="61" t="s">
        <v>489</v>
      </c>
      <c r="L58" s="61" t="s">
        <v>489</v>
      </c>
      <c r="M58" s="61" t="s">
        <v>489</v>
      </c>
      <c r="N58" s="61" t="s">
        <v>489</v>
      </c>
      <c r="O58" s="61" t="s">
        <v>489</v>
      </c>
      <c r="P58" s="61" t="s">
        <v>489</v>
      </c>
      <c r="Q58" s="47">
        <v>5</v>
      </c>
      <c r="R58" s="61" t="s">
        <v>489</v>
      </c>
      <c r="S58" s="47">
        <v>2</v>
      </c>
    </row>
    <row r="59" spans="3:19" x14ac:dyDescent="0.2">
      <c r="C59" s="34" t="s">
        <v>215</v>
      </c>
      <c r="D59" s="58" t="s">
        <v>489</v>
      </c>
      <c r="E59" s="65">
        <f t="shared" si="6"/>
        <v>8</v>
      </c>
      <c r="F59" s="61" t="s">
        <v>489</v>
      </c>
      <c r="G59" s="61" t="s">
        <v>489</v>
      </c>
      <c r="H59" s="61" t="s">
        <v>489</v>
      </c>
      <c r="I59" s="61" t="s">
        <v>489</v>
      </c>
      <c r="J59" s="61" t="s">
        <v>489</v>
      </c>
      <c r="K59" s="47">
        <v>1</v>
      </c>
      <c r="L59" s="61" t="s">
        <v>489</v>
      </c>
      <c r="M59" s="61" t="s">
        <v>489</v>
      </c>
      <c r="N59" s="61" t="s">
        <v>489</v>
      </c>
      <c r="O59" s="61" t="s">
        <v>489</v>
      </c>
      <c r="P59" s="61" t="s">
        <v>489</v>
      </c>
      <c r="Q59" s="47">
        <v>5</v>
      </c>
      <c r="R59" s="61" t="s">
        <v>489</v>
      </c>
      <c r="S59" s="47">
        <v>2</v>
      </c>
    </row>
    <row r="60" spans="3:19" x14ac:dyDescent="0.2">
      <c r="C60" s="34" t="s">
        <v>216</v>
      </c>
      <c r="D60" s="58" t="s">
        <v>489</v>
      </c>
      <c r="E60" s="65">
        <f t="shared" si="6"/>
        <v>2</v>
      </c>
      <c r="F60" s="61" t="s">
        <v>489</v>
      </c>
      <c r="G60" s="61" t="s">
        <v>489</v>
      </c>
      <c r="H60" s="61" t="s">
        <v>489</v>
      </c>
      <c r="I60" s="61" t="s">
        <v>489</v>
      </c>
      <c r="J60" s="61" t="s">
        <v>489</v>
      </c>
      <c r="K60" s="47">
        <v>1</v>
      </c>
      <c r="L60" s="61" t="s">
        <v>489</v>
      </c>
      <c r="M60" s="61" t="s">
        <v>489</v>
      </c>
      <c r="N60" s="61" t="s">
        <v>489</v>
      </c>
      <c r="O60" s="61" t="s">
        <v>489</v>
      </c>
      <c r="P60" s="61" t="s">
        <v>489</v>
      </c>
      <c r="Q60" s="47">
        <v>1</v>
      </c>
      <c r="R60" s="61" t="s">
        <v>489</v>
      </c>
      <c r="S60" s="61" t="s">
        <v>489</v>
      </c>
    </row>
    <row r="61" spans="3:19" x14ac:dyDescent="0.2">
      <c r="C61" s="34" t="s">
        <v>217</v>
      </c>
      <c r="D61" s="46">
        <f t="shared" si="6"/>
        <v>2</v>
      </c>
      <c r="E61" s="61" t="s">
        <v>489</v>
      </c>
      <c r="F61" s="61" t="s">
        <v>489</v>
      </c>
      <c r="G61" s="61" t="s">
        <v>489</v>
      </c>
      <c r="H61" s="61" t="s">
        <v>489</v>
      </c>
      <c r="I61" s="61" t="s">
        <v>489</v>
      </c>
      <c r="J61" s="61" t="s">
        <v>489</v>
      </c>
      <c r="K61" s="61" t="s">
        <v>489</v>
      </c>
      <c r="L61" s="61" t="s">
        <v>489</v>
      </c>
      <c r="M61" s="61" t="s">
        <v>489</v>
      </c>
      <c r="N61" s="61" t="s">
        <v>489</v>
      </c>
      <c r="O61" s="61" t="s">
        <v>489</v>
      </c>
      <c r="P61" s="47">
        <v>2</v>
      </c>
      <c r="Q61" s="61" t="s">
        <v>489</v>
      </c>
      <c r="R61" s="61" t="s">
        <v>489</v>
      </c>
      <c r="S61" s="61" t="s">
        <v>489</v>
      </c>
    </row>
    <row r="62" spans="3:19" x14ac:dyDescent="0.2">
      <c r="C62" s="34" t="s">
        <v>218</v>
      </c>
      <c r="D62" s="46">
        <f t="shared" si="6"/>
        <v>2</v>
      </c>
      <c r="E62" s="65">
        <f t="shared" si="6"/>
        <v>4</v>
      </c>
      <c r="F62" s="61" t="s">
        <v>489</v>
      </c>
      <c r="G62" s="61" t="s">
        <v>489</v>
      </c>
      <c r="H62" s="47">
        <v>1</v>
      </c>
      <c r="I62" s="47">
        <v>1</v>
      </c>
      <c r="J62" s="61" t="s">
        <v>489</v>
      </c>
      <c r="K62" s="61" t="s">
        <v>489</v>
      </c>
      <c r="L62" s="61" t="s">
        <v>489</v>
      </c>
      <c r="M62" s="61" t="s">
        <v>489</v>
      </c>
      <c r="N62" s="61" t="s">
        <v>489</v>
      </c>
      <c r="O62" s="61" t="s">
        <v>489</v>
      </c>
      <c r="P62" s="47">
        <v>1</v>
      </c>
      <c r="Q62" s="47">
        <v>2</v>
      </c>
      <c r="R62" s="61" t="s">
        <v>489</v>
      </c>
      <c r="S62" s="47">
        <v>1</v>
      </c>
    </row>
    <row r="63" spans="3:19" x14ac:dyDescent="0.2">
      <c r="C63" s="34" t="s">
        <v>219</v>
      </c>
      <c r="D63" s="46">
        <f t="shared" si="6"/>
        <v>14</v>
      </c>
      <c r="E63" s="65">
        <f t="shared" si="6"/>
        <v>51</v>
      </c>
      <c r="F63" s="61">
        <v>3</v>
      </c>
      <c r="G63" s="47">
        <v>1</v>
      </c>
      <c r="H63" s="61" t="s">
        <v>489</v>
      </c>
      <c r="I63" s="47">
        <v>4</v>
      </c>
      <c r="J63" s="47">
        <v>3</v>
      </c>
      <c r="K63" s="47">
        <v>4</v>
      </c>
      <c r="L63" s="47">
        <v>1</v>
      </c>
      <c r="M63" s="47">
        <v>14</v>
      </c>
      <c r="N63" s="47">
        <v>3</v>
      </c>
      <c r="O63" s="47">
        <v>6</v>
      </c>
      <c r="P63" s="47">
        <v>3</v>
      </c>
      <c r="Q63" s="47">
        <v>16</v>
      </c>
      <c r="R63" s="47">
        <v>1</v>
      </c>
      <c r="S63" s="47">
        <v>6</v>
      </c>
    </row>
    <row r="64" spans="3:19" x14ac:dyDescent="0.2">
      <c r="C64" s="34" t="s">
        <v>220</v>
      </c>
      <c r="D64" s="58" t="s">
        <v>489</v>
      </c>
      <c r="E64" s="65">
        <f t="shared" si="6"/>
        <v>2</v>
      </c>
      <c r="F64" s="61" t="s">
        <v>489</v>
      </c>
      <c r="G64" s="61" t="s">
        <v>489</v>
      </c>
      <c r="H64" s="61" t="s">
        <v>489</v>
      </c>
      <c r="I64" s="61" t="s">
        <v>489</v>
      </c>
      <c r="J64" s="61" t="s">
        <v>489</v>
      </c>
      <c r="K64" s="61" t="s">
        <v>489</v>
      </c>
      <c r="L64" s="61" t="s">
        <v>489</v>
      </c>
      <c r="M64" s="61" t="s">
        <v>489</v>
      </c>
      <c r="N64" s="61" t="s">
        <v>489</v>
      </c>
      <c r="O64" s="61" t="s">
        <v>489</v>
      </c>
      <c r="P64" s="61" t="s">
        <v>489</v>
      </c>
      <c r="Q64" s="47">
        <v>1</v>
      </c>
      <c r="R64" s="61" t="s">
        <v>489</v>
      </c>
      <c r="S64" s="47">
        <v>1</v>
      </c>
    </row>
    <row r="65" spans="1:19" x14ac:dyDescent="0.2">
      <c r="C65" s="34" t="s">
        <v>221</v>
      </c>
      <c r="D65" s="46">
        <f t="shared" si="6"/>
        <v>2</v>
      </c>
      <c r="E65" s="65">
        <f t="shared" si="6"/>
        <v>3</v>
      </c>
      <c r="F65" s="61" t="s">
        <v>489</v>
      </c>
      <c r="G65" s="61" t="s">
        <v>489</v>
      </c>
      <c r="H65" s="47">
        <v>2</v>
      </c>
      <c r="I65" s="61" t="s">
        <v>489</v>
      </c>
      <c r="J65" s="61" t="s">
        <v>489</v>
      </c>
      <c r="K65" s="61" t="s">
        <v>489</v>
      </c>
      <c r="L65" s="61" t="s">
        <v>489</v>
      </c>
      <c r="M65" s="61" t="s">
        <v>489</v>
      </c>
      <c r="N65" s="61" t="s">
        <v>489</v>
      </c>
      <c r="O65" s="61" t="s">
        <v>489</v>
      </c>
      <c r="P65" s="61" t="s">
        <v>489</v>
      </c>
      <c r="Q65" s="61" t="s">
        <v>489</v>
      </c>
      <c r="R65" s="61" t="s">
        <v>489</v>
      </c>
      <c r="S65" s="47">
        <v>3</v>
      </c>
    </row>
    <row r="66" spans="1:19" x14ac:dyDescent="0.2">
      <c r="C66" s="34" t="s">
        <v>222</v>
      </c>
      <c r="D66" s="46">
        <f t="shared" si="6"/>
        <v>2</v>
      </c>
      <c r="E66" s="61" t="s">
        <v>489</v>
      </c>
      <c r="F66" s="61" t="s">
        <v>489</v>
      </c>
      <c r="G66" s="61" t="s">
        <v>489</v>
      </c>
      <c r="H66" s="61" t="s">
        <v>489</v>
      </c>
      <c r="I66" s="61" t="s">
        <v>489</v>
      </c>
      <c r="J66" s="61" t="s">
        <v>489</v>
      </c>
      <c r="K66" s="61" t="s">
        <v>489</v>
      </c>
      <c r="L66" s="61" t="s">
        <v>489</v>
      </c>
      <c r="M66" s="61" t="s">
        <v>489</v>
      </c>
      <c r="N66" s="61" t="s">
        <v>489</v>
      </c>
      <c r="O66" s="61" t="s">
        <v>489</v>
      </c>
      <c r="P66" s="47">
        <v>2</v>
      </c>
      <c r="Q66" s="61" t="s">
        <v>489</v>
      </c>
      <c r="R66" s="61" t="s">
        <v>489</v>
      </c>
      <c r="S66" s="61" t="s">
        <v>489</v>
      </c>
    </row>
    <row r="67" spans="1:19" x14ac:dyDescent="0.2">
      <c r="C67" s="34" t="s">
        <v>223</v>
      </c>
      <c r="D67" s="46">
        <f t="shared" si="6"/>
        <v>1</v>
      </c>
      <c r="E67" s="65">
        <f t="shared" si="6"/>
        <v>2</v>
      </c>
      <c r="F67" s="61" t="s">
        <v>489</v>
      </c>
      <c r="G67" s="61" t="s">
        <v>489</v>
      </c>
      <c r="H67" s="61" t="s">
        <v>489</v>
      </c>
      <c r="I67" s="61" t="s">
        <v>489</v>
      </c>
      <c r="J67" s="61" t="s">
        <v>489</v>
      </c>
      <c r="K67" s="61" t="s">
        <v>489</v>
      </c>
      <c r="L67" s="61" t="s">
        <v>489</v>
      </c>
      <c r="M67" s="61" t="s">
        <v>489</v>
      </c>
      <c r="N67" s="61" t="s">
        <v>489</v>
      </c>
      <c r="O67" s="61" t="s">
        <v>489</v>
      </c>
      <c r="P67" s="47">
        <v>1</v>
      </c>
      <c r="Q67" s="47">
        <v>2</v>
      </c>
      <c r="R67" s="61" t="s">
        <v>489</v>
      </c>
      <c r="S67" s="61" t="s">
        <v>489</v>
      </c>
    </row>
    <row r="68" spans="1:19" x14ac:dyDescent="0.2">
      <c r="C68" s="34" t="s">
        <v>224</v>
      </c>
      <c r="D68" s="46">
        <f t="shared" si="6"/>
        <v>4</v>
      </c>
      <c r="E68" s="65">
        <f t="shared" si="6"/>
        <v>30</v>
      </c>
      <c r="F68" s="47">
        <v>1</v>
      </c>
      <c r="G68" s="61" t="s">
        <v>489</v>
      </c>
      <c r="H68" s="61" t="s">
        <v>489</v>
      </c>
      <c r="I68" s="47">
        <v>2</v>
      </c>
      <c r="J68" s="47">
        <v>1</v>
      </c>
      <c r="K68" s="47">
        <v>2</v>
      </c>
      <c r="L68" s="47">
        <v>1</v>
      </c>
      <c r="M68" s="47">
        <v>7</v>
      </c>
      <c r="N68" s="61" t="s">
        <v>489</v>
      </c>
      <c r="O68" s="61" t="s">
        <v>489</v>
      </c>
      <c r="P68" s="47">
        <v>1</v>
      </c>
      <c r="Q68" s="47">
        <v>10</v>
      </c>
      <c r="R68" s="61" t="s">
        <v>489</v>
      </c>
      <c r="S68" s="47">
        <v>9</v>
      </c>
    </row>
    <row r="69" spans="1:19" x14ac:dyDescent="0.2">
      <c r="C69" s="34" t="s">
        <v>225</v>
      </c>
      <c r="D69" s="58" t="s">
        <v>489</v>
      </c>
      <c r="E69" s="61" t="s">
        <v>489</v>
      </c>
      <c r="F69" s="61" t="s">
        <v>489</v>
      </c>
      <c r="G69" s="61" t="s">
        <v>489</v>
      </c>
      <c r="H69" s="61" t="s">
        <v>489</v>
      </c>
      <c r="I69" s="61" t="s">
        <v>489</v>
      </c>
      <c r="J69" s="61" t="s">
        <v>489</v>
      </c>
      <c r="K69" s="61" t="s">
        <v>489</v>
      </c>
      <c r="L69" s="61" t="s">
        <v>489</v>
      </c>
      <c r="M69" s="61" t="s">
        <v>489</v>
      </c>
      <c r="N69" s="61" t="s">
        <v>489</v>
      </c>
      <c r="O69" s="61" t="s">
        <v>489</v>
      </c>
      <c r="P69" s="61" t="s">
        <v>489</v>
      </c>
      <c r="Q69" s="61" t="s">
        <v>489</v>
      </c>
      <c r="R69" s="61" t="s">
        <v>489</v>
      </c>
      <c r="S69" s="61" t="s">
        <v>489</v>
      </c>
    </row>
    <row r="70" spans="1:19" x14ac:dyDescent="0.2">
      <c r="C70" s="34" t="s">
        <v>968</v>
      </c>
      <c r="D70" s="46">
        <f t="shared" si="6"/>
        <v>1</v>
      </c>
      <c r="E70" s="65">
        <f t="shared" si="6"/>
        <v>4</v>
      </c>
      <c r="F70" s="61" t="s">
        <v>489</v>
      </c>
      <c r="G70" s="61" t="s">
        <v>489</v>
      </c>
      <c r="H70" s="61" t="s">
        <v>489</v>
      </c>
      <c r="I70" s="61" t="s">
        <v>489</v>
      </c>
      <c r="J70" s="61" t="s">
        <v>489</v>
      </c>
      <c r="K70" s="61" t="s">
        <v>489</v>
      </c>
      <c r="L70" s="61" t="s">
        <v>489</v>
      </c>
      <c r="M70" s="61" t="s">
        <v>489</v>
      </c>
      <c r="N70" s="61" t="s">
        <v>489</v>
      </c>
      <c r="O70" s="61" t="s">
        <v>489</v>
      </c>
      <c r="P70" s="61" t="s">
        <v>489</v>
      </c>
      <c r="Q70" s="47">
        <v>1</v>
      </c>
      <c r="R70" s="47">
        <v>1</v>
      </c>
      <c r="S70" s="47">
        <v>3</v>
      </c>
    </row>
    <row r="71" spans="1:19" ht="18" thickBot="1" x14ac:dyDescent="0.25">
      <c r="B71" s="37"/>
      <c r="C71" s="38" t="s">
        <v>969</v>
      </c>
      <c r="D71" s="53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55"/>
      <c r="Q71" s="55"/>
      <c r="R71" s="55"/>
      <c r="S71" s="37"/>
    </row>
    <row r="72" spans="1:19" x14ac:dyDescent="0.2">
      <c r="D72" s="34" t="s">
        <v>970</v>
      </c>
    </row>
    <row r="73" spans="1:19" x14ac:dyDescent="0.2">
      <c r="A73" s="34"/>
    </row>
  </sheetData>
  <phoneticPr fontId="2"/>
  <pageMargins left="0.23" right="0.49" top="0.6" bottom="0.59" header="0.51200000000000001" footer="0.51200000000000001"/>
  <pageSetup paperSize="12" scale="75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144"/>
  <sheetViews>
    <sheetView showGridLines="0" zoomScale="75" zoomScaleNormal="100" workbookViewId="0">
      <selection activeCell="T30" sqref="T30"/>
    </sheetView>
  </sheetViews>
  <sheetFormatPr defaultColWidth="9.625" defaultRowHeight="17.25" x14ac:dyDescent="0.2"/>
  <cols>
    <col min="1" max="1" width="13.375" style="2" customWidth="1"/>
    <col min="2" max="2" width="5.875" style="2" customWidth="1"/>
    <col min="3" max="3" width="4.625" style="2" customWidth="1"/>
    <col min="4" max="4" width="7.125" style="2" customWidth="1"/>
    <col min="5" max="5" width="3.375" style="2" customWidth="1"/>
    <col min="6" max="9" width="9.625" style="2"/>
    <col min="10" max="10" width="10.875" style="2" customWidth="1"/>
    <col min="11" max="256" width="9.625" style="2"/>
    <col min="257" max="257" width="13.375" style="2" customWidth="1"/>
    <col min="258" max="258" width="5.875" style="2" customWidth="1"/>
    <col min="259" max="259" width="4.625" style="2" customWidth="1"/>
    <col min="260" max="260" width="7.125" style="2" customWidth="1"/>
    <col min="261" max="261" width="3.375" style="2" customWidth="1"/>
    <col min="262" max="265" width="9.625" style="2"/>
    <col min="266" max="266" width="10.875" style="2" customWidth="1"/>
    <col min="267" max="512" width="9.625" style="2"/>
    <col min="513" max="513" width="13.375" style="2" customWidth="1"/>
    <col min="514" max="514" width="5.875" style="2" customWidth="1"/>
    <col min="515" max="515" width="4.625" style="2" customWidth="1"/>
    <col min="516" max="516" width="7.125" style="2" customWidth="1"/>
    <col min="517" max="517" width="3.375" style="2" customWidth="1"/>
    <col min="518" max="521" width="9.625" style="2"/>
    <col min="522" max="522" width="10.875" style="2" customWidth="1"/>
    <col min="523" max="768" width="9.625" style="2"/>
    <col min="769" max="769" width="13.375" style="2" customWidth="1"/>
    <col min="770" max="770" width="5.875" style="2" customWidth="1"/>
    <col min="771" max="771" width="4.625" style="2" customWidth="1"/>
    <col min="772" max="772" width="7.125" style="2" customWidth="1"/>
    <col min="773" max="773" width="3.375" style="2" customWidth="1"/>
    <col min="774" max="777" width="9.625" style="2"/>
    <col min="778" max="778" width="10.875" style="2" customWidth="1"/>
    <col min="779" max="1024" width="9.625" style="2"/>
    <col min="1025" max="1025" width="13.375" style="2" customWidth="1"/>
    <col min="1026" max="1026" width="5.875" style="2" customWidth="1"/>
    <col min="1027" max="1027" width="4.625" style="2" customWidth="1"/>
    <col min="1028" max="1028" width="7.125" style="2" customWidth="1"/>
    <col min="1029" max="1029" width="3.375" style="2" customWidth="1"/>
    <col min="1030" max="1033" width="9.625" style="2"/>
    <col min="1034" max="1034" width="10.875" style="2" customWidth="1"/>
    <col min="1035" max="1280" width="9.625" style="2"/>
    <col min="1281" max="1281" width="13.375" style="2" customWidth="1"/>
    <col min="1282" max="1282" width="5.875" style="2" customWidth="1"/>
    <col min="1283" max="1283" width="4.625" style="2" customWidth="1"/>
    <col min="1284" max="1284" width="7.125" style="2" customWidth="1"/>
    <col min="1285" max="1285" width="3.375" style="2" customWidth="1"/>
    <col min="1286" max="1289" width="9.625" style="2"/>
    <col min="1290" max="1290" width="10.875" style="2" customWidth="1"/>
    <col min="1291" max="1536" width="9.625" style="2"/>
    <col min="1537" max="1537" width="13.375" style="2" customWidth="1"/>
    <col min="1538" max="1538" width="5.875" style="2" customWidth="1"/>
    <col min="1539" max="1539" width="4.625" style="2" customWidth="1"/>
    <col min="1540" max="1540" width="7.125" style="2" customWidth="1"/>
    <col min="1541" max="1541" width="3.375" style="2" customWidth="1"/>
    <col min="1542" max="1545" width="9.625" style="2"/>
    <col min="1546" max="1546" width="10.875" style="2" customWidth="1"/>
    <col min="1547" max="1792" width="9.625" style="2"/>
    <col min="1793" max="1793" width="13.375" style="2" customWidth="1"/>
    <col min="1794" max="1794" width="5.875" style="2" customWidth="1"/>
    <col min="1795" max="1795" width="4.625" style="2" customWidth="1"/>
    <col min="1796" max="1796" width="7.125" style="2" customWidth="1"/>
    <col min="1797" max="1797" width="3.375" style="2" customWidth="1"/>
    <col min="1798" max="1801" width="9.625" style="2"/>
    <col min="1802" max="1802" width="10.875" style="2" customWidth="1"/>
    <col min="1803" max="2048" width="9.625" style="2"/>
    <col min="2049" max="2049" width="13.375" style="2" customWidth="1"/>
    <col min="2050" max="2050" width="5.875" style="2" customWidth="1"/>
    <col min="2051" max="2051" width="4.625" style="2" customWidth="1"/>
    <col min="2052" max="2052" width="7.125" style="2" customWidth="1"/>
    <col min="2053" max="2053" width="3.375" style="2" customWidth="1"/>
    <col min="2054" max="2057" width="9.625" style="2"/>
    <col min="2058" max="2058" width="10.875" style="2" customWidth="1"/>
    <col min="2059" max="2304" width="9.625" style="2"/>
    <col min="2305" max="2305" width="13.375" style="2" customWidth="1"/>
    <col min="2306" max="2306" width="5.875" style="2" customWidth="1"/>
    <col min="2307" max="2307" width="4.625" style="2" customWidth="1"/>
    <col min="2308" max="2308" width="7.125" style="2" customWidth="1"/>
    <col min="2309" max="2309" width="3.375" style="2" customWidth="1"/>
    <col min="2310" max="2313" width="9.625" style="2"/>
    <col min="2314" max="2314" width="10.875" style="2" customWidth="1"/>
    <col min="2315" max="2560" width="9.625" style="2"/>
    <col min="2561" max="2561" width="13.375" style="2" customWidth="1"/>
    <col min="2562" max="2562" width="5.875" style="2" customWidth="1"/>
    <col min="2563" max="2563" width="4.625" style="2" customWidth="1"/>
    <col min="2564" max="2564" width="7.125" style="2" customWidth="1"/>
    <col min="2565" max="2565" width="3.375" style="2" customWidth="1"/>
    <col min="2566" max="2569" width="9.625" style="2"/>
    <col min="2570" max="2570" width="10.875" style="2" customWidth="1"/>
    <col min="2571" max="2816" width="9.625" style="2"/>
    <col min="2817" max="2817" width="13.375" style="2" customWidth="1"/>
    <col min="2818" max="2818" width="5.875" style="2" customWidth="1"/>
    <col min="2819" max="2819" width="4.625" style="2" customWidth="1"/>
    <col min="2820" max="2820" width="7.125" style="2" customWidth="1"/>
    <col min="2821" max="2821" width="3.375" style="2" customWidth="1"/>
    <col min="2822" max="2825" width="9.625" style="2"/>
    <col min="2826" max="2826" width="10.875" style="2" customWidth="1"/>
    <col min="2827" max="3072" width="9.625" style="2"/>
    <col min="3073" max="3073" width="13.375" style="2" customWidth="1"/>
    <col min="3074" max="3074" width="5.875" style="2" customWidth="1"/>
    <col min="3075" max="3075" width="4.625" style="2" customWidth="1"/>
    <col min="3076" max="3076" width="7.125" style="2" customWidth="1"/>
    <col min="3077" max="3077" width="3.375" style="2" customWidth="1"/>
    <col min="3078" max="3081" width="9.625" style="2"/>
    <col min="3082" max="3082" width="10.875" style="2" customWidth="1"/>
    <col min="3083" max="3328" width="9.625" style="2"/>
    <col min="3329" max="3329" width="13.375" style="2" customWidth="1"/>
    <col min="3330" max="3330" width="5.875" style="2" customWidth="1"/>
    <col min="3331" max="3331" width="4.625" style="2" customWidth="1"/>
    <col min="3332" max="3332" width="7.125" style="2" customWidth="1"/>
    <col min="3333" max="3333" width="3.375" style="2" customWidth="1"/>
    <col min="3334" max="3337" width="9.625" style="2"/>
    <col min="3338" max="3338" width="10.875" style="2" customWidth="1"/>
    <col min="3339" max="3584" width="9.625" style="2"/>
    <col min="3585" max="3585" width="13.375" style="2" customWidth="1"/>
    <col min="3586" max="3586" width="5.875" style="2" customWidth="1"/>
    <col min="3587" max="3587" width="4.625" style="2" customWidth="1"/>
    <col min="3588" max="3588" width="7.125" style="2" customWidth="1"/>
    <col min="3589" max="3589" width="3.375" style="2" customWidth="1"/>
    <col min="3590" max="3593" width="9.625" style="2"/>
    <col min="3594" max="3594" width="10.875" style="2" customWidth="1"/>
    <col min="3595" max="3840" width="9.625" style="2"/>
    <col min="3841" max="3841" width="13.375" style="2" customWidth="1"/>
    <col min="3842" max="3842" width="5.875" style="2" customWidth="1"/>
    <col min="3843" max="3843" width="4.625" style="2" customWidth="1"/>
    <col min="3844" max="3844" width="7.125" style="2" customWidth="1"/>
    <col min="3845" max="3845" width="3.375" style="2" customWidth="1"/>
    <col min="3846" max="3849" width="9.625" style="2"/>
    <col min="3850" max="3850" width="10.875" style="2" customWidth="1"/>
    <col min="3851" max="4096" width="9.625" style="2"/>
    <col min="4097" max="4097" width="13.375" style="2" customWidth="1"/>
    <col min="4098" max="4098" width="5.875" style="2" customWidth="1"/>
    <col min="4099" max="4099" width="4.625" style="2" customWidth="1"/>
    <col min="4100" max="4100" width="7.125" style="2" customWidth="1"/>
    <col min="4101" max="4101" width="3.375" style="2" customWidth="1"/>
    <col min="4102" max="4105" width="9.625" style="2"/>
    <col min="4106" max="4106" width="10.875" style="2" customWidth="1"/>
    <col min="4107" max="4352" width="9.625" style="2"/>
    <col min="4353" max="4353" width="13.375" style="2" customWidth="1"/>
    <col min="4354" max="4354" width="5.875" style="2" customWidth="1"/>
    <col min="4355" max="4355" width="4.625" style="2" customWidth="1"/>
    <col min="4356" max="4356" width="7.125" style="2" customWidth="1"/>
    <col min="4357" max="4357" width="3.375" style="2" customWidth="1"/>
    <col min="4358" max="4361" width="9.625" style="2"/>
    <col min="4362" max="4362" width="10.875" style="2" customWidth="1"/>
    <col min="4363" max="4608" width="9.625" style="2"/>
    <col min="4609" max="4609" width="13.375" style="2" customWidth="1"/>
    <col min="4610" max="4610" width="5.875" style="2" customWidth="1"/>
    <col min="4611" max="4611" width="4.625" style="2" customWidth="1"/>
    <col min="4612" max="4612" width="7.125" style="2" customWidth="1"/>
    <col min="4613" max="4613" width="3.375" style="2" customWidth="1"/>
    <col min="4614" max="4617" width="9.625" style="2"/>
    <col min="4618" max="4618" width="10.875" style="2" customWidth="1"/>
    <col min="4619" max="4864" width="9.625" style="2"/>
    <col min="4865" max="4865" width="13.375" style="2" customWidth="1"/>
    <col min="4866" max="4866" width="5.875" style="2" customWidth="1"/>
    <col min="4867" max="4867" width="4.625" style="2" customWidth="1"/>
    <col min="4868" max="4868" width="7.125" style="2" customWidth="1"/>
    <col min="4869" max="4869" width="3.375" style="2" customWidth="1"/>
    <col min="4870" max="4873" width="9.625" style="2"/>
    <col min="4874" max="4874" width="10.875" style="2" customWidth="1"/>
    <col min="4875" max="5120" width="9.625" style="2"/>
    <col min="5121" max="5121" width="13.375" style="2" customWidth="1"/>
    <col min="5122" max="5122" width="5.875" style="2" customWidth="1"/>
    <col min="5123" max="5123" width="4.625" style="2" customWidth="1"/>
    <col min="5124" max="5124" width="7.125" style="2" customWidth="1"/>
    <col min="5125" max="5125" width="3.375" style="2" customWidth="1"/>
    <col min="5126" max="5129" width="9.625" style="2"/>
    <col min="5130" max="5130" width="10.875" style="2" customWidth="1"/>
    <col min="5131" max="5376" width="9.625" style="2"/>
    <col min="5377" max="5377" width="13.375" style="2" customWidth="1"/>
    <col min="5378" max="5378" width="5.875" style="2" customWidth="1"/>
    <col min="5379" max="5379" width="4.625" style="2" customWidth="1"/>
    <col min="5380" max="5380" width="7.125" style="2" customWidth="1"/>
    <col min="5381" max="5381" width="3.375" style="2" customWidth="1"/>
    <col min="5382" max="5385" width="9.625" style="2"/>
    <col min="5386" max="5386" width="10.875" style="2" customWidth="1"/>
    <col min="5387" max="5632" width="9.625" style="2"/>
    <col min="5633" max="5633" width="13.375" style="2" customWidth="1"/>
    <col min="5634" max="5634" width="5.875" style="2" customWidth="1"/>
    <col min="5635" max="5635" width="4.625" style="2" customWidth="1"/>
    <col min="5636" max="5636" width="7.125" style="2" customWidth="1"/>
    <col min="5637" max="5637" width="3.375" style="2" customWidth="1"/>
    <col min="5638" max="5641" width="9.625" style="2"/>
    <col min="5642" max="5642" width="10.875" style="2" customWidth="1"/>
    <col min="5643" max="5888" width="9.625" style="2"/>
    <col min="5889" max="5889" width="13.375" style="2" customWidth="1"/>
    <col min="5890" max="5890" width="5.875" style="2" customWidth="1"/>
    <col min="5891" max="5891" width="4.625" style="2" customWidth="1"/>
    <col min="5892" max="5892" width="7.125" style="2" customWidth="1"/>
    <col min="5893" max="5893" width="3.375" style="2" customWidth="1"/>
    <col min="5894" max="5897" width="9.625" style="2"/>
    <col min="5898" max="5898" width="10.875" style="2" customWidth="1"/>
    <col min="5899" max="6144" width="9.625" style="2"/>
    <col min="6145" max="6145" width="13.375" style="2" customWidth="1"/>
    <col min="6146" max="6146" width="5.875" style="2" customWidth="1"/>
    <col min="6147" max="6147" width="4.625" style="2" customWidth="1"/>
    <col min="6148" max="6148" width="7.125" style="2" customWidth="1"/>
    <col min="6149" max="6149" width="3.375" style="2" customWidth="1"/>
    <col min="6150" max="6153" width="9.625" style="2"/>
    <col min="6154" max="6154" width="10.875" style="2" customWidth="1"/>
    <col min="6155" max="6400" width="9.625" style="2"/>
    <col min="6401" max="6401" width="13.375" style="2" customWidth="1"/>
    <col min="6402" max="6402" width="5.875" style="2" customWidth="1"/>
    <col min="6403" max="6403" width="4.625" style="2" customWidth="1"/>
    <col min="6404" max="6404" width="7.125" style="2" customWidth="1"/>
    <col min="6405" max="6405" width="3.375" style="2" customWidth="1"/>
    <col min="6406" max="6409" width="9.625" style="2"/>
    <col min="6410" max="6410" width="10.875" style="2" customWidth="1"/>
    <col min="6411" max="6656" width="9.625" style="2"/>
    <col min="6657" max="6657" width="13.375" style="2" customWidth="1"/>
    <col min="6658" max="6658" width="5.875" style="2" customWidth="1"/>
    <col min="6659" max="6659" width="4.625" style="2" customWidth="1"/>
    <col min="6660" max="6660" width="7.125" style="2" customWidth="1"/>
    <col min="6661" max="6661" width="3.375" style="2" customWidth="1"/>
    <col min="6662" max="6665" width="9.625" style="2"/>
    <col min="6666" max="6666" width="10.875" style="2" customWidth="1"/>
    <col min="6667" max="6912" width="9.625" style="2"/>
    <col min="6913" max="6913" width="13.375" style="2" customWidth="1"/>
    <col min="6914" max="6914" width="5.875" style="2" customWidth="1"/>
    <col min="6915" max="6915" width="4.625" style="2" customWidth="1"/>
    <col min="6916" max="6916" width="7.125" style="2" customWidth="1"/>
    <col min="6917" max="6917" width="3.375" style="2" customWidth="1"/>
    <col min="6918" max="6921" width="9.625" style="2"/>
    <col min="6922" max="6922" width="10.875" style="2" customWidth="1"/>
    <col min="6923" max="7168" width="9.625" style="2"/>
    <col min="7169" max="7169" width="13.375" style="2" customWidth="1"/>
    <col min="7170" max="7170" width="5.875" style="2" customWidth="1"/>
    <col min="7171" max="7171" width="4.625" style="2" customWidth="1"/>
    <col min="7172" max="7172" width="7.125" style="2" customWidth="1"/>
    <col min="7173" max="7173" width="3.375" style="2" customWidth="1"/>
    <col min="7174" max="7177" width="9.625" style="2"/>
    <col min="7178" max="7178" width="10.875" style="2" customWidth="1"/>
    <col min="7179" max="7424" width="9.625" style="2"/>
    <col min="7425" max="7425" width="13.375" style="2" customWidth="1"/>
    <col min="7426" max="7426" width="5.875" style="2" customWidth="1"/>
    <col min="7427" max="7427" width="4.625" style="2" customWidth="1"/>
    <col min="7428" max="7428" width="7.125" style="2" customWidth="1"/>
    <col min="7429" max="7429" width="3.375" style="2" customWidth="1"/>
    <col min="7430" max="7433" width="9.625" style="2"/>
    <col min="7434" max="7434" width="10.875" style="2" customWidth="1"/>
    <col min="7435" max="7680" width="9.625" style="2"/>
    <col min="7681" max="7681" width="13.375" style="2" customWidth="1"/>
    <col min="7682" max="7682" width="5.875" style="2" customWidth="1"/>
    <col min="7683" max="7683" width="4.625" style="2" customWidth="1"/>
    <col min="7684" max="7684" width="7.125" style="2" customWidth="1"/>
    <col min="7685" max="7685" width="3.375" style="2" customWidth="1"/>
    <col min="7686" max="7689" width="9.625" style="2"/>
    <col min="7690" max="7690" width="10.875" style="2" customWidth="1"/>
    <col min="7691" max="7936" width="9.625" style="2"/>
    <col min="7937" max="7937" width="13.375" style="2" customWidth="1"/>
    <col min="7938" max="7938" width="5.875" style="2" customWidth="1"/>
    <col min="7939" max="7939" width="4.625" style="2" customWidth="1"/>
    <col min="7940" max="7940" width="7.125" style="2" customWidth="1"/>
    <col min="7941" max="7941" width="3.375" style="2" customWidth="1"/>
    <col min="7942" max="7945" width="9.625" style="2"/>
    <col min="7946" max="7946" width="10.875" style="2" customWidth="1"/>
    <col min="7947" max="8192" width="9.625" style="2"/>
    <col min="8193" max="8193" width="13.375" style="2" customWidth="1"/>
    <col min="8194" max="8194" width="5.875" style="2" customWidth="1"/>
    <col min="8195" max="8195" width="4.625" style="2" customWidth="1"/>
    <col min="8196" max="8196" width="7.125" style="2" customWidth="1"/>
    <col min="8197" max="8197" width="3.375" style="2" customWidth="1"/>
    <col min="8198" max="8201" width="9.625" style="2"/>
    <col min="8202" max="8202" width="10.875" style="2" customWidth="1"/>
    <col min="8203" max="8448" width="9.625" style="2"/>
    <col min="8449" max="8449" width="13.375" style="2" customWidth="1"/>
    <col min="8450" max="8450" width="5.875" style="2" customWidth="1"/>
    <col min="8451" max="8451" width="4.625" style="2" customWidth="1"/>
    <col min="8452" max="8452" width="7.125" style="2" customWidth="1"/>
    <col min="8453" max="8453" width="3.375" style="2" customWidth="1"/>
    <col min="8454" max="8457" width="9.625" style="2"/>
    <col min="8458" max="8458" width="10.875" style="2" customWidth="1"/>
    <col min="8459" max="8704" width="9.625" style="2"/>
    <col min="8705" max="8705" width="13.375" style="2" customWidth="1"/>
    <col min="8706" max="8706" width="5.875" style="2" customWidth="1"/>
    <col min="8707" max="8707" width="4.625" style="2" customWidth="1"/>
    <col min="8708" max="8708" width="7.125" style="2" customWidth="1"/>
    <col min="8709" max="8709" width="3.375" style="2" customWidth="1"/>
    <col min="8710" max="8713" width="9.625" style="2"/>
    <col min="8714" max="8714" width="10.875" style="2" customWidth="1"/>
    <col min="8715" max="8960" width="9.625" style="2"/>
    <col min="8961" max="8961" width="13.375" style="2" customWidth="1"/>
    <col min="8962" max="8962" width="5.875" style="2" customWidth="1"/>
    <col min="8963" max="8963" width="4.625" style="2" customWidth="1"/>
    <col min="8964" max="8964" width="7.125" style="2" customWidth="1"/>
    <col min="8965" max="8965" width="3.375" style="2" customWidth="1"/>
    <col min="8966" max="8969" width="9.625" style="2"/>
    <col min="8970" max="8970" width="10.875" style="2" customWidth="1"/>
    <col min="8971" max="9216" width="9.625" style="2"/>
    <col min="9217" max="9217" width="13.375" style="2" customWidth="1"/>
    <col min="9218" max="9218" width="5.875" style="2" customWidth="1"/>
    <col min="9219" max="9219" width="4.625" style="2" customWidth="1"/>
    <col min="9220" max="9220" width="7.125" style="2" customWidth="1"/>
    <col min="9221" max="9221" width="3.375" style="2" customWidth="1"/>
    <col min="9222" max="9225" width="9.625" style="2"/>
    <col min="9226" max="9226" width="10.875" style="2" customWidth="1"/>
    <col min="9227" max="9472" width="9.625" style="2"/>
    <col min="9473" max="9473" width="13.375" style="2" customWidth="1"/>
    <col min="9474" max="9474" width="5.875" style="2" customWidth="1"/>
    <col min="9475" max="9475" width="4.625" style="2" customWidth="1"/>
    <col min="9476" max="9476" width="7.125" style="2" customWidth="1"/>
    <col min="9477" max="9477" width="3.375" style="2" customWidth="1"/>
    <col min="9478" max="9481" width="9.625" style="2"/>
    <col min="9482" max="9482" width="10.875" style="2" customWidth="1"/>
    <col min="9483" max="9728" width="9.625" style="2"/>
    <col min="9729" max="9729" width="13.375" style="2" customWidth="1"/>
    <col min="9730" max="9730" width="5.875" style="2" customWidth="1"/>
    <col min="9731" max="9731" width="4.625" style="2" customWidth="1"/>
    <col min="9732" max="9732" width="7.125" style="2" customWidth="1"/>
    <col min="9733" max="9733" width="3.375" style="2" customWidth="1"/>
    <col min="9734" max="9737" width="9.625" style="2"/>
    <col min="9738" max="9738" width="10.875" style="2" customWidth="1"/>
    <col min="9739" max="9984" width="9.625" style="2"/>
    <col min="9985" max="9985" width="13.375" style="2" customWidth="1"/>
    <col min="9986" max="9986" width="5.875" style="2" customWidth="1"/>
    <col min="9987" max="9987" width="4.625" style="2" customWidth="1"/>
    <col min="9988" max="9988" width="7.125" style="2" customWidth="1"/>
    <col min="9989" max="9989" width="3.375" style="2" customWidth="1"/>
    <col min="9990" max="9993" width="9.625" style="2"/>
    <col min="9994" max="9994" width="10.875" style="2" customWidth="1"/>
    <col min="9995" max="10240" width="9.625" style="2"/>
    <col min="10241" max="10241" width="13.375" style="2" customWidth="1"/>
    <col min="10242" max="10242" width="5.875" style="2" customWidth="1"/>
    <col min="10243" max="10243" width="4.625" style="2" customWidth="1"/>
    <col min="10244" max="10244" width="7.125" style="2" customWidth="1"/>
    <col min="10245" max="10245" width="3.375" style="2" customWidth="1"/>
    <col min="10246" max="10249" width="9.625" style="2"/>
    <col min="10250" max="10250" width="10.875" style="2" customWidth="1"/>
    <col min="10251" max="10496" width="9.625" style="2"/>
    <col min="10497" max="10497" width="13.375" style="2" customWidth="1"/>
    <col min="10498" max="10498" width="5.875" style="2" customWidth="1"/>
    <col min="10499" max="10499" width="4.625" style="2" customWidth="1"/>
    <col min="10500" max="10500" width="7.125" style="2" customWidth="1"/>
    <col min="10501" max="10501" width="3.375" style="2" customWidth="1"/>
    <col min="10502" max="10505" width="9.625" style="2"/>
    <col min="10506" max="10506" width="10.875" style="2" customWidth="1"/>
    <col min="10507" max="10752" width="9.625" style="2"/>
    <col min="10753" max="10753" width="13.375" style="2" customWidth="1"/>
    <col min="10754" max="10754" width="5.875" style="2" customWidth="1"/>
    <col min="10755" max="10755" width="4.625" style="2" customWidth="1"/>
    <col min="10756" max="10756" width="7.125" style="2" customWidth="1"/>
    <col min="10757" max="10757" width="3.375" style="2" customWidth="1"/>
    <col min="10758" max="10761" width="9.625" style="2"/>
    <col min="10762" max="10762" width="10.875" style="2" customWidth="1"/>
    <col min="10763" max="11008" width="9.625" style="2"/>
    <col min="11009" max="11009" width="13.375" style="2" customWidth="1"/>
    <col min="11010" max="11010" width="5.875" style="2" customWidth="1"/>
    <col min="11011" max="11011" width="4.625" style="2" customWidth="1"/>
    <col min="11012" max="11012" width="7.125" style="2" customWidth="1"/>
    <col min="11013" max="11013" width="3.375" style="2" customWidth="1"/>
    <col min="11014" max="11017" width="9.625" style="2"/>
    <col min="11018" max="11018" width="10.875" style="2" customWidth="1"/>
    <col min="11019" max="11264" width="9.625" style="2"/>
    <col min="11265" max="11265" width="13.375" style="2" customWidth="1"/>
    <col min="11266" max="11266" width="5.875" style="2" customWidth="1"/>
    <col min="11267" max="11267" width="4.625" style="2" customWidth="1"/>
    <col min="11268" max="11268" width="7.125" style="2" customWidth="1"/>
    <col min="11269" max="11269" width="3.375" style="2" customWidth="1"/>
    <col min="11270" max="11273" width="9.625" style="2"/>
    <col min="11274" max="11274" width="10.875" style="2" customWidth="1"/>
    <col min="11275" max="11520" width="9.625" style="2"/>
    <col min="11521" max="11521" width="13.375" style="2" customWidth="1"/>
    <col min="11522" max="11522" width="5.875" style="2" customWidth="1"/>
    <col min="11523" max="11523" width="4.625" style="2" customWidth="1"/>
    <col min="11524" max="11524" width="7.125" style="2" customWidth="1"/>
    <col min="11525" max="11525" width="3.375" style="2" customWidth="1"/>
    <col min="11526" max="11529" width="9.625" style="2"/>
    <col min="11530" max="11530" width="10.875" style="2" customWidth="1"/>
    <col min="11531" max="11776" width="9.625" style="2"/>
    <col min="11777" max="11777" width="13.375" style="2" customWidth="1"/>
    <col min="11778" max="11778" width="5.875" style="2" customWidth="1"/>
    <col min="11779" max="11779" width="4.625" style="2" customWidth="1"/>
    <col min="11780" max="11780" width="7.125" style="2" customWidth="1"/>
    <col min="11781" max="11781" width="3.375" style="2" customWidth="1"/>
    <col min="11782" max="11785" width="9.625" style="2"/>
    <col min="11786" max="11786" width="10.875" style="2" customWidth="1"/>
    <col min="11787" max="12032" width="9.625" style="2"/>
    <col min="12033" max="12033" width="13.375" style="2" customWidth="1"/>
    <col min="12034" max="12034" width="5.875" style="2" customWidth="1"/>
    <col min="12035" max="12035" width="4.625" style="2" customWidth="1"/>
    <col min="12036" max="12036" width="7.125" style="2" customWidth="1"/>
    <col min="12037" max="12037" width="3.375" style="2" customWidth="1"/>
    <col min="12038" max="12041" width="9.625" style="2"/>
    <col min="12042" max="12042" width="10.875" style="2" customWidth="1"/>
    <col min="12043" max="12288" width="9.625" style="2"/>
    <col min="12289" max="12289" width="13.375" style="2" customWidth="1"/>
    <col min="12290" max="12290" width="5.875" style="2" customWidth="1"/>
    <col min="12291" max="12291" width="4.625" style="2" customWidth="1"/>
    <col min="12292" max="12292" width="7.125" style="2" customWidth="1"/>
    <col min="12293" max="12293" width="3.375" style="2" customWidth="1"/>
    <col min="12294" max="12297" width="9.625" style="2"/>
    <col min="12298" max="12298" width="10.875" style="2" customWidth="1"/>
    <col min="12299" max="12544" width="9.625" style="2"/>
    <col min="12545" max="12545" width="13.375" style="2" customWidth="1"/>
    <col min="12546" max="12546" width="5.875" style="2" customWidth="1"/>
    <col min="12547" max="12547" width="4.625" style="2" customWidth="1"/>
    <col min="12548" max="12548" width="7.125" style="2" customWidth="1"/>
    <col min="12549" max="12549" width="3.375" style="2" customWidth="1"/>
    <col min="12550" max="12553" width="9.625" style="2"/>
    <col min="12554" max="12554" width="10.875" style="2" customWidth="1"/>
    <col min="12555" max="12800" width="9.625" style="2"/>
    <col min="12801" max="12801" width="13.375" style="2" customWidth="1"/>
    <col min="12802" max="12802" width="5.875" style="2" customWidth="1"/>
    <col min="12803" max="12803" width="4.625" style="2" customWidth="1"/>
    <col min="12804" max="12804" width="7.125" style="2" customWidth="1"/>
    <col min="12805" max="12805" width="3.375" style="2" customWidth="1"/>
    <col min="12806" max="12809" width="9.625" style="2"/>
    <col min="12810" max="12810" width="10.875" style="2" customWidth="1"/>
    <col min="12811" max="13056" width="9.625" style="2"/>
    <col min="13057" max="13057" width="13.375" style="2" customWidth="1"/>
    <col min="13058" max="13058" width="5.875" style="2" customWidth="1"/>
    <col min="13059" max="13059" width="4.625" style="2" customWidth="1"/>
    <col min="13060" max="13060" width="7.125" style="2" customWidth="1"/>
    <col min="13061" max="13061" width="3.375" style="2" customWidth="1"/>
    <col min="13062" max="13065" width="9.625" style="2"/>
    <col min="13066" max="13066" width="10.875" style="2" customWidth="1"/>
    <col min="13067" max="13312" width="9.625" style="2"/>
    <col min="13313" max="13313" width="13.375" style="2" customWidth="1"/>
    <col min="13314" max="13314" width="5.875" style="2" customWidth="1"/>
    <col min="13315" max="13315" width="4.625" style="2" customWidth="1"/>
    <col min="13316" max="13316" width="7.125" style="2" customWidth="1"/>
    <col min="13317" max="13317" width="3.375" style="2" customWidth="1"/>
    <col min="13318" max="13321" width="9.625" style="2"/>
    <col min="13322" max="13322" width="10.875" style="2" customWidth="1"/>
    <col min="13323" max="13568" width="9.625" style="2"/>
    <col min="13569" max="13569" width="13.375" style="2" customWidth="1"/>
    <col min="13570" max="13570" width="5.875" style="2" customWidth="1"/>
    <col min="13571" max="13571" width="4.625" style="2" customWidth="1"/>
    <col min="13572" max="13572" width="7.125" style="2" customWidth="1"/>
    <col min="13573" max="13573" width="3.375" style="2" customWidth="1"/>
    <col min="13574" max="13577" width="9.625" style="2"/>
    <col min="13578" max="13578" width="10.875" style="2" customWidth="1"/>
    <col min="13579" max="13824" width="9.625" style="2"/>
    <col min="13825" max="13825" width="13.375" style="2" customWidth="1"/>
    <col min="13826" max="13826" width="5.875" style="2" customWidth="1"/>
    <col min="13827" max="13827" width="4.625" style="2" customWidth="1"/>
    <col min="13828" max="13828" width="7.125" style="2" customWidth="1"/>
    <col min="13829" max="13829" width="3.375" style="2" customWidth="1"/>
    <col min="13830" max="13833" width="9.625" style="2"/>
    <col min="13834" max="13834" width="10.875" style="2" customWidth="1"/>
    <col min="13835" max="14080" width="9.625" style="2"/>
    <col min="14081" max="14081" width="13.375" style="2" customWidth="1"/>
    <col min="14082" max="14082" width="5.875" style="2" customWidth="1"/>
    <col min="14083" max="14083" width="4.625" style="2" customWidth="1"/>
    <col min="14084" max="14084" width="7.125" style="2" customWidth="1"/>
    <col min="14085" max="14085" width="3.375" style="2" customWidth="1"/>
    <col min="14086" max="14089" width="9.625" style="2"/>
    <col min="14090" max="14090" width="10.875" style="2" customWidth="1"/>
    <col min="14091" max="14336" width="9.625" style="2"/>
    <col min="14337" max="14337" width="13.375" style="2" customWidth="1"/>
    <col min="14338" max="14338" width="5.875" style="2" customWidth="1"/>
    <col min="14339" max="14339" width="4.625" style="2" customWidth="1"/>
    <col min="14340" max="14340" width="7.125" style="2" customWidth="1"/>
    <col min="14341" max="14341" width="3.375" style="2" customWidth="1"/>
    <col min="14342" max="14345" width="9.625" style="2"/>
    <col min="14346" max="14346" width="10.875" style="2" customWidth="1"/>
    <col min="14347" max="14592" width="9.625" style="2"/>
    <col min="14593" max="14593" width="13.375" style="2" customWidth="1"/>
    <col min="14594" max="14594" width="5.875" style="2" customWidth="1"/>
    <col min="14595" max="14595" width="4.625" style="2" customWidth="1"/>
    <col min="14596" max="14596" width="7.125" style="2" customWidth="1"/>
    <col min="14597" max="14597" width="3.375" style="2" customWidth="1"/>
    <col min="14598" max="14601" width="9.625" style="2"/>
    <col min="14602" max="14602" width="10.875" style="2" customWidth="1"/>
    <col min="14603" max="14848" width="9.625" style="2"/>
    <col min="14849" max="14849" width="13.375" style="2" customWidth="1"/>
    <col min="14850" max="14850" width="5.875" style="2" customWidth="1"/>
    <col min="14851" max="14851" width="4.625" style="2" customWidth="1"/>
    <col min="14852" max="14852" width="7.125" style="2" customWidth="1"/>
    <col min="14853" max="14853" width="3.375" style="2" customWidth="1"/>
    <col min="14854" max="14857" width="9.625" style="2"/>
    <col min="14858" max="14858" width="10.875" style="2" customWidth="1"/>
    <col min="14859" max="15104" width="9.625" style="2"/>
    <col min="15105" max="15105" width="13.375" style="2" customWidth="1"/>
    <col min="15106" max="15106" width="5.875" style="2" customWidth="1"/>
    <col min="15107" max="15107" width="4.625" style="2" customWidth="1"/>
    <col min="15108" max="15108" width="7.125" style="2" customWidth="1"/>
    <col min="15109" max="15109" width="3.375" style="2" customWidth="1"/>
    <col min="15110" max="15113" width="9.625" style="2"/>
    <col min="15114" max="15114" width="10.875" style="2" customWidth="1"/>
    <col min="15115" max="15360" width="9.625" style="2"/>
    <col min="15361" max="15361" width="13.375" style="2" customWidth="1"/>
    <col min="15362" max="15362" width="5.875" style="2" customWidth="1"/>
    <col min="15363" max="15363" width="4.625" style="2" customWidth="1"/>
    <col min="15364" max="15364" width="7.125" style="2" customWidth="1"/>
    <col min="15365" max="15365" width="3.375" style="2" customWidth="1"/>
    <col min="15366" max="15369" width="9.625" style="2"/>
    <col min="15370" max="15370" width="10.875" style="2" customWidth="1"/>
    <col min="15371" max="15616" width="9.625" style="2"/>
    <col min="15617" max="15617" width="13.375" style="2" customWidth="1"/>
    <col min="15618" max="15618" width="5.875" style="2" customWidth="1"/>
    <col min="15619" max="15619" width="4.625" style="2" customWidth="1"/>
    <col min="15620" max="15620" width="7.125" style="2" customWidth="1"/>
    <col min="15621" max="15621" width="3.375" style="2" customWidth="1"/>
    <col min="15622" max="15625" width="9.625" style="2"/>
    <col min="15626" max="15626" width="10.875" style="2" customWidth="1"/>
    <col min="15627" max="15872" width="9.625" style="2"/>
    <col min="15873" max="15873" width="13.375" style="2" customWidth="1"/>
    <col min="15874" max="15874" width="5.875" style="2" customWidth="1"/>
    <col min="15875" max="15875" width="4.625" style="2" customWidth="1"/>
    <col min="15876" max="15876" width="7.125" style="2" customWidth="1"/>
    <col min="15877" max="15877" width="3.375" style="2" customWidth="1"/>
    <col min="15878" max="15881" width="9.625" style="2"/>
    <col min="15882" max="15882" width="10.875" style="2" customWidth="1"/>
    <col min="15883" max="16128" width="9.625" style="2"/>
    <col min="16129" max="16129" width="13.375" style="2" customWidth="1"/>
    <col min="16130" max="16130" width="5.875" style="2" customWidth="1"/>
    <col min="16131" max="16131" width="4.625" style="2" customWidth="1"/>
    <col min="16132" max="16132" width="7.125" style="2" customWidth="1"/>
    <col min="16133" max="16133" width="3.375" style="2" customWidth="1"/>
    <col min="16134" max="16137" width="9.625" style="2"/>
    <col min="16138" max="16138" width="10.875" style="2" customWidth="1"/>
    <col min="16139" max="16384" width="9.625" style="2"/>
  </cols>
  <sheetData>
    <row r="1" spans="1:17" x14ac:dyDescent="0.2">
      <c r="A1" s="1"/>
      <c r="E1" s="3"/>
      <c r="J1" s="3"/>
      <c r="L1" s="4"/>
      <c r="M1" s="4"/>
      <c r="N1" s="4"/>
    </row>
    <row r="2" spans="1:17" x14ac:dyDescent="0.2">
      <c r="E2" s="3"/>
      <c r="J2" s="3"/>
      <c r="L2" s="4"/>
      <c r="M2" s="4"/>
      <c r="N2" s="4"/>
    </row>
    <row r="3" spans="1:17" x14ac:dyDescent="0.2">
      <c r="E3" s="3"/>
      <c r="J3" s="3"/>
      <c r="L3" s="4"/>
      <c r="M3" s="4"/>
      <c r="N3" s="4"/>
    </row>
    <row r="4" spans="1:17" x14ac:dyDescent="0.2">
      <c r="E4" s="3"/>
      <c r="J4" s="3"/>
      <c r="L4" s="4"/>
      <c r="M4" s="4"/>
      <c r="N4" s="4"/>
    </row>
    <row r="5" spans="1:17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</row>
    <row r="6" spans="1:17" x14ac:dyDescent="0.2">
      <c r="E6" s="3"/>
      <c r="G6" s="5" t="s">
        <v>0</v>
      </c>
      <c r="J6" s="3"/>
      <c r="L6" s="4"/>
      <c r="M6" s="4"/>
      <c r="N6" s="4"/>
      <c r="O6" s="3"/>
    </row>
    <row r="7" spans="1:17" x14ac:dyDescent="0.2">
      <c r="E7" s="3"/>
      <c r="J7" s="3"/>
      <c r="L7" s="3"/>
      <c r="M7" s="3"/>
      <c r="N7" s="3"/>
    </row>
    <row r="8" spans="1:17" x14ac:dyDescent="0.2">
      <c r="D8" s="1" t="s">
        <v>1</v>
      </c>
      <c r="E8" s="3"/>
      <c r="J8" s="3"/>
      <c r="L8" s="3"/>
      <c r="M8" s="3"/>
      <c r="N8" s="3"/>
    </row>
    <row r="9" spans="1:17" x14ac:dyDescent="0.2">
      <c r="D9" s="1" t="s">
        <v>2</v>
      </c>
      <c r="E9" s="3"/>
      <c r="J9" s="3"/>
      <c r="L9" s="3"/>
      <c r="M9" s="3"/>
      <c r="N9" s="3"/>
    </row>
    <row r="10" spans="1:17" x14ac:dyDescent="0.2">
      <c r="D10" s="1" t="s">
        <v>3</v>
      </c>
      <c r="E10" s="3"/>
      <c r="J10" s="3"/>
      <c r="L10" s="3"/>
      <c r="M10" s="3"/>
      <c r="N10" s="3"/>
    </row>
    <row r="11" spans="1:17" x14ac:dyDescent="0.2">
      <c r="E11" s="3"/>
      <c r="J11" s="3"/>
      <c r="L11" s="3"/>
      <c r="M11" s="3"/>
      <c r="N11" s="3"/>
    </row>
    <row r="12" spans="1:17" x14ac:dyDescent="0.2">
      <c r="E12" s="6" t="s">
        <v>4</v>
      </c>
      <c r="J12" s="3"/>
      <c r="L12" s="3"/>
      <c r="M12" s="3"/>
      <c r="N12" s="3"/>
    </row>
    <row r="13" spans="1:17" ht="18" thickBo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8"/>
      <c r="M13" s="8"/>
      <c r="N13" s="7"/>
      <c r="O13" s="7"/>
      <c r="P13" s="9" t="s">
        <v>5</v>
      </c>
      <c r="Q13" s="7"/>
    </row>
    <row r="14" spans="1:17" x14ac:dyDescent="0.2">
      <c r="E14" s="10"/>
      <c r="F14" s="11" t="s">
        <v>6</v>
      </c>
      <c r="G14" s="12"/>
      <c r="H14" s="12"/>
      <c r="I14" s="12"/>
      <c r="J14" s="13" t="s">
        <v>6</v>
      </c>
      <c r="K14" s="12"/>
      <c r="L14" s="12"/>
      <c r="M14" s="12"/>
      <c r="N14" s="12"/>
      <c r="O14" s="12"/>
      <c r="P14" s="12"/>
      <c r="Q14" s="12"/>
    </row>
    <row r="15" spans="1:17" x14ac:dyDescent="0.2">
      <c r="E15" s="10"/>
      <c r="F15" s="3"/>
      <c r="G15" s="10"/>
      <c r="H15" s="14" t="s">
        <v>7</v>
      </c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">
      <c r="B16" s="3"/>
      <c r="C16" s="3"/>
      <c r="D16" s="3"/>
      <c r="E16" s="13" t="s">
        <v>8</v>
      </c>
      <c r="F16" s="3"/>
      <c r="G16" s="14" t="s">
        <v>9</v>
      </c>
      <c r="H16" s="14" t="s">
        <v>10</v>
      </c>
      <c r="I16" s="14" t="s">
        <v>11</v>
      </c>
      <c r="J16" s="14" t="s">
        <v>12</v>
      </c>
      <c r="K16" s="14" t="s">
        <v>13</v>
      </c>
      <c r="L16" s="14" t="s">
        <v>14</v>
      </c>
      <c r="M16" s="14" t="s">
        <v>15</v>
      </c>
      <c r="N16" s="14" t="s">
        <v>16</v>
      </c>
      <c r="O16" s="14" t="s">
        <v>17</v>
      </c>
      <c r="P16" s="14" t="s">
        <v>18</v>
      </c>
      <c r="Q16" s="14" t="s">
        <v>19</v>
      </c>
    </row>
    <row r="17" spans="2:17" x14ac:dyDescent="0.2">
      <c r="B17" s="12"/>
      <c r="C17" s="12"/>
      <c r="D17" s="12"/>
      <c r="E17" s="15"/>
      <c r="F17" s="12"/>
      <c r="G17" s="15"/>
      <c r="H17" s="16" t="s">
        <v>20</v>
      </c>
      <c r="I17" s="15"/>
      <c r="J17" s="15"/>
      <c r="K17" s="16" t="s">
        <v>21</v>
      </c>
      <c r="L17" s="15"/>
      <c r="M17" s="15"/>
      <c r="N17" s="15"/>
      <c r="O17" s="16" t="s">
        <v>22</v>
      </c>
      <c r="P17" s="15"/>
      <c r="Q17" s="15"/>
    </row>
    <row r="18" spans="2:17" x14ac:dyDescent="0.2">
      <c r="C18" s="5" t="s">
        <v>23</v>
      </c>
      <c r="E18" s="10"/>
      <c r="F18" s="17"/>
      <c r="G18" s="18"/>
      <c r="H18" s="18"/>
      <c r="I18" s="18"/>
      <c r="J18" s="17"/>
      <c r="K18" s="18"/>
      <c r="L18" s="18"/>
      <c r="M18" s="18"/>
      <c r="N18" s="18"/>
      <c r="O18" s="18"/>
      <c r="P18" s="18"/>
      <c r="Q18" s="18"/>
    </row>
    <row r="19" spans="2:17" x14ac:dyDescent="0.2">
      <c r="B19" s="19">
        <v>15</v>
      </c>
      <c r="C19" s="1" t="s">
        <v>24</v>
      </c>
      <c r="D19" s="1" t="s">
        <v>25</v>
      </c>
      <c r="E19" s="20"/>
      <c r="F19" s="17">
        <v>10</v>
      </c>
      <c r="G19" s="18">
        <v>7.41</v>
      </c>
      <c r="H19" s="18">
        <v>0.56999999999999995</v>
      </c>
      <c r="I19" s="18">
        <v>1.22</v>
      </c>
      <c r="J19" s="17">
        <v>8.2799999999999994</v>
      </c>
      <c r="K19" s="18">
        <v>1.05</v>
      </c>
      <c r="L19" s="18">
        <v>3.39</v>
      </c>
      <c r="M19" s="18">
        <v>3.32</v>
      </c>
      <c r="N19" s="18">
        <v>0.05</v>
      </c>
      <c r="O19" s="21" t="s">
        <v>26</v>
      </c>
      <c r="P19" s="21" t="s">
        <v>26</v>
      </c>
      <c r="Q19" s="18">
        <v>7.0000000000000007E-2</v>
      </c>
    </row>
    <row r="20" spans="2:17" x14ac:dyDescent="0.2">
      <c r="B20" s="19">
        <v>25</v>
      </c>
      <c r="C20" s="1" t="s">
        <v>24</v>
      </c>
      <c r="D20" s="1" t="s">
        <v>27</v>
      </c>
      <c r="E20" s="20"/>
      <c r="F20" s="17">
        <v>9.5299999999999994</v>
      </c>
      <c r="G20" s="18">
        <v>7.35</v>
      </c>
      <c r="H20" s="18">
        <v>0.52</v>
      </c>
      <c r="I20" s="18">
        <v>1.27</v>
      </c>
      <c r="J20" s="17">
        <v>9.5510000000000002</v>
      </c>
      <c r="K20" s="18">
        <v>0.55000000000000004</v>
      </c>
      <c r="L20" s="18">
        <v>8.42</v>
      </c>
      <c r="M20" s="18">
        <v>0.03</v>
      </c>
      <c r="N20" s="18">
        <v>0.02</v>
      </c>
      <c r="O20" s="18">
        <v>1E-3</v>
      </c>
      <c r="P20" s="18">
        <v>0.05</v>
      </c>
      <c r="Q20" s="18">
        <v>0.08</v>
      </c>
    </row>
    <row r="21" spans="2:17" x14ac:dyDescent="0.2">
      <c r="B21" s="19">
        <f>10+B20</f>
        <v>35</v>
      </c>
      <c r="C21" s="1" t="s">
        <v>24</v>
      </c>
      <c r="D21" s="1" t="s">
        <v>28</v>
      </c>
      <c r="E21" s="20"/>
      <c r="F21" s="17">
        <v>9.5500000000000007</v>
      </c>
      <c r="G21" s="18">
        <v>7.28</v>
      </c>
      <c r="H21" s="18">
        <v>0.54</v>
      </c>
      <c r="I21" s="18">
        <v>1.32</v>
      </c>
      <c r="J21" s="17">
        <v>10.14</v>
      </c>
      <c r="K21" s="18">
        <v>0.57999999999999996</v>
      </c>
      <c r="L21" s="18">
        <v>9.0399999999999991</v>
      </c>
      <c r="M21" s="21" t="s">
        <v>26</v>
      </c>
      <c r="N21" s="18">
        <v>0.03</v>
      </c>
      <c r="O21" s="21" t="s">
        <v>26</v>
      </c>
      <c r="P21" s="18">
        <v>0.05</v>
      </c>
      <c r="Q21" s="18">
        <v>0.04</v>
      </c>
    </row>
    <row r="22" spans="2:17" x14ac:dyDescent="0.2">
      <c r="B22" s="19">
        <f>10+B21</f>
        <v>45</v>
      </c>
      <c r="C22" s="1" t="s">
        <v>24</v>
      </c>
      <c r="D22" s="1" t="s">
        <v>29</v>
      </c>
      <c r="E22" s="20"/>
      <c r="F22" s="17">
        <v>10.199999999999999</v>
      </c>
      <c r="G22" s="18">
        <v>7.49</v>
      </c>
      <c r="H22" s="18">
        <v>0.56999999999999995</v>
      </c>
      <c r="I22" s="18">
        <v>1.34</v>
      </c>
      <c r="J22" s="17">
        <v>8.4210000000000012</v>
      </c>
      <c r="K22" s="18">
        <v>0.56999999999999995</v>
      </c>
      <c r="L22" s="18">
        <v>7.3</v>
      </c>
      <c r="M22" s="21" t="s">
        <v>26</v>
      </c>
      <c r="N22" s="18">
        <v>7.0000000000000007E-2</v>
      </c>
      <c r="O22" s="18">
        <v>0.01</v>
      </c>
      <c r="P22" s="18">
        <v>1E-3</v>
      </c>
      <c r="Q22" s="18">
        <v>7.0000000000000007E-2</v>
      </c>
    </row>
    <row r="23" spans="2:17" x14ac:dyDescent="0.2">
      <c r="B23" s="19">
        <f>10+B22</f>
        <v>55</v>
      </c>
      <c r="C23" s="1" t="s">
        <v>24</v>
      </c>
      <c r="D23" s="1" t="s">
        <v>30</v>
      </c>
      <c r="E23" s="20"/>
      <c r="F23" s="17">
        <v>10.38</v>
      </c>
      <c r="G23" s="18">
        <v>8</v>
      </c>
      <c r="H23" s="18">
        <v>0.56000000000000005</v>
      </c>
      <c r="I23" s="18">
        <v>1.42</v>
      </c>
      <c r="J23" s="17">
        <v>6.41</v>
      </c>
      <c r="K23" s="18">
        <v>0.32</v>
      </c>
      <c r="L23" s="18">
        <v>5.46</v>
      </c>
      <c r="M23" s="21" t="s">
        <v>26</v>
      </c>
      <c r="N23" s="18">
        <v>0.11</v>
      </c>
      <c r="O23" s="21" t="s">
        <v>26</v>
      </c>
      <c r="P23" s="18">
        <v>0.03</v>
      </c>
      <c r="Q23" s="18">
        <v>0.09</v>
      </c>
    </row>
    <row r="24" spans="2:17" x14ac:dyDescent="0.2">
      <c r="B24" s="19">
        <f>10+B23</f>
        <v>65</v>
      </c>
      <c r="C24" s="1" t="s">
        <v>24</v>
      </c>
      <c r="D24" s="1" t="s">
        <v>31</v>
      </c>
      <c r="E24" s="20"/>
      <c r="F24" s="17">
        <v>11.38</v>
      </c>
      <c r="G24" s="18">
        <v>8.41</v>
      </c>
      <c r="H24" s="18">
        <v>1.0900000000000001</v>
      </c>
      <c r="I24" s="18">
        <v>1.48</v>
      </c>
      <c r="J24" s="17">
        <v>3.28</v>
      </c>
      <c r="K24" s="18">
        <v>7.0000000000000007E-2</v>
      </c>
      <c r="L24" s="18">
        <v>2.52</v>
      </c>
      <c r="M24" s="21" t="s">
        <v>26</v>
      </c>
      <c r="N24" s="18">
        <v>0.17</v>
      </c>
      <c r="O24" s="18">
        <v>0.02</v>
      </c>
      <c r="P24" s="18">
        <v>0.01</v>
      </c>
      <c r="Q24" s="18">
        <v>0.1</v>
      </c>
    </row>
    <row r="25" spans="2:17" x14ac:dyDescent="0.2">
      <c r="B25" s="19">
        <f>10+B24</f>
        <v>75</v>
      </c>
      <c r="C25" s="1" t="s">
        <v>24</v>
      </c>
      <c r="E25" s="20"/>
      <c r="F25" s="17">
        <v>12.25</v>
      </c>
      <c r="G25" s="18">
        <v>9.1999999999999993</v>
      </c>
      <c r="H25" s="18">
        <v>1.1100000000000001</v>
      </c>
      <c r="I25" s="18">
        <v>1.54</v>
      </c>
      <c r="J25" s="17">
        <v>2.0801000000000003</v>
      </c>
      <c r="K25" s="18">
        <v>0.03</v>
      </c>
      <c r="L25" s="18">
        <v>1.22</v>
      </c>
      <c r="M25" s="21" t="s">
        <v>26</v>
      </c>
      <c r="N25" s="18">
        <v>0.31</v>
      </c>
      <c r="O25" s="18">
        <v>0.05</v>
      </c>
      <c r="P25" s="18">
        <v>1E-4</v>
      </c>
      <c r="Q25" s="18">
        <v>7.0000000000000007E-2</v>
      </c>
    </row>
    <row r="26" spans="2:17" x14ac:dyDescent="0.2">
      <c r="B26" s="5" t="s">
        <v>32</v>
      </c>
      <c r="E26" s="20"/>
      <c r="F26" s="17"/>
      <c r="G26" s="18"/>
      <c r="H26" s="18"/>
      <c r="I26" s="18"/>
      <c r="J26" s="17"/>
      <c r="K26" s="18"/>
      <c r="L26" s="18"/>
      <c r="M26" s="18"/>
      <c r="N26" s="18"/>
      <c r="O26" s="18"/>
      <c r="P26" s="18"/>
      <c r="Q26" s="18"/>
    </row>
    <row r="27" spans="2:17" x14ac:dyDescent="0.2">
      <c r="B27" s="19">
        <v>15</v>
      </c>
      <c r="C27" s="1" t="s">
        <v>24</v>
      </c>
      <c r="D27" s="1" t="s">
        <v>25</v>
      </c>
      <c r="E27" s="20"/>
      <c r="F27" s="17">
        <v>10.15</v>
      </c>
      <c r="G27" s="18">
        <v>7.39</v>
      </c>
      <c r="H27" s="18">
        <v>1.24</v>
      </c>
      <c r="I27" s="18">
        <v>1.1200000000000001</v>
      </c>
      <c r="J27" s="17">
        <v>8.4110999999999994</v>
      </c>
      <c r="K27" s="18">
        <v>0.56000000000000005</v>
      </c>
      <c r="L27" s="18">
        <v>6.39</v>
      </c>
      <c r="M27" s="18">
        <v>0.3</v>
      </c>
      <c r="N27" s="18">
        <v>0.22</v>
      </c>
      <c r="O27" s="18">
        <v>1E-3</v>
      </c>
      <c r="P27" s="18">
        <v>1E-4</v>
      </c>
      <c r="Q27" s="18">
        <v>0.14000000000000001</v>
      </c>
    </row>
    <row r="28" spans="2:17" x14ac:dyDescent="0.2">
      <c r="B28" s="19">
        <v>25</v>
      </c>
      <c r="C28" s="1" t="s">
        <v>24</v>
      </c>
      <c r="D28" s="1" t="s">
        <v>27</v>
      </c>
      <c r="E28" s="20"/>
      <c r="F28" s="17">
        <v>10.199999999999999</v>
      </c>
      <c r="G28" s="18">
        <v>7.24</v>
      </c>
      <c r="H28" s="18">
        <v>1.28</v>
      </c>
      <c r="I28" s="18">
        <v>1.28</v>
      </c>
      <c r="J28" s="17">
        <v>9.26</v>
      </c>
      <c r="K28" s="18">
        <v>0.46</v>
      </c>
      <c r="L28" s="18">
        <v>6.34</v>
      </c>
      <c r="M28" s="21" t="s">
        <v>26</v>
      </c>
      <c r="N28" s="18">
        <v>1.23</v>
      </c>
      <c r="O28" s="18">
        <v>0.03</v>
      </c>
      <c r="P28" s="18">
        <v>0.24</v>
      </c>
      <c r="Q28" s="18">
        <v>0.16</v>
      </c>
    </row>
    <row r="29" spans="2:17" x14ac:dyDescent="0.2">
      <c r="B29" s="19">
        <f>10+B28</f>
        <v>35</v>
      </c>
      <c r="C29" s="1" t="s">
        <v>24</v>
      </c>
      <c r="D29" s="1" t="s">
        <v>28</v>
      </c>
      <c r="E29" s="20"/>
      <c r="F29" s="17">
        <v>9.4</v>
      </c>
      <c r="G29" s="18">
        <v>6.58</v>
      </c>
      <c r="H29" s="18">
        <v>1.1499999999999999</v>
      </c>
      <c r="I29" s="18">
        <v>1.27</v>
      </c>
      <c r="J29" s="17">
        <v>10.16</v>
      </c>
      <c r="K29" s="18">
        <v>0.28000000000000003</v>
      </c>
      <c r="L29" s="18">
        <v>6.11</v>
      </c>
      <c r="M29" s="21" t="s">
        <v>26</v>
      </c>
      <c r="N29" s="18">
        <v>3.01</v>
      </c>
      <c r="O29" s="18">
        <v>0.02</v>
      </c>
      <c r="P29" s="18">
        <v>0.09</v>
      </c>
      <c r="Q29" s="18">
        <v>0.24</v>
      </c>
    </row>
    <row r="30" spans="2:17" x14ac:dyDescent="0.2">
      <c r="B30" s="19">
        <f>10+B29</f>
        <v>45</v>
      </c>
      <c r="C30" s="1" t="s">
        <v>24</v>
      </c>
      <c r="D30" s="1" t="s">
        <v>29</v>
      </c>
      <c r="E30" s="20"/>
      <c r="F30" s="17">
        <v>10.01</v>
      </c>
      <c r="G30" s="18">
        <v>7.08</v>
      </c>
      <c r="H30" s="18">
        <v>1.21</v>
      </c>
      <c r="I30" s="18">
        <v>1.33</v>
      </c>
      <c r="J30" s="17">
        <v>9.5500000000000007</v>
      </c>
      <c r="K30" s="18">
        <v>0.19</v>
      </c>
      <c r="L30" s="18">
        <v>5.47</v>
      </c>
      <c r="M30" s="21" t="s">
        <v>26</v>
      </c>
      <c r="N30" s="18">
        <v>3.06</v>
      </c>
      <c r="O30" s="18">
        <v>0.06</v>
      </c>
      <c r="P30" s="18">
        <v>0.03</v>
      </c>
      <c r="Q30" s="18">
        <v>0.34</v>
      </c>
    </row>
    <row r="31" spans="2:17" x14ac:dyDescent="0.2">
      <c r="B31" s="19">
        <f>10+B30</f>
        <v>55</v>
      </c>
      <c r="C31" s="1" t="s">
        <v>24</v>
      </c>
      <c r="D31" s="1" t="s">
        <v>30</v>
      </c>
      <c r="E31" s="20"/>
      <c r="F31" s="17">
        <v>10.15</v>
      </c>
      <c r="G31" s="18">
        <v>7.14</v>
      </c>
      <c r="H31" s="18">
        <v>1.17</v>
      </c>
      <c r="I31" s="18">
        <v>1.44</v>
      </c>
      <c r="J31" s="17">
        <v>9.31</v>
      </c>
      <c r="K31" s="18">
        <v>0.2</v>
      </c>
      <c r="L31" s="18">
        <v>5.38</v>
      </c>
      <c r="M31" s="21" t="s">
        <v>26</v>
      </c>
      <c r="N31" s="18">
        <v>2.58</v>
      </c>
      <c r="O31" s="18">
        <v>0.04</v>
      </c>
      <c r="P31" s="18">
        <v>7.0000000000000007E-2</v>
      </c>
      <c r="Q31" s="18">
        <v>0.24</v>
      </c>
    </row>
    <row r="32" spans="2:17" x14ac:dyDescent="0.2">
      <c r="B32" s="19">
        <f>10+B31</f>
        <v>65</v>
      </c>
      <c r="C32" s="1" t="s">
        <v>24</v>
      </c>
      <c r="D32" s="1" t="s">
        <v>31</v>
      </c>
      <c r="E32" s="20"/>
      <c r="F32" s="17">
        <v>10.16</v>
      </c>
      <c r="G32" s="18">
        <v>7.34</v>
      </c>
      <c r="H32" s="18">
        <v>1.04</v>
      </c>
      <c r="I32" s="18">
        <v>1.38</v>
      </c>
      <c r="J32" s="17">
        <v>7.57</v>
      </c>
      <c r="K32" s="18">
        <v>7.0000000000000007E-2</v>
      </c>
      <c r="L32" s="18">
        <v>3.19</v>
      </c>
      <c r="M32" s="21" t="s">
        <v>26</v>
      </c>
      <c r="N32" s="18">
        <v>3.33</v>
      </c>
      <c r="O32" s="18">
        <v>0.23</v>
      </c>
      <c r="P32" s="18">
        <v>0.02</v>
      </c>
      <c r="Q32" s="18">
        <v>0.34</v>
      </c>
    </row>
    <row r="33" spans="2:17" x14ac:dyDescent="0.2">
      <c r="B33" s="19">
        <f>10+B32</f>
        <v>75</v>
      </c>
      <c r="C33" s="1" t="s">
        <v>24</v>
      </c>
      <c r="E33" s="20"/>
      <c r="F33" s="17">
        <v>16.29</v>
      </c>
      <c r="G33" s="18">
        <v>13.57</v>
      </c>
      <c r="H33" s="18">
        <v>0.53</v>
      </c>
      <c r="I33" s="18">
        <v>1.39</v>
      </c>
      <c r="J33" s="17">
        <v>4.01</v>
      </c>
      <c r="K33" s="21" t="s">
        <v>26</v>
      </c>
      <c r="L33" s="18">
        <v>2.25</v>
      </c>
      <c r="M33" s="21" t="s">
        <v>26</v>
      </c>
      <c r="N33" s="18">
        <v>1.18</v>
      </c>
      <c r="O33" s="18">
        <v>0.05</v>
      </c>
      <c r="P33" s="21" t="s">
        <v>26</v>
      </c>
      <c r="Q33" s="18">
        <v>0.13</v>
      </c>
    </row>
    <row r="34" spans="2:17" x14ac:dyDescent="0.2">
      <c r="B34" s="5" t="s">
        <v>33</v>
      </c>
      <c r="E34" s="20"/>
      <c r="F34" s="17"/>
      <c r="G34" s="18"/>
      <c r="H34" s="18"/>
      <c r="I34" s="18"/>
      <c r="J34" s="17"/>
      <c r="K34" s="18"/>
      <c r="L34" s="18"/>
      <c r="M34" s="18"/>
      <c r="N34" s="18"/>
      <c r="O34" s="18"/>
      <c r="P34" s="18"/>
      <c r="Q34" s="18"/>
    </row>
    <row r="35" spans="2:17" x14ac:dyDescent="0.2">
      <c r="B35" s="19">
        <v>15</v>
      </c>
      <c r="C35" s="1" t="s">
        <v>24</v>
      </c>
      <c r="D35" s="1" t="s">
        <v>25</v>
      </c>
      <c r="E35" s="20"/>
      <c r="F35" s="17">
        <v>10.34</v>
      </c>
      <c r="G35" s="18">
        <v>7.44</v>
      </c>
      <c r="H35" s="18">
        <v>1.21</v>
      </c>
      <c r="I35" s="18">
        <v>1.3</v>
      </c>
      <c r="J35" s="17">
        <v>7.3</v>
      </c>
      <c r="K35" s="18">
        <v>1.19</v>
      </c>
      <c r="L35" s="18">
        <v>0.03</v>
      </c>
      <c r="M35" s="18">
        <v>5</v>
      </c>
      <c r="N35" s="18">
        <v>0.47</v>
      </c>
      <c r="O35" s="21" t="s">
        <v>26</v>
      </c>
      <c r="P35" s="18">
        <v>0.11</v>
      </c>
      <c r="Q35" s="18">
        <v>0.1</v>
      </c>
    </row>
    <row r="36" spans="2:17" x14ac:dyDescent="0.2">
      <c r="B36" s="19">
        <v>25</v>
      </c>
      <c r="C36" s="1" t="s">
        <v>24</v>
      </c>
      <c r="D36" s="1" t="s">
        <v>27</v>
      </c>
      <c r="E36" s="20"/>
      <c r="F36" s="17">
        <v>10.27</v>
      </c>
      <c r="G36" s="18">
        <v>7.31</v>
      </c>
      <c r="H36" s="18">
        <v>1.1200000000000001</v>
      </c>
      <c r="I36" s="18">
        <v>1.44</v>
      </c>
      <c r="J36" s="17">
        <v>8.3109999999999999</v>
      </c>
      <c r="K36" s="18">
        <v>1E-3</v>
      </c>
      <c r="L36" s="18">
        <v>0.04</v>
      </c>
      <c r="M36" s="18">
        <v>0.01</v>
      </c>
      <c r="N36" s="18">
        <v>4.55</v>
      </c>
      <c r="O36" s="18">
        <v>0.01</v>
      </c>
      <c r="P36" s="18">
        <v>2.48</v>
      </c>
      <c r="Q36" s="18">
        <v>0.43</v>
      </c>
    </row>
    <row r="37" spans="2:17" x14ac:dyDescent="0.2">
      <c r="B37" s="19">
        <f>10+B36</f>
        <v>35</v>
      </c>
      <c r="C37" s="1" t="s">
        <v>24</v>
      </c>
      <c r="D37" s="1" t="s">
        <v>28</v>
      </c>
      <c r="E37" s="20"/>
      <c r="F37" s="17">
        <v>10.35</v>
      </c>
      <c r="G37" s="18">
        <v>7.26</v>
      </c>
      <c r="H37" s="18">
        <v>1.1399999999999999</v>
      </c>
      <c r="I37" s="18">
        <v>1.55</v>
      </c>
      <c r="J37" s="17">
        <v>8.4600000000000009</v>
      </c>
      <c r="K37" s="21" t="s">
        <v>26</v>
      </c>
      <c r="L37" s="18">
        <v>0.03</v>
      </c>
      <c r="M37" s="21" t="s">
        <v>26</v>
      </c>
      <c r="N37" s="18">
        <v>6.3</v>
      </c>
      <c r="O37" s="18">
        <v>0.01</v>
      </c>
      <c r="P37" s="18">
        <v>1.21</v>
      </c>
      <c r="Q37" s="18">
        <v>0.52</v>
      </c>
    </row>
    <row r="38" spans="2:17" x14ac:dyDescent="0.2">
      <c r="B38" s="19">
        <f>10+B37</f>
        <v>45</v>
      </c>
      <c r="C38" s="1" t="s">
        <v>24</v>
      </c>
      <c r="D38" s="1" t="s">
        <v>29</v>
      </c>
      <c r="E38" s="20"/>
      <c r="F38" s="17">
        <v>10.27</v>
      </c>
      <c r="G38" s="18">
        <v>7.13</v>
      </c>
      <c r="H38" s="18">
        <v>1.3</v>
      </c>
      <c r="I38" s="18">
        <v>1.44</v>
      </c>
      <c r="J38" s="17">
        <v>6.59</v>
      </c>
      <c r="K38" s="18">
        <v>0.01</v>
      </c>
      <c r="L38" s="18">
        <v>0.15</v>
      </c>
      <c r="M38" s="21" t="s">
        <v>26</v>
      </c>
      <c r="N38" s="18">
        <v>5.24</v>
      </c>
      <c r="O38" s="18">
        <v>0.16</v>
      </c>
      <c r="P38" s="18">
        <v>0.11</v>
      </c>
      <c r="Q38" s="18">
        <v>0.53</v>
      </c>
    </row>
    <row r="39" spans="2:17" x14ac:dyDescent="0.2">
      <c r="B39" s="19">
        <f>10+B38</f>
        <v>55</v>
      </c>
      <c r="C39" s="1" t="s">
        <v>24</v>
      </c>
      <c r="D39" s="1" t="s">
        <v>30</v>
      </c>
      <c r="E39" s="20"/>
      <c r="F39" s="17">
        <v>10.54</v>
      </c>
      <c r="G39" s="18">
        <v>7.53</v>
      </c>
      <c r="H39" s="18">
        <v>1.1299999999999999</v>
      </c>
      <c r="I39" s="18">
        <v>1.48</v>
      </c>
      <c r="J39" s="17">
        <v>5.58</v>
      </c>
      <c r="K39" s="21" t="s">
        <v>26</v>
      </c>
      <c r="L39" s="18">
        <v>0.05</v>
      </c>
      <c r="M39" s="21" t="s">
        <v>26</v>
      </c>
      <c r="N39" s="18">
        <v>4.38</v>
      </c>
      <c r="O39" s="18">
        <v>0.14000000000000001</v>
      </c>
      <c r="P39" s="18">
        <v>0.15</v>
      </c>
      <c r="Q39" s="18">
        <v>0.47</v>
      </c>
    </row>
    <row r="40" spans="2:17" x14ac:dyDescent="0.2">
      <c r="B40" s="19">
        <f>10+B39</f>
        <v>65</v>
      </c>
      <c r="C40" s="1" t="s">
        <v>24</v>
      </c>
      <c r="D40" s="1" t="s">
        <v>31</v>
      </c>
      <c r="E40" s="20"/>
      <c r="F40" s="17">
        <v>11.37</v>
      </c>
      <c r="G40" s="18">
        <v>8.14</v>
      </c>
      <c r="H40" s="18">
        <v>1.34</v>
      </c>
      <c r="I40" s="18">
        <v>1.49</v>
      </c>
      <c r="J40" s="17">
        <v>4.34</v>
      </c>
      <c r="K40" s="21" t="s">
        <v>26</v>
      </c>
      <c r="L40" s="18">
        <v>0.02</v>
      </c>
      <c r="M40" s="21" t="s">
        <v>26</v>
      </c>
      <c r="N40" s="18">
        <v>3.47</v>
      </c>
      <c r="O40" s="18">
        <v>0.05</v>
      </c>
      <c r="P40" s="18">
        <v>0.05</v>
      </c>
      <c r="Q40" s="18">
        <v>0.35</v>
      </c>
    </row>
    <row r="41" spans="2:17" x14ac:dyDescent="0.2">
      <c r="B41" s="19">
        <f>10+B40</f>
        <v>75</v>
      </c>
      <c r="C41" s="1" t="s">
        <v>24</v>
      </c>
      <c r="E41" s="20"/>
      <c r="F41" s="17">
        <v>12.1</v>
      </c>
      <c r="G41" s="18">
        <v>9.01</v>
      </c>
      <c r="H41" s="18">
        <v>1.22</v>
      </c>
      <c r="I41" s="18">
        <v>1.47</v>
      </c>
      <c r="J41" s="17">
        <v>2.1800000000000002</v>
      </c>
      <c r="K41" s="21" t="s">
        <v>26</v>
      </c>
      <c r="L41" s="18">
        <v>0.05</v>
      </c>
      <c r="M41" s="21" t="s">
        <v>26</v>
      </c>
      <c r="N41" s="18">
        <v>1.53</v>
      </c>
      <c r="O41" s="18">
        <v>0.12</v>
      </c>
      <c r="P41" s="21" t="s">
        <v>26</v>
      </c>
      <c r="Q41" s="18">
        <v>0.09</v>
      </c>
    </row>
    <row r="42" spans="2:17" ht="18" thickBot="1" x14ac:dyDescent="0.25">
      <c r="B42" s="7"/>
      <c r="C42" s="22" t="s">
        <v>34</v>
      </c>
      <c r="D42" s="22" t="s">
        <v>34</v>
      </c>
      <c r="E42" s="2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2:17" x14ac:dyDescent="0.2">
      <c r="E43" s="10"/>
      <c r="F43" s="25" t="s">
        <v>34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17"/>
    </row>
    <row r="44" spans="2:17" x14ac:dyDescent="0.2">
      <c r="E44" s="10"/>
      <c r="F44" s="3"/>
      <c r="G44" s="27" t="s">
        <v>35</v>
      </c>
      <c r="H44" s="28" t="s">
        <v>36</v>
      </c>
      <c r="I44" s="27" t="s">
        <v>37</v>
      </c>
      <c r="J44" s="13" t="s">
        <v>38</v>
      </c>
      <c r="K44" s="10"/>
      <c r="L44" s="10"/>
      <c r="M44" s="10"/>
      <c r="N44" s="10"/>
      <c r="O44" s="10"/>
      <c r="P44" s="10"/>
      <c r="Q44" s="17"/>
    </row>
    <row r="45" spans="2:17" x14ac:dyDescent="0.2">
      <c r="E45" s="28" t="s">
        <v>39</v>
      </c>
      <c r="F45" s="3"/>
      <c r="G45" s="13" t="s">
        <v>40</v>
      </c>
      <c r="H45" s="13" t="s">
        <v>41</v>
      </c>
      <c r="I45" s="13" t="s">
        <v>42</v>
      </c>
      <c r="J45" s="13" t="s">
        <v>43</v>
      </c>
      <c r="K45" s="27" t="s">
        <v>44</v>
      </c>
      <c r="L45" s="27" t="s">
        <v>45</v>
      </c>
      <c r="M45" s="27" t="s">
        <v>46</v>
      </c>
      <c r="N45" s="27" t="s">
        <v>47</v>
      </c>
      <c r="O45" s="27" t="s">
        <v>48</v>
      </c>
      <c r="P45" s="27" t="s">
        <v>49</v>
      </c>
      <c r="Q45" s="3"/>
    </row>
    <row r="46" spans="2:17" x14ac:dyDescent="0.2">
      <c r="B46" s="12"/>
      <c r="C46" s="12"/>
      <c r="D46" s="12"/>
      <c r="E46" s="15"/>
      <c r="F46" s="26"/>
      <c r="G46" s="29" t="s">
        <v>50</v>
      </c>
      <c r="H46" s="16" t="s">
        <v>51</v>
      </c>
      <c r="I46" s="30" t="s">
        <v>52</v>
      </c>
      <c r="J46" s="29" t="s">
        <v>53</v>
      </c>
      <c r="K46" s="30" t="s">
        <v>54</v>
      </c>
      <c r="L46" s="15"/>
      <c r="M46" s="30" t="s">
        <v>55</v>
      </c>
      <c r="N46" s="30" t="s">
        <v>56</v>
      </c>
      <c r="O46" s="30" t="s">
        <v>57</v>
      </c>
      <c r="P46" s="15"/>
      <c r="Q46" s="17"/>
    </row>
    <row r="47" spans="2:17" x14ac:dyDescent="0.2">
      <c r="C47" s="5" t="s">
        <v>23</v>
      </c>
      <c r="E47" s="10"/>
      <c r="F47" s="17"/>
      <c r="G47" s="17"/>
      <c r="H47" s="17"/>
      <c r="I47" s="17"/>
      <c r="J47" s="3"/>
      <c r="K47" s="17"/>
      <c r="L47" s="17"/>
      <c r="M47" s="17"/>
      <c r="N47" s="17"/>
      <c r="O47" s="17"/>
      <c r="P47" s="17"/>
      <c r="Q47" s="17"/>
    </row>
    <row r="48" spans="2:17" x14ac:dyDescent="0.2">
      <c r="B48" s="19">
        <v>15</v>
      </c>
      <c r="C48" s="1" t="s">
        <v>24</v>
      </c>
      <c r="D48" s="1" t="s">
        <v>25</v>
      </c>
      <c r="E48" s="20"/>
      <c r="F48" s="31">
        <v>5.33</v>
      </c>
      <c r="G48" s="32">
        <v>0.18</v>
      </c>
      <c r="H48" s="32">
        <v>1.57</v>
      </c>
      <c r="I48" s="32">
        <v>1.1499999999999999</v>
      </c>
      <c r="J48" s="32">
        <v>0.3</v>
      </c>
      <c r="K48" s="32">
        <v>0.28000000000000003</v>
      </c>
      <c r="L48" s="32">
        <v>0.22</v>
      </c>
      <c r="M48" s="32">
        <v>0.02</v>
      </c>
      <c r="N48" s="32">
        <v>0.22</v>
      </c>
      <c r="O48" s="32">
        <v>0.02</v>
      </c>
      <c r="P48" s="32">
        <v>0.17</v>
      </c>
      <c r="Q48" s="3"/>
    </row>
    <row r="49" spans="2:17" x14ac:dyDescent="0.2">
      <c r="B49" s="19">
        <v>25</v>
      </c>
      <c r="C49" s="1" t="s">
        <v>24</v>
      </c>
      <c r="D49" s="1" t="s">
        <v>27</v>
      </c>
      <c r="E49" s="10"/>
      <c r="F49" s="31">
        <v>4.1200999999999999</v>
      </c>
      <c r="G49" s="32">
        <v>0.19</v>
      </c>
      <c r="H49" s="32">
        <v>1.57</v>
      </c>
      <c r="I49" s="32">
        <v>0.57999999999999996</v>
      </c>
      <c r="J49" s="32">
        <v>0.02</v>
      </c>
      <c r="K49" s="32">
        <v>0.24</v>
      </c>
      <c r="L49" s="32">
        <v>0.01</v>
      </c>
      <c r="M49" s="32">
        <v>1E-4</v>
      </c>
      <c r="N49" s="32">
        <v>0.16</v>
      </c>
      <c r="O49" s="32">
        <v>0.06</v>
      </c>
      <c r="P49" s="32">
        <v>0.08</v>
      </c>
      <c r="Q49" s="3"/>
    </row>
    <row r="50" spans="2:17" x14ac:dyDescent="0.2">
      <c r="B50" s="19">
        <f>10+B49</f>
        <v>35</v>
      </c>
      <c r="C50" s="1" t="s">
        <v>24</v>
      </c>
      <c r="D50" s="1" t="s">
        <v>28</v>
      </c>
      <c r="E50" s="10"/>
      <c r="F50" s="31">
        <v>3.51</v>
      </c>
      <c r="G50" s="32">
        <v>0.08</v>
      </c>
      <c r="H50" s="32">
        <v>1.58</v>
      </c>
      <c r="I50" s="32">
        <v>1</v>
      </c>
      <c r="J50" s="32">
        <v>0.09</v>
      </c>
      <c r="K50" s="32">
        <v>0.12</v>
      </c>
      <c r="L50" s="32">
        <v>0.03</v>
      </c>
      <c r="M50" s="32">
        <v>0.02</v>
      </c>
      <c r="N50" s="32">
        <v>0.1</v>
      </c>
      <c r="O50" s="32">
        <v>0.03</v>
      </c>
      <c r="P50" s="32">
        <v>7.0000000000000007E-2</v>
      </c>
      <c r="Q50" s="3"/>
    </row>
    <row r="51" spans="2:17" x14ac:dyDescent="0.2">
      <c r="B51" s="19">
        <f>10+B50</f>
        <v>45</v>
      </c>
      <c r="C51" s="1" t="s">
        <v>24</v>
      </c>
      <c r="D51" s="1" t="s">
        <v>29</v>
      </c>
      <c r="E51" s="10"/>
      <c r="F51" s="31">
        <v>4.58</v>
      </c>
      <c r="G51" s="32">
        <v>0.19</v>
      </c>
      <c r="H51" s="32">
        <v>2.25</v>
      </c>
      <c r="I51" s="32">
        <v>0.55000000000000004</v>
      </c>
      <c r="J51" s="32">
        <v>0.09</v>
      </c>
      <c r="K51" s="32">
        <v>0.22</v>
      </c>
      <c r="L51" s="32">
        <v>0.06</v>
      </c>
      <c r="M51" s="32">
        <v>0.02</v>
      </c>
      <c r="N51" s="32">
        <v>0.16</v>
      </c>
      <c r="O51" s="32">
        <v>0.06</v>
      </c>
      <c r="P51" s="32">
        <v>0.17</v>
      </c>
      <c r="Q51" s="3"/>
    </row>
    <row r="52" spans="2:17" x14ac:dyDescent="0.2">
      <c r="B52" s="19">
        <f>10+B51</f>
        <v>55</v>
      </c>
      <c r="C52" s="1" t="s">
        <v>24</v>
      </c>
      <c r="D52" s="1" t="s">
        <v>30</v>
      </c>
      <c r="E52" s="10"/>
      <c r="F52" s="31">
        <v>6.41</v>
      </c>
      <c r="G52" s="32">
        <v>0.19</v>
      </c>
      <c r="H52" s="32">
        <v>3.18</v>
      </c>
      <c r="I52" s="32">
        <v>1.19</v>
      </c>
      <c r="J52" s="32">
        <v>0.06</v>
      </c>
      <c r="K52" s="32">
        <v>0.3</v>
      </c>
      <c r="L52" s="32">
        <v>0.12</v>
      </c>
      <c r="M52" s="32">
        <v>7.0000000000000007E-2</v>
      </c>
      <c r="N52" s="32">
        <v>0.26</v>
      </c>
      <c r="O52" s="32">
        <v>0.04</v>
      </c>
      <c r="P52" s="32">
        <v>0.19</v>
      </c>
      <c r="Q52" s="3"/>
    </row>
    <row r="53" spans="2:17" x14ac:dyDescent="0.2">
      <c r="B53" s="19">
        <f>10+B52</f>
        <v>65</v>
      </c>
      <c r="C53" s="1" t="s">
        <v>24</v>
      </c>
      <c r="D53" s="1" t="s">
        <v>31</v>
      </c>
      <c r="E53" s="20"/>
      <c r="F53" s="31">
        <v>8.5299999999999994</v>
      </c>
      <c r="G53" s="32">
        <v>0.1</v>
      </c>
      <c r="H53" s="32">
        <v>4.21</v>
      </c>
      <c r="I53" s="32">
        <v>1.31</v>
      </c>
      <c r="J53" s="32">
        <v>0.03</v>
      </c>
      <c r="K53" s="32">
        <v>0.55000000000000004</v>
      </c>
      <c r="L53" s="32">
        <v>0.11</v>
      </c>
      <c r="M53" s="32">
        <v>0.08</v>
      </c>
      <c r="N53" s="32">
        <v>0.2</v>
      </c>
      <c r="O53" s="32">
        <v>0.39</v>
      </c>
      <c r="P53" s="32">
        <v>0.36</v>
      </c>
      <c r="Q53" s="3"/>
    </row>
    <row r="54" spans="2:17" x14ac:dyDescent="0.2">
      <c r="B54" s="19">
        <f>10+B53</f>
        <v>75</v>
      </c>
      <c r="C54" s="1" t="s">
        <v>24</v>
      </c>
      <c r="E54" s="20"/>
      <c r="F54" s="31">
        <v>9.26</v>
      </c>
      <c r="G54" s="32">
        <v>0.11</v>
      </c>
      <c r="H54" s="32">
        <v>4.3600000000000003</v>
      </c>
      <c r="I54" s="32">
        <v>2.2000000000000002</v>
      </c>
      <c r="J54" s="32">
        <v>0.03</v>
      </c>
      <c r="K54" s="32">
        <v>0.37</v>
      </c>
      <c r="L54" s="32">
        <v>0.1</v>
      </c>
      <c r="M54" s="32">
        <v>0.02</v>
      </c>
      <c r="N54" s="32">
        <v>0.12</v>
      </c>
      <c r="O54" s="32">
        <v>0.41</v>
      </c>
      <c r="P54" s="32">
        <v>0.35</v>
      </c>
      <c r="Q54" s="3"/>
    </row>
    <row r="55" spans="2:17" x14ac:dyDescent="0.2">
      <c r="B55" s="5" t="s">
        <v>32</v>
      </c>
      <c r="E55" s="20"/>
      <c r="F55" s="31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"/>
    </row>
    <row r="56" spans="2:17" x14ac:dyDescent="0.2">
      <c r="B56" s="19">
        <v>15</v>
      </c>
      <c r="C56" s="1" t="s">
        <v>24</v>
      </c>
      <c r="D56" s="1" t="s">
        <v>25</v>
      </c>
      <c r="E56" s="20"/>
      <c r="F56" s="31">
        <v>5.0301</v>
      </c>
      <c r="G56" s="32">
        <v>0.3</v>
      </c>
      <c r="H56" s="32">
        <v>1.49</v>
      </c>
      <c r="I56" s="32">
        <v>1.01</v>
      </c>
      <c r="J56" s="32">
        <v>0.14000000000000001</v>
      </c>
      <c r="K56" s="32">
        <v>0.12</v>
      </c>
      <c r="L56" s="32">
        <v>0.03</v>
      </c>
      <c r="M56" s="32">
        <v>1E-4</v>
      </c>
      <c r="N56" s="32">
        <v>0.55000000000000004</v>
      </c>
      <c r="O56" s="32">
        <v>0.03</v>
      </c>
      <c r="P56" s="32">
        <v>0.16</v>
      </c>
      <c r="Q56" s="3"/>
    </row>
    <row r="57" spans="2:17" x14ac:dyDescent="0.2">
      <c r="B57" s="19">
        <v>25</v>
      </c>
      <c r="C57" s="1" t="s">
        <v>24</v>
      </c>
      <c r="D57" s="1" t="s">
        <v>27</v>
      </c>
      <c r="E57" s="20"/>
      <c r="F57" s="31">
        <v>4.1501000000000001</v>
      </c>
      <c r="G57" s="32">
        <v>0.18</v>
      </c>
      <c r="H57" s="32">
        <v>1.54</v>
      </c>
      <c r="I57" s="32">
        <v>1.06</v>
      </c>
      <c r="J57" s="32">
        <v>7.0000000000000007E-2</v>
      </c>
      <c r="K57" s="32">
        <v>0.13</v>
      </c>
      <c r="L57" s="32">
        <v>0.04</v>
      </c>
      <c r="M57" s="32">
        <v>1E-4</v>
      </c>
      <c r="N57" s="32">
        <v>0.15</v>
      </c>
      <c r="O57" s="32">
        <v>0.02</v>
      </c>
      <c r="P57" s="32">
        <v>0.16</v>
      </c>
      <c r="Q57" s="3"/>
    </row>
    <row r="58" spans="2:17" x14ac:dyDescent="0.2">
      <c r="B58" s="19">
        <f>10+B57</f>
        <v>35</v>
      </c>
      <c r="C58" s="1" t="s">
        <v>24</v>
      </c>
      <c r="D58" s="1" t="s">
        <v>28</v>
      </c>
      <c r="E58" s="20"/>
      <c r="F58" s="31">
        <v>4.04</v>
      </c>
      <c r="G58" s="32">
        <v>0.2</v>
      </c>
      <c r="H58" s="32">
        <v>1.5</v>
      </c>
      <c r="I58" s="32">
        <v>0.54</v>
      </c>
      <c r="J58" s="32">
        <v>0.03</v>
      </c>
      <c r="K58" s="32">
        <v>0.15</v>
      </c>
      <c r="L58" s="32">
        <v>0.05</v>
      </c>
      <c r="M58" s="32">
        <v>0.02</v>
      </c>
      <c r="N58" s="32">
        <v>0.13</v>
      </c>
      <c r="O58" s="32">
        <v>0.05</v>
      </c>
      <c r="P58" s="32">
        <v>0.18</v>
      </c>
      <c r="Q58" s="3"/>
    </row>
    <row r="59" spans="2:17" x14ac:dyDescent="0.2">
      <c r="B59" s="19">
        <f>10+B58</f>
        <v>45</v>
      </c>
      <c r="C59" s="1" t="s">
        <v>24</v>
      </c>
      <c r="D59" s="1" t="s">
        <v>29</v>
      </c>
      <c r="E59" s="20"/>
      <c r="F59" s="31">
        <v>4.04</v>
      </c>
      <c r="G59" s="32">
        <v>0.21</v>
      </c>
      <c r="H59" s="32">
        <v>1.52</v>
      </c>
      <c r="I59" s="32">
        <v>0.46</v>
      </c>
      <c r="J59" s="32">
        <v>0.03</v>
      </c>
      <c r="K59" s="32">
        <v>0.21</v>
      </c>
      <c r="L59" s="32">
        <v>0.01</v>
      </c>
      <c r="M59" s="32">
        <v>0.01</v>
      </c>
      <c r="N59" s="32">
        <v>0.13</v>
      </c>
      <c r="O59" s="32">
        <v>0.05</v>
      </c>
      <c r="P59" s="32">
        <v>0.2</v>
      </c>
      <c r="Q59" s="3"/>
    </row>
    <row r="60" spans="2:17" x14ac:dyDescent="0.2">
      <c r="B60" s="19">
        <f>10+B59</f>
        <v>55</v>
      </c>
      <c r="C60" s="1" t="s">
        <v>24</v>
      </c>
      <c r="D60" s="1" t="s">
        <v>30</v>
      </c>
      <c r="E60" s="20"/>
      <c r="F60" s="31">
        <v>4.1399999999999997</v>
      </c>
      <c r="G60" s="32">
        <v>0.22</v>
      </c>
      <c r="H60" s="32">
        <v>2.13</v>
      </c>
      <c r="I60" s="32">
        <v>0.51</v>
      </c>
      <c r="J60" s="32">
        <v>0.01</v>
      </c>
      <c r="K60" s="32">
        <v>0.13</v>
      </c>
      <c r="L60" s="32">
        <v>0.03</v>
      </c>
      <c r="M60" s="32">
        <v>0.01</v>
      </c>
      <c r="N60" s="32">
        <v>0.05</v>
      </c>
      <c r="O60" s="32">
        <v>0.05</v>
      </c>
      <c r="P60" s="32">
        <v>0.19</v>
      </c>
      <c r="Q60" s="3"/>
    </row>
    <row r="61" spans="2:17" x14ac:dyDescent="0.2">
      <c r="B61" s="19">
        <f>10+B60</f>
        <v>65</v>
      </c>
      <c r="C61" s="1" t="s">
        <v>24</v>
      </c>
      <c r="D61" s="1" t="s">
        <v>31</v>
      </c>
      <c r="E61" s="20"/>
      <c r="F61" s="31">
        <v>5.4700999999999995</v>
      </c>
      <c r="G61" s="32">
        <v>0.09</v>
      </c>
      <c r="H61" s="32">
        <v>2.59</v>
      </c>
      <c r="I61" s="32">
        <v>1.1200000000000001</v>
      </c>
      <c r="J61" s="32">
        <v>0.04</v>
      </c>
      <c r="K61" s="32">
        <v>0.12</v>
      </c>
      <c r="L61" s="32">
        <v>1E-4</v>
      </c>
      <c r="M61" s="32">
        <v>0.09</v>
      </c>
      <c r="N61" s="32">
        <v>0.35</v>
      </c>
      <c r="O61" s="32">
        <v>0.06</v>
      </c>
      <c r="P61" s="32">
        <v>0.2</v>
      </c>
      <c r="Q61" s="3"/>
    </row>
    <row r="62" spans="2:17" x14ac:dyDescent="0.2">
      <c r="B62" s="19">
        <f>10+B61</f>
        <v>75</v>
      </c>
      <c r="C62" s="1" t="s">
        <v>24</v>
      </c>
      <c r="E62" s="20"/>
      <c r="F62" s="31">
        <v>3.3</v>
      </c>
      <c r="G62" s="32">
        <v>0.05</v>
      </c>
      <c r="H62" s="32">
        <v>1.1100000000000001</v>
      </c>
      <c r="I62" s="32">
        <v>1.47</v>
      </c>
      <c r="J62" s="21" t="s">
        <v>26</v>
      </c>
      <c r="K62" s="32">
        <v>0.05</v>
      </c>
      <c r="L62" s="21" t="s">
        <v>26</v>
      </c>
      <c r="M62" s="21" t="s">
        <v>26</v>
      </c>
      <c r="N62" s="32">
        <v>0.15</v>
      </c>
      <c r="O62" s="32">
        <v>0.05</v>
      </c>
      <c r="P62" s="32">
        <v>0.02</v>
      </c>
      <c r="Q62" s="3"/>
    </row>
    <row r="63" spans="2:17" x14ac:dyDescent="0.2">
      <c r="B63" s="5" t="s">
        <v>33</v>
      </c>
      <c r="E63" s="33" t="s">
        <v>34</v>
      </c>
      <c r="F63" s="31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"/>
    </row>
    <row r="64" spans="2:17" x14ac:dyDescent="0.2">
      <c r="B64" s="19">
        <v>15</v>
      </c>
      <c r="C64" s="1" t="s">
        <v>24</v>
      </c>
      <c r="D64" s="1" t="s">
        <v>25</v>
      </c>
      <c r="E64" s="20"/>
      <c r="F64" s="31">
        <v>5.5500999999999987</v>
      </c>
      <c r="G64" s="32">
        <v>0.09</v>
      </c>
      <c r="H64" s="32">
        <v>2.08</v>
      </c>
      <c r="I64" s="32">
        <v>1.22</v>
      </c>
      <c r="J64" s="32">
        <v>1.21</v>
      </c>
      <c r="K64" s="32">
        <v>0.15</v>
      </c>
      <c r="L64" s="32">
        <v>0.06</v>
      </c>
      <c r="M64" s="32">
        <v>1E-4</v>
      </c>
      <c r="N64" s="32">
        <v>0.14000000000000001</v>
      </c>
      <c r="O64" s="32">
        <v>0.01</v>
      </c>
      <c r="P64" s="32">
        <v>0.18</v>
      </c>
      <c r="Q64" s="3"/>
    </row>
    <row r="65" spans="1:17" x14ac:dyDescent="0.2">
      <c r="B65" s="19">
        <v>25</v>
      </c>
      <c r="C65" s="1" t="s">
        <v>24</v>
      </c>
      <c r="D65" s="1" t="s">
        <v>27</v>
      </c>
      <c r="E65" s="20"/>
      <c r="F65" s="31">
        <v>5.0199999999999996</v>
      </c>
      <c r="G65" s="32">
        <v>0.27</v>
      </c>
      <c r="H65" s="32">
        <v>1.45</v>
      </c>
      <c r="I65" s="32">
        <v>1.1399999999999999</v>
      </c>
      <c r="J65" s="32">
        <v>0.21</v>
      </c>
      <c r="K65" s="32">
        <v>0.16</v>
      </c>
      <c r="L65" s="32">
        <v>0.01</v>
      </c>
      <c r="M65" s="32">
        <v>0.01</v>
      </c>
      <c r="N65" s="32">
        <v>0.21</v>
      </c>
      <c r="O65" s="32">
        <v>0.13</v>
      </c>
      <c r="P65" s="32">
        <v>0.24</v>
      </c>
      <c r="Q65" s="3"/>
    </row>
    <row r="66" spans="1:17" x14ac:dyDescent="0.2">
      <c r="B66" s="19">
        <f>10+B65</f>
        <v>35</v>
      </c>
      <c r="C66" s="1" t="s">
        <v>24</v>
      </c>
      <c r="D66" s="1" t="s">
        <v>28</v>
      </c>
      <c r="E66" s="20"/>
      <c r="F66" s="31">
        <v>4.3900999999999994</v>
      </c>
      <c r="G66" s="32">
        <v>0.32</v>
      </c>
      <c r="H66" s="32">
        <v>2.0299999999999998</v>
      </c>
      <c r="I66" s="32">
        <v>0.55000000000000004</v>
      </c>
      <c r="J66" s="32">
        <v>7.0000000000000007E-2</v>
      </c>
      <c r="K66" s="32">
        <v>0.27</v>
      </c>
      <c r="L66" s="32">
        <v>1E-4</v>
      </c>
      <c r="M66" s="32">
        <v>0.06</v>
      </c>
      <c r="N66" s="32">
        <v>0.13</v>
      </c>
      <c r="O66" s="32">
        <v>0.02</v>
      </c>
      <c r="P66" s="32">
        <v>0.14000000000000001</v>
      </c>
      <c r="Q66" s="3"/>
    </row>
    <row r="67" spans="1:17" x14ac:dyDescent="0.2">
      <c r="B67" s="19">
        <f>10+B66</f>
        <v>45</v>
      </c>
      <c r="C67" s="1" t="s">
        <v>24</v>
      </c>
      <c r="D67" s="1" t="s">
        <v>29</v>
      </c>
      <c r="E67" s="10"/>
      <c r="F67" s="31">
        <v>6.34</v>
      </c>
      <c r="G67" s="32">
        <v>0.32</v>
      </c>
      <c r="H67" s="32">
        <v>3.02</v>
      </c>
      <c r="I67" s="32">
        <v>0.59</v>
      </c>
      <c r="J67" s="32">
        <v>0.04</v>
      </c>
      <c r="K67" s="32">
        <v>0.49</v>
      </c>
      <c r="L67" s="32">
        <v>0.09</v>
      </c>
      <c r="M67" s="32">
        <v>0.05</v>
      </c>
      <c r="N67" s="32">
        <v>0.21</v>
      </c>
      <c r="O67" s="32">
        <v>0.06</v>
      </c>
      <c r="P67" s="32">
        <v>0.28999999999999998</v>
      </c>
      <c r="Q67" s="3"/>
    </row>
    <row r="68" spans="1:17" x14ac:dyDescent="0.2">
      <c r="B68" s="19">
        <f>10+B67</f>
        <v>55</v>
      </c>
      <c r="C68" s="1" t="s">
        <v>24</v>
      </c>
      <c r="D68" s="1" t="s">
        <v>30</v>
      </c>
      <c r="E68" s="10"/>
      <c r="F68" s="31">
        <v>7.08</v>
      </c>
      <c r="G68" s="32">
        <v>0.2</v>
      </c>
      <c r="H68" s="32">
        <v>3.5</v>
      </c>
      <c r="I68" s="32">
        <v>1.03</v>
      </c>
      <c r="J68" s="32">
        <v>0.02</v>
      </c>
      <c r="K68" s="32">
        <v>0.5</v>
      </c>
      <c r="L68" s="32">
        <v>0.05</v>
      </c>
      <c r="M68" s="32">
        <v>0.03</v>
      </c>
      <c r="N68" s="32">
        <v>0.17</v>
      </c>
      <c r="O68" s="32">
        <v>0.16</v>
      </c>
      <c r="P68" s="32">
        <v>0.22</v>
      </c>
      <c r="Q68" s="3"/>
    </row>
    <row r="69" spans="1:17" x14ac:dyDescent="0.2">
      <c r="B69" s="19">
        <f>10+B68</f>
        <v>65</v>
      </c>
      <c r="C69" s="1" t="s">
        <v>24</v>
      </c>
      <c r="D69" s="1" t="s">
        <v>31</v>
      </c>
      <c r="E69" s="10"/>
      <c r="F69" s="31">
        <v>7.49</v>
      </c>
      <c r="G69" s="32">
        <v>0.17</v>
      </c>
      <c r="H69" s="32">
        <v>3.44</v>
      </c>
      <c r="I69" s="32">
        <v>1.43</v>
      </c>
      <c r="J69" s="32">
        <v>0.02</v>
      </c>
      <c r="K69" s="32">
        <v>0.4</v>
      </c>
      <c r="L69" s="32">
        <v>0.04</v>
      </c>
      <c r="M69" s="32">
        <v>0.16</v>
      </c>
      <c r="N69" s="32">
        <v>0.23</v>
      </c>
      <c r="O69" s="32">
        <v>0.21</v>
      </c>
      <c r="P69" s="32">
        <v>0.19</v>
      </c>
      <c r="Q69" s="3"/>
    </row>
    <row r="70" spans="1:17" x14ac:dyDescent="0.2">
      <c r="B70" s="19">
        <f>10+B69</f>
        <v>75</v>
      </c>
      <c r="C70" s="1" t="s">
        <v>24</v>
      </c>
      <c r="E70" s="20"/>
      <c r="F70" s="31">
        <v>9.3201000000000001</v>
      </c>
      <c r="G70" s="32">
        <v>0.06</v>
      </c>
      <c r="H70" s="32">
        <v>4.08</v>
      </c>
      <c r="I70" s="32">
        <v>3.38</v>
      </c>
      <c r="J70" s="32">
        <v>0.02</v>
      </c>
      <c r="K70" s="32">
        <v>0.17</v>
      </c>
      <c r="L70" s="32">
        <v>7.0000000000000007E-2</v>
      </c>
      <c r="M70" s="32">
        <v>1E-4</v>
      </c>
      <c r="N70" s="32">
        <v>7.0000000000000007E-2</v>
      </c>
      <c r="O70" s="32">
        <v>0.4</v>
      </c>
      <c r="P70" s="32">
        <v>0.27</v>
      </c>
      <c r="Q70" s="3"/>
    </row>
    <row r="71" spans="1:17" ht="18" thickBot="1" x14ac:dyDescent="0.25">
      <c r="B71" s="7"/>
      <c r="C71" s="7"/>
      <c r="D71" s="7"/>
      <c r="E71" s="23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17"/>
    </row>
    <row r="72" spans="1:17" x14ac:dyDescent="0.2">
      <c r="E72" s="25" t="s">
        <v>58</v>
      </c>
      <c r="F72" s="3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2">
      <c r="A73" s="1"/>
    </row>
    <row r="74" spans="1:17" x14ac:dyDescent="0.2">
      <c r="A74" s="1"/>
      <c r="E74" s="3"/>
      <c r="J74" s="3"/>
      <c r="L74" s="4"/>
      <c r="M74" s="4"/>
      <c r="N74" s="4"/>
    </row>
    <row r="75" spans="1:17" x14ac:dyDescent="0.2">
      <c r="E75" s="3"/>
      <c r="J75" s="3"/>
      <c r="L75" s="4"/>
      <c r="M75" s="4"/>
      <c r="N75" s="4"/>
    </row>
    <row r="76" spans="1:17" x14ac:dyDescent="0.2">
      <c r="E76" s="3"/>
      <c r="J76" s="3"/>
      <c r="L76" s="4"/>
      <c r="M76" s="4"/>
      <c r="N76" s="4"/>
    </row>
    <row r="77" spans="1:17" x14ac:dyDescent="0.2">
      <c r="E77" s="3"/>
      <c r="J77" s="3"/>
      <c r="L77" s="4"/>
      <c r="M77" s="4"/>
      <c r="N77" s="4"/>
    </row>
    <row r="78" spans="1:17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4"/>
      <c r="N78" s="4"/>
    </row>
    <row r="79" spans="1:17" x14ac:dyDescent="0.2">
      <c r="E79" s="3"/>
      <c r="G79" s="5" t="s">
        <v>59</v>
      </c>
      <c r="J79" s="3"/>
      <c r="L79" s="4"/>
      <c r="M79" s="4"/>
      <c r="N79" s="4"/>
      <c r="O79" s="3"/>
    </row>
    <row r="80" spans="1:17" x14ac:dyDescent="0.2">
      <c r="E80" s="11" t="s">
        <v>60</v>
      </c>
      <c r="J80" s="3"/>
      <c r="L80" s="3"/>
      <c r="M80" s="3"/>
      <c r="N80" s="3"/>
    </row>
    <row r="81" spans="2:17" x14ac:dyDescent="0.2">
      <c r="E81" s="11" t="s">
        <v>61</v>
      </c>
      <c r="J81" s="3"/>
      <c r="L81" s="3"/>
      <c r="M81" s="3"/>
      <c r="N81" s="3"/>
    </row>
    <row r="82" spans="2:17" x14ac:dyDescent="0.2">
      <c r="E82" s="3"/>
      <c r="J82" s="3"/>
      <c r="L82" s="3"/>
      <c r="M82" s="3"/>
      <c r="N82" s="3"/>
    </row>
    <row r="83" spans="2:17" x14ac:dyDescent="0.2">
      <c r="E83" s="6" t="s">
        <v>62</v>
      </c>
      <c r="J83" s="3"/>
      <c r="L83" s="3"/>
      <c r="M83" s="3"/>
      <c r="N83" s="3"/>
    </row>
    <row r="84" spans="2:17" ht="18" thickBot="1" x14ac:dyDescent="0.25">
      <c r="B84" s="7"/>
      <c r="C84" s="7"/>
      <c r="D84" s="7"/>
      <c r="E84" s="7"/>
      <c r="F84" s="7"/>
      <c r="G84" s="7"/>
      <c r="H84" s="7"/>
      <c r="I84" s="7"/>
      <c r="J84" s="7"/>
      <c r="K84" s="7"/>
      <c r="L84" s="8"/>
      <c r="M84" s="8"/>
      <c r="N84" s="7"/>
      <c r="O84" s="7"/>
      <c r="P84" s="9" t="s">
        <v>63</v>
      </c>
      <c r="Q84" s="7"/>
    </row>
    <row r="85" spans="2:17" x14ac:dyDescent="0.2">
      <c r="E85" s="10"/>
      <c r="F85" s="11" t="s">
        <v>6</v>
      </c>
      <c r="G85" s="12"/>
      <c r="H85" s="12"/>
      <c r="I85" s="12"/>
      <c r="J85" s="13" t="s">
        <v>6</v>
      </c>
      <c r="K85" s="12"/>
      <c r="L85" s="12"/>
      <c r="M85" s="12"/>
      <c r="N85" s="12"/>
      <c r="O85" s="12"/>
      <c r="P85" s="12"/>
      <c r="Q85" s="12"/>
    </row>
    <row r="86" spans="2:17" x14ac:dyDescent="0.2">
      <c r="E86" s="10"/>
      <c r="F86" s="3"/>
      <c r="G86" s="10"/>
      <c r="H86" s="14" t="s">
        <v>7</v>
      </c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2">
      <c r="B87" s="3"/>
      <c r="C87" s="3"/>
      <c r="D87" s="3"/>
      <c r="E87" s="13" t="s">
        <v>8</v>
      </c>
      <c r="F87" s="3"/>
      <c r="G87" s="14" t="s">
        <v>9</v>
      </c>
      <c r="H87" s="14" t="s">
        <v>10</v>
      </c>
      <c r="I87" s="14" t="s">
        <v>11</v>
      </c>
      <c r="J87" s="14" t="s">
        <v>12</v>
      </c>
      <c r="K87" s="14" t="s">
        <v>13</v>
      </c>
      <c r="L87" s="14" t="s">
        <v>14</v>
      </c>
      <c r="M87" s="14" t="s">
        <v>15</v>
      </c>
      <c r="N87" s="14" t="s">
        <v>16</v>
      </c>
      <c r="O87" s="14" t="s">
        <v>17</v>
      </c>
      <c r="P87" s="14" t="s">
        <v>18</v>
      </c>
      <c r="Q87" s="14" t="s">
        <v>19</v>
      </c>
    </row>
    <row r="88" spans="2:17" x14ac:dyDescent="0.2">
      <c r="B88" s="12"/>
      <c r="C88" s="12"/>
      <c r="D88" s="12"/>
      <c r="E88" s="15"/>
      <c r="F88" s="12"/>
      <c r="G88" s="15"/>
      <c r="H88" s="16" t="s">
        <v>20</v>
      </c>
      <c r="I88" s="15"/>
      <c r="J88" s="15"/>
      <c r="K88" s="16" t="s">
        <v>21</v>
      </c>
      <c r="L88" s="15"/>
      <c r="M88" s="15"/>
      <c r="N88" s="15"/>
      <c r="O88" s="16" t="s">
        <v>22</v>
      </c>
      <c r="P88" s="15"/>
      <c r="Q88" s="15"/>
    </row>
    <row r="89" spans="2:17" x14ac:dyDescent="0.2">
      <c r="C89" s="5" t="s">
        <v>23</v>
      </c>
      <c r="E89" s="10"/>
      <c r="F89" s="17"/>
      <c r="G89" s="18"/>
      <c r="H89" s="18"/>
      <c r="I89" s="18"/>
      <c r="J89" s="17"/>
      <c r="K89" s="18"/>
      <c r="L89" s="18"/>
      <c r="M89" s="18"/>
      <c r="N89" s="18"/>
      <c r="O89" s="18"/>
      <c r="P89" s="18"/>
      <c r="Q89" s="18"/>
    </row>
    <row r="90" spans="2:17" x14ac:dyDescent="0.2">
      <c r="B90" s="19">
        <v>15</v>
      </c>
      <c r="C90" s="1" t="s">
        <v>24</v>
      </c>
      <c r="D90" s="1" t="s">
        <v>25</v>
      </c>
      <c r="E90" s="20"/>
      <c r="F90" s="17">
        <v>11.26</v>
      </c>
      <c r="G90" s="18">
        <v>9.07</v>
      </c>
      <c r="H90" s="18">
        <v>0.57999999999999996</v>
      </c>
      <c r="I90" s="18">
        <v>1.22</v>
      </c>
      <c r="J90" s="17">
        <v>2.29</v>
      </c>
      <c r="K90" s="18">
        <v>0.11</v>
      </c>
      <c r="L90" s="18">
        <v>1.26</v>
      </c>
      <c r="M90" s="18">
        <v>0.26</v>
      </c>
      <c r="N90" s="18">
        <v>0.13</v>
      </c>
      <c r="O90" s="21" t="s">
        <v>26</v>
      </c>
      <c r="P90" s="18">
        <v>0.01</v>
      </c>
      <c r="Q90" s="18">
        <v>0.12</v>
      </c>
    </row>
    <row r="91" spans="2:17" x14ac:dyDescent="0.2">
      <c r="B91" s="19">
        <v>25</v>
      </c>
      <c r="C91" s="1" t="s">
        <v>24</v>
      </c>
      <c r="D91" s="1" t="s">
        <v>27</v>
      </c>
      <c r="E91" s="20"/>
      <c r="F91" s="17">
        <v>11.07</v>
      </c>
      <c r="G91" s="18">
        <v>8.44</v>
      </c>
      <c r="H91" s="18">
        <v>0.53</v>
      </c>
      <c r="I91" s="18">
        <v>1.31</v>
      </c>
      <c r="J91" s="17">
        <v>2.57</v>
      </c>
      <c r="K91" s="18">
        <v>0.08</v>
      </c>
      <c r="L91" s="18">
        <v>1.57</v>
      </c>
      <c r="M91" s="18">
        <v>0.02</v>
      </c>
      <c r="N91" s="18">
        <v>0.09</v>
      </c>
      <c r="O91" s="21" t="s">
        <v>26</v>
      </c>
      <c r="P91" s="18">
        <v>7.0000000000000007E-2</v>
      </c>
      <c r="Q91" s="18">
        <v>0.34</v>
      </c>
    </row>
    <row r="92" spans="2:17" x14ac:dyDescent="0.2">
      <c r="B92" s="19">
        <f>10+B91</f>
        <v>35</v>
      </c>
      <c r="C92" s="1" t="s">
        <v>24</v>
      </c>
      <c r="D92" s="1" t="s">
        <v>28</v>
      </c>
      <c r="E92" s="20"/>
      <c r="F92" s="17">
        <v>10.58</v>
      </c>
      <c r="G92" s="18">
        <v>8.25</v>
      </c>
      <c r="H92" s="18">
        <v>0.59</v>
      </c>
      <c r="I92" s="18">
        <v>1.35</v>
      </c>
      <c r="J92" s="17">
        <v>2.56</v>
      </c>
      <c r="K92" s="18">
        <v>0.1</v>
      </c>
      <c r="L92" s="18">
        <v>1.54</v>
      </c>
      <c r="M92" s="21" t="s">
        <v>26</v>
      </c>
      <c r="N92" s="18">
        <v>0.12</v>
      </c>
      <c r="O92" s="18">
        <v>0.01</v>
      </c>
      <c r="P92" s="18">
        <v>0.14000000000000001</v>
      </c>
      <c r="Q92" s="18">
        <v>0.24</v>
      </c>
    </row>
    <row r="93" spans="2:17" x14ac:dyDescent="0.2">
      <c r="B93" s="19">
        <f>10+B92</f>
        <v>45</v>
      </c>
      <c r="C93" s="1" t="s">
        <v>24</v>
      </c>
      <c r="D93" s="1" t="s">
        <v>29</v>
      </c>
      <c r="E93" s="20"/>
      <c r="F93" s="17">
        <v>11.13</v>
      </c>
      <c r="G93" s="18">
        <v>8.32</v>
      </c>
      <c r="H93" s="18">
        <v>1.03</v>
      </c>
      <c r="I93" s="18">
        <v>1.38</v>
      </c>
      <c r="J93" s="17">
        <v>3.32</v>
      </c>
      <c r="K93" s="18">
        <v>0.11</v>
      </c>
      <c r="L93" s="18">
        <v>2.4300000000000002</v>
      </c>
      <c r="M93" s="21" t="s">
        <v>26</v>
      </c>
      <c r="N93" s="18">
        <v>0.16</v>
      </c>
      <c r="O93" s="18">
        <v>0.02</v>
      </c>
      <c r="P93" s="18">
        <v>0.01</v>
      </c>
      <c r="Q93" s="18">
        <v>0.19</v>
      </c>
    </row>
    <row r="94" spans="2:17" x14ac:dyDescent="0.2">
      <c r="B94" s="19">
        <f>10+B93</f>
        <v>55</v>
      </c>
      <c r="C94" s="1" t="s">
        <v>24</v>
      </c>
      <c r="D94" s="1" t="s">
        <v>30</v>
      </c>
      <c r="E94" s="20"/>
      <c r="F94" s="17">
        <v>11.06</v>
      </c>
      <c r="G94" s="18">
        <v>8.2200000000000006</v>
      </c>
      <c r="H94" s="18">
        <v>1.01</v>
      </c>
      <c r="I94" s="18">
        <v>1.43</v>
      </c>
      <c r="J94" s="17">
        <v>3.23</v>
      </c>
      <c r="K94" s="18">
        <v>7.0000000000000007E-2</v>
      </c>
      <c r="L94" s="18">
        <v>2.37</v>
      </c>
      <c r="M94" s="21" t="s">
        <v>26</v>
      </c>
      <c r="N94" s="18">
        <v>0.22</v>
      </c>
      <c r="O94" s="18">
        <v>0.01</v>
      </c>
      <c r="P94" s="18">
        <v>0.02</v>
      </c>
      <c r="Q94" s="18">
        <v>0.14000000000000001</v>
      </c>
    </row>
    <row r="95" spans="2:17" x14ac:dyDescent="0.2">
      <c r="B95" s="19">
        <f>10+B94</f>
        <v>65</v>
      </c>
      <c r="C95" s="1" t="s">
        <v>24</v>
      </c>
      <c r="D95" s="1" t="s">
        <v>31</v>
      </c>
      <c r="E95" s="20"/>
      <c r="F95" s="17">
        <v>11.38</v>
      </c>
      <c r="G95" s="18">
        <v>8.41</v>
      </c>
      <c r="H95" s="18">
        <v>1.04</v>
      </c>
      <c r="I95" s="18">
        <v>1.53</v>
      </c>
      <c r="J95" s="17">
        <v>2.5499999999999998</v>
      </c>
      <c r="K95" s="18">
        <v>0.03</v>
      </c>
      <c r="L95" s="18">
        <v>1.58</v>
      </c>
      <c r="M95" s="21" t="s">
        <v>26</v>
      </c>
      <c r="N95" s="18">
        <v>0.33</v>
      </c>
      <c r="O95" s="18">
        <v>0.04</v>
      </c>
      <c r="P95" s="18">
        <v>0.01</v>
      </c>
      <c r="Q95" s="18">
        <v>0.15</v>
      </c>
    </row>
    <row r="96" spans="2:17" x14ac:dyDescent="0.2">
      <c r="B96" s="19">
        <f>10+B95</f>
        <v>75</v>
      </c>
      <c r="C96" s="1" t="s">
        <v>24</v>
      </c>
      <c r="E96" s="20"/>
      <c r="F96" s="17">
        <v>13.16</v>
      </c>
      <c r="G96" s="18">
        <v>10.1</v>
      </c>
      <c r="H96" s="18">
        <v>1.1200000000000001</v>
      </c>
      <c r="I96" s="18">
        <v>1.53</v>
      </c>
      <c r="J96" s="17">
        <v>2.12</v>
      </c>
      <c r="K96" s="18">
        <v>0.03</v>
      </c>
      <c r="L96" s="18">
        <v>1.19</v>
      </c>
      <c r="M96" s="21" t="s">
        <v>26</v>
      </c>
      <c r="N96" s="18">
        <v>0.31</v>
      </c>
      <c r="O96" s="18">
        <v>7.0000000000000007E-2</v>
      </c>
      <c r="P96" s="18">
        <v>0.02</v>
      </c>
      <c r="Q96" s="18">
        <v>0.1</v>
      </c>
    </row>
    <row r="97" spans="2:17" x14ac:dyDescent="0.2">
      <c r="B97" s="5" t="s">
        <v>32</v>
      </c>
      <c r="E97" s="20"/>
      <c r="F97" s="17"/>
      <c r="G97" s="18"/>
      <c r="H97" s="18"/>
      <c r="I97" s="18"/>
      <c r="J97" s="17"/>
      <c r="K97" s="18"/>
      <c r="L97" s="18"/>
      <c r="M97" s="18"/>
      <c r="N97" s="18"/>
      <c r="O97" s="18"/>
      <c r="P97" s="18"/>
      <c r="Q97" s="18"/>
    </row>
    <row r="98" spans="2:17" x14ac:dyDescent="0.2">
      <c r="B98" s="19">
        <v>15</v>
      </c>
      <c r="C98" s="1" t="s">
        <v>24</v>
      </c>
      <c r="D98" s="1" t="s">
        <v>25</v>
      </c>
      <c r="E98" s="20"/>
      <c r="F98" s="17">
        <v>11.29</v>
      </c>
      <c r="G98" s="18">
        <v>8.2799999999999994</v>
      </c>
      <c r="H98" s="18">
        <v>1.38</v>
      </c>
      <c r="I98" s="18">
        <v>1.23</v>
      </c>
      <c r="J98" s="17">
        <v>5.03</v>
      </c>
      <c r="K98" s="18">
        <v>0.28000000000000003</v>
      </c>
      <c r="L98" s="18">
        <v>3.23</v>
      </c>
      <c r="M98" s="18">
        <v>0.04</v>
      </c>
      <c r="N98" s="18">
        <v>0.34</v>
      </c>
      <c r="O98" s="21" t="s">
        <v>26</v>
      </c>
      <c r="P98" s="18">
        <v>0.01</v>
      </c>
      <c r="Q98" s="18">
        <v>0.34</v>
      </c>
    </row>
    <row r="99" spans="2:17" x14ac:dyDescent="0.2">
      <c r="B99" s="19">
        <v>25</v>
      </c>
      <c r="C99" s="1" t="s">
        <v>24</v>
      </c>
      <c r="D99" s="1" t="s">
        <v>27</v>
      </c>
      <c r="E99" s="20"/>
      <c r="F99" s="17">
        <v>11.35</v>
      </c>
      <c r="G99" s="18">
        <v>8.25</v>
      </c>
      <c r="H99" s="18">
        <v>1.39</v>
      </c>
      <c r="I99" s="18">
        <v>1.32</v>
      </c>
      <c r="J99" s="17">
        <v>5.03</v>
      </c>
      <c r="K99" s="18">
        <v>7.0000000000000007E-2</v>
      </c>
      <c r="L99" s="18">
        <v>1.37</v>
      </c>
      <c r="M99" s="21" t="s">
        <v>26</v>
      </c>
      <c r="N99" s="18">
        <v>2.04</v>
      </c>
      <c r="O99" s="18">
        <v>0.01</v>
      </c>
      <c r="P99" s="18">
        <v>0.28999999999999998</v>
      </c>
      <c r="Q99" s="18">
        <v>0.46</v>
      </c>
    </row>
    <row r="100" spans="2:17" x14ac:dyDescent="0.2">
      <c r="B100" s="19">
        <f>10+B99</f>
        <v>35</v>
      </c>
      <c r="C100" s="1" t="s">
        <v>24</v>
      </c>
      <c r="D100" s="1" t="s">
        <v>28</v>
      </c>
      <c r="E100" s="20"/>
      <c r="F100" s="17">
        <v>10.43</v>
      </c>
      <c r="G100" s="18">
        <v>7.51</v>
      </c>
      <c r="H100" s="18">
        <v>1.1299999999999999</v>
      </c>
      <c r="I100" s="18">
        <v>1.39</v>
      </c>
      <c r="J100" s="17">
        <v>6.44</v>
      </c>
      <c r="K100" s="18">
        <v>0.06</v>
      </c>
      <c r="L100" s="18">
        <v>1.45</v>
      </c>
      <c r="M100" s="21" t="s">
        <v>26</v>
      </c>
      <c r="N100" s="18">
        <v>3.54</v>
      </c>
      <c r="O100" s="18">
        <v>0.01</v>
      </c>
      <c r="P100" s="18">
        <v>0.17</v>
      </c>
      <c r="Q100" s="18">
        <v>0.41</v>
      </c>
    </row>
    <row r="101" spans="2:17" x14ac:dyDescent="0.2">
      <c r="B101" s="19">
        <f>10+B100</f>
        <v>45</v>
      </c>
      <c r="C101" s="1" t="s">
        <v>24</v>
      </c>
      <c r="D101" s="1" t="s">
        <v>29</v>
      </c>
      <c r="E101" s="20"/>
      <c r="F101" s="17">
        <v>11.55</v>
      </c>
      <c r="G101" s="18">
        <v>8.52</v>
      </c>
      <c r="H101" s="18">
        <v>1.19</v>
      </c>
      <c r="I101" s="18">
        <v>1.44</v>
      </c>
      <c r="J101" s="17">
        <v>7.2</v>
      </c>
      <c r="K101" s="18">
        <v>0.08</v>
      </c>
      <c r="L101" s="18">
        <v>2.2599999999999998</v>
      </c>
      <c r="M101" s="21" t="s">
        <v>26</v>
      </c>
      <c r="N101" s="18">
        <v>3.46</v>
      </c>
      <c r="O101" s="18">
        <v>7.0000000000000007E-2</v>
      </c>
      <c r="P101" s="18">
        <v>0.02</v>
      </c>
      <c r="Q101" s="18">
        <v>0.51</v>
      </c>
    </row>
    <row r="102" spans="2:17" x14ac:dyDescent="0.2">
      <c r="B102" s="19">
        <f>10+B101</f>
        <v>55</v>
      </c>
      <c r="C102" s="1" t="s">
        <v>24</v>
      </c>
      <c r="D102" s="1" t="s">
        <v>30</v>
      </c>
      <c r="E102" s="20"/>
      <c r="F102" s="17">
        <v>10.43</v>
      </c>
      <c r="G102" s="18">
        <v>7.42</v>
      </c>
      <c r="H102" s="18">
        <v>1.18</v>
      </c>
      <c r="I102" s="18">
        <v>1.43</v>
      </c>
      <c r="J102" s="17">
        <v>6.26</v>
      </c>
      <c r="K102" s="18">
        <v>0.06</v>
      </c>
      <c r="L102" s="18">
        <v>2.48</v>
      </c>
      <c r="M102" s="21" t="s">
        <v>26</v>
      </c>
      <c r="N102" s="18">
        <v>3.01</v>
      </c>
      <c r="O102" s="18">
        <v>0.04</v>
      </c>
      <c r="P102" s="18">
        <v>0.05</v>
      </c>
      <c r="Q102" s="18">
        <v>0.23</v>
      </c>
    </row>
    <row r="103" spans="2:17" x14ac:dyDescent="0.2">
      <c r="B103" s="19">
        <f>10+B102</f>
        <v>65</v>
      </c>
      <c r="C103" s="1" t="s">
        <v>24</v>
      </c>
      <c r="D103" s="1" t="s">
        <v>31</v>
      </c>
      <c r="E103" s="20"/>
      <c r="F103" s="17">
        <v>10.56</v>
      </c>
      <c r="G103" s="18">
        <v>7.52</v>
      </c>
      <c r="H103" s="18">
        <v>1.1200000000000001</v>
      </c>
      <c r="I103" s="18">
        <v>1.52</v>
      </c>
      <c r="J103" s="17">
        <v>7.29</v>
      </c>
      <c r="K103" s="18">
        <v>0.03</v>
      </c>
      <c r="L103" s="18">
        <v>3.32</v>
      </c>
      <c r="M103" s="21" t="s">
        <v>26</v>
      </c>
      <c r="N103" s="18">
        <v>3.14</v>
      </c>
      <c r="O103" s="18">
        <v>0.16</v>
      </c>
      <c r="P103" s="18">
        <v>0.03</v>
      </c>
      <c r="Q103" s="18">
        <v>0.22</v>
      </c>
    </row>
    <row r="104" spans="2:17" x14ac:dyDescent="0.2">
      <c r="B104" s="19">
        <f>10+B103</f>
        <v>75</v>
      </c>
      <c r="C104" s="1" t="s">
        <v>24</v>
      </c>
      <c r="E104" s="20"/>
      <c r="F104" s="17">
        <v>13.02</v>
      </c>
      <c r="G104" s="18">
        <v>9.15</v>
      </c>
      <c r="H104" s="18">
        <v>2.02</v>
      </c>
      <c r="I104" s="18">
        <v>1.45</v>
      </c>
      <c r="J104" s="17">
        <v>5.5</v>
      </c>
      <c r="K104" s="21" t="s">
        <v>26</v>
      </c>
      <c r="L104" s="18">
        <v>3.04</v>
      </c>
      <c r="M104" s="21" t="s">
        <v>26</v>
      </c>
      <c r="N104" s="18">
        <v>2.12</v>
      </c>
      <c r="O104" s="21" t="s">
        <v>26</v>
      </c>
      <c r="P104" s="18">
        <v>0.09</v>
      </c>
      <c r="Q104" s="18">
        <v>0.26</v>
      </c>
    </row>
    <row r="105" spans="2:17" x14ac:dyDescent="0.2">
      <c r="B105" s="5" t="s">
        <v>33</v>
      </c>
      <c r="E105" s="20"/>
      <c r="F105" s="17"/>
      <c r="G105" s="18"/>
      <c r="H105" s="18"/>
      <c r="I105" s="18"/>
      <c r="J105" s="17"/>
      <c r="K105" s="18"/>
      <c r="L105" s="18"/>
      <c r="M105" s="18"/>
      <c r="N105" s="18"/>
      <c r="O105" s="18"/>
      <c r="P105" s="18"/>
      <c r="Q105" s="18"/>
    </row>
    <row r="106" spans="2:17" x14ac:dyDescent="0.2">
      <c r="B106" s="19">
        <v>15</v>
      </c>
      <c r="C106" s="1" t="s">
        <v>24</v>
      </c>
      <c r="D106" s="1" t="s">
        <v>25</v>
      </c>
      <c r="E106" s="20"/>
      <c r="F106" s="17">
        <v>11.59</v>
      </c>
      <c r="G106" s="18">
        <v>9.16</v>
      </c>
      <c r="H106" s="18">
        <v>1.21</v>
      </c>
      <c r="I106" s="18">
        <v>1.22</v>
      </c>
      <c r="J106" s="17">
        <v>3.04</v>
      </c>
      <c r="K106" s="18">
        <v>0.04</v>
      </c>
      <c r="L106" s="18">
        <v>0.12</v>
      </c>
      <c r="M106" s="18">
        <v>1.02</v>
      </c>
      <c r="N106" s="18">
        <v>0.41</v>
      </c>
      <c r="O106" s="21" t="s">
        <v>26</v>
      </c>
      <c r="P106" s="18">
        <v>0.18</v>
      </c>
      <c r="Q106" s="18">
        <v>0.46</v>
      </c>
    </row>
    <row r="107" spans="2:17" x14ac:dyDescent="0.2">
      <c r="B107" s="19">
        <v>25</v>
      </c>
      <c r="C107" s="1" t="s">
        <v>24</v>
      </c>
      <c r="D107" s="1" t="s">
        <v>27</v>
      </c>
      <c r="E107" s="20"/>
      <c r="F107" s="17">
        <v>11.24</v>
      </c>
      <c r="G107" s="18">
        <v>8.1300000000000008</v>
      </c>
      <c r="H107" s="18">
        <v>1.17</v>
      </c>
      <c r="I107" s="18">
        <v>1.54</v>
      </c>
      <c r="J107" s="17">
        <v>6.51</v>
      </c>
      <c r="K107" s="21" t="s">
        <v>26</v>
      </c>
      <c r="L107" s="18">
        <v>0.02</v>
      </c>
      <c r="M107" s="21" t="s">
        <v>26</v>
      </c>
      <c r="N107" s="18">
        <v>4.07</v>
      </c>
      <c r="O107" s="18">
        <v>0.01</v>
      </c>
      <c r="P107" s="18">
        <v>1.42</v>
      </c>
      <c r="Q107" s="18">
        <v>1</v>
      </c>
    </row>
    <row r="108" spans="2:17" x14ac:dyDescent="0.2">
      <c r="B108" s="19">
        <f>10+B107</f>
        <v>35</v>
      </c>
      <c r="C108" s="1" t="s">
        <v>24</v>
      </c>
      <c r="D108" s="1" t="s">
        <v>28</v>
      </c>
      <c r="E108" s="20"/>
      <c r="F108" s="17">
        <v>11.03</v>
      </c>
      <c r="G108" s="18">
        <v>8.11</v>
      </c>
      <c r="H108" s="18">
        <v>1.03</v>
      </c>
      <c r="I108" s="18">
        <v>1.49</v>
      </c>
      <c r="J108" s="17">
        <v>6.11</v>
      </c>
      <c r="K108" s="21" t="s">
        <v>26</v>
      </c>
      <c r="L108" s="18">
        <v>0.02</v>
      </c>
      <c r="M108" s="21" t="s">
        <v>26</v>
      </c>
      <c r="N108" s="18">
        <v>4.49</v>
      </c>
      <c r="O108" s="18">
        <v>0.02</v>
      </c>
      <c r="P108" s="18">
        <v>0.32</v>
      </c>
      <c r="Q108" s="18">
        <v>0.45</v>
      </c>
    </row>
    <row r="109" spans="2:17" x14ac:dyDescent="0.2">
      <c r="B109" s="19">
        <f>10+B108</f>
        <v>45</v>
      </c>
      <c r="C109" s="1" t="s">
        <v>24</v>
      </c>
      <c r="D109" s="1" t="s">
        <v>29</v>
      </c>
      <c r="E109" s="20"/>
      <c r="F109" s="17">
        <v>10.51</v>
      </c>
      <c r="G109" s="18">
        <v>7.52</v>
      </c>
      <c r="H109" s="18">
        <v>1.07</v>
      </c>
      <c r="I109" s="18">
        <v>1.52</v>
      </c>
      <c r="J109" s="17">
        <v>5.5500999999999996</v>
      </c>
      <c r="K109" s="18">
        <v>1E-4</v>
      </c>
      <c r="L109" s="18">
        <v>0.11</v>
      </c>
      <c r="M109" s="21" t="s">
        <v>26</v>
      </c>
      <c r="N109" s="18">
        <v>4.3</v>
      </c>
      <c r="O109" s="18">
        <v>0.09</v>
      </c>
      <c r="P109" s="21" t="s">
        <v>26</v>
      </c>
      <c r="Q109" s="18">
        <v>1.04</v>
      </c>
    </row>
    <row r="110" spans="2:17" x14ac:dyDescent="0.2">
      <c r="B110" s="19">
        <f>10+B109</f>
        <v>55</v>
      </c>
      <c r="C110" s="1" t="s">
        <v>24</v>
      </c>
      <c r="D110" s="1" t="s">
        <v>30</v>
      </c>
      <c r="E110" s="20"/>
      <c r="F110" s="17">
        <v>11.12</v>
      </c>
      <c r="G110" s="18">
        <v>8.06</v>
      </c>
      <c r="H110" s="18">
        <v>1.1100000000000001</v>
      </c>
      <c r="I110" s="18">
        <v>1.55</v>
      </c>
      <c r="J110" s="17">
        <v>5.3</v>
      </c>
      <c r="K110" s="21" t="s">
        <v>26</v>
      </c>
      <c r="L110" s="18">
        <v>7.0000000000000007E-2</v>
      </c>
      <c r="M110" s="21" t="s">
        <v>26</v>
      </c>
      <c r="N110" s="18">
        <v>4.2699999999999996</v>
      </c>
      <c r="O110" s="18">
        <v>0.06</v>
      </c>
      <c r="P110" s="18">
        <v>0.05</v>
      </c>
      <c r="Q110" s="18">
        <v>0.44</v>
      </c>
    </row>
    <row r="111" spans="2:17" x14ac:dyDescent="0.2">
      <c r="B111" s="19">
        <f>10+B110</f>
        <v>65</v>
      </c>
      <c r="C111" s="1" t="s">
        <v>24</v>
      </c>
      <c r="D111" s="1" t="s">
        <v>31</v>
      </c>
      <c r="E111" s="20"/>
      <c r="F111" s="17">
        <v>11.4</v>
      </c>
      <c r="G111" s="18">
        <v>8.2100000000000009</v>
      </c>
      <c r="H111" s="18">
        <v>1.25</v>
      </c>
      <c r="I111" s="18">
        <v>1.54</v>
      </c>
      <c r="J111" s="17">
        <v>4.2699999999999996</v>
      </c>
      <c r="K111" s="21" t="s">
        <v>26</v>
      </c>
      <c r="L111" s="18">
        <v>0.15</v>
      </c>
      <c r="M111" s="21" t="s">
        <v>26</v>
      </c>
      <c r="N111" s="18">
        <v>3.29</v>
      </c>
      <c r="O111" s="18">
        <v>0.1</v>
      </c>
      <c r="P111" s="18">
        <v>0.04</v>
      </c>
      <c r="Q111" s="18">
        <v>0.28000000000000003</v>
      </c>
    </row>
    <row r="112" spans="2:17" x14ac:dyDescent="0.2">
      <c r="B112" s="19">
        <f>10+B111</f>
        <v>75</v>
      </c>
      <c r="C112" s="1" t="s">
        <v>24</v>
      </c>
      <c r="E112" s="20"/>
      <c r="F112" s="17">
        <v>12.41</v>
      </c>
      <c r="G112" s="18">
        <v>9.1</v>
      </c>
      <c r="H112" s="18">
        <v>1.31</v>
      </c>
      <c r="I112" s="18">
        <v>2</v>
      </c>
      <c r="J112" s="17">
        <v>1.5900999999999998</v>
      </c>
      <c r="K112" s="21" t="s">
        <v>26</v>
      </c>
      <c r="L112" s="18">
        <v>0.01</v>
      </c>
      <c r="M112" s="21" t="s">
        <v>26</v>
      </c>
      <c r="N112" s="18">
        <v>1.38</v>
      </c>
      <c r="O112" s="18">
        <v>0.01</v>
      </c>
      <c r="P112" s="18">
        <v>1E-4</v>
      </c>
      <c r="Q112" s="18">
        <v>0.19</v>
      </c>
    </row>
    <row r="113" spans="2:17" ht="18" thickBot="1" x14ac:dyDescent="0.25">
      <c r="B113" s="7"/>
      <c r="C113" s="22" t="s">
        <v>34</v>
      </c>
      <c r="D113" s="22" t="s">
        <v>34</v>
      </c>
      <c r="E113" s="23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2:17" x14ac:dyDescent="0.2">
      <c r="E114" s="10"/>
      <c r="F114" s="25" t="s">
        <v>34</v>
      </c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17"/>
    </row>
    <row r="115" spans="2:17" x14ac:dyDescent="0.2">
      <c r="E115" s="10"/>
      <c r="F115" s="3"/>
      <c r="G115" s="27" t="s">
        <v>35</v>
      </c>
      <c r="H115" s="28" t="s">
        <v>36</v>
      </c>
      <c r="I115" s="27" t="s">
        <v>37</v>
      </c>
      <c r="J115" s="13" t="s">
        <v>38</v>
      </c>
      <c r="K115" s="10"/>
      <c r="L115" s="10"/>
      <c r="M115" s="10"/>
      <c r="N115" s="10"/>
      <c r="O115" s="10"/>
      <c r="P115" s="10"/>
      <c r="Q115" s="17"/>
    </row>
    <row r="116" spans="2:17" x14ac:dyDescent="0.2">
      <c r="E116" s="28" t="s">
        <v>39</v>
      </c>
      <c r="F116" s="3"/>
      <c r="G116" s="13" t="s">
        <v>40</v>
      </c>
      <c r="H116" s="13" t="s">
        <v>41</v>
      </c>
      <c r="I116" s="13" t="s">
        <v>42</v>
      </c>
      <c r="J116" s="13" t="s">
        <v>43</v>
      </c>
      <c r="K116" s="27" t="s">
        <v>44</v>
      </c>
      <c r="L116" s="27" t="s">
        <v>45</v>
      </c>
      <c r="M116" s="27" t="s">
        <v>46</v>
      </c>
      <c r="N116" s="27" t="s">
        <v>47</v>
      </c>
      <c r="O116" s="27" t="s">
        <v>48</v>
      </c>
      <c r="P116" s="27" t="s">
        <v>49</v>
      </c>
      <c r="Q116" s="3"/>
    </row>
    <row r="117" spans="2:17" x14ac:dyDescent="0.2">
      <c r="B117" s="12"/>
      <c r="C117" s="12"/>
      <c r="D117" s="12"/>
      <c r="E117" s="15"/>
      <c r="F117" s="26"/>
      <c r="G117" s="29" t="s">
        <v>50</v>
      </c>
      <c r="H117" s="16" t="s">
        <v>51</v>
      </c>
      <c r="I117" s="30" t="s">
        <v>52</v>
      </c>
      <c r="J117" s="29" t="s">
        <v>53</v>
      </c>
      <c r="K117" s="30" t="s">
        <v>54</v>
      </c>
      <c r="L117" s="15"/>
      <c r="M117" s="30" t="s">
        <v>55</v>
      </c>
      <c r="N117" s="30" t="s">
        <v>56</v>
      </c>
      <c r="O117" s="30" t="s">
        <v>57</v>
      </c>
      <c r="P117" s="15"/>
      <c r="Q117" s="17"/>
    </row>
    <row r="118" spans="2:17" x14ac:dyDescent="0.2">
      <c r="C118" s="5" t="s">
        <v>23</v>
      </c>
      <c r="E118" s="10"/>
      <c r="F118" s="17"/>
      <c r="G118" s="17"/>
      <c r="H118" s="17"/>
      <c r="I118" s="17"/>
      <c r="J118" s="3"/>
      <c r="K118" s="17"/>
      <c r="L118" s="17"/>
      <c r="M118" s="17"/>
      <c r="N118" s="17"/>
      <c r="O118" s="17"/>
      <c r="P118" s="17"/>
      <c r="Q118" s="17"/>
    </row>
    <row r="119" spans="2:17" x14ac:dyDescent="0.2">
      <c r="B119" s="19">
        <v>15</v>
      </c>
      <c r="C119" s="1" t="s">
        <v>24</v>
      </c>
      <c r="D119" s="1" t="s">
        <v>25</v>
      </c>
      <c r="E119" s="20"/>
      <c r="F119" s="31">
        <v>10.050000000000001</v>
      </c>
      <c r="G119" s="32">
        <v>0.35</v>
      </c>
      <c r="H119" s="32">
        <v>3.2</v>
      </c>
      <c r="I119" s="32">
        <v>1.17</v>
      </c>
      <c r="J119" s="32">
        <v>0.23</v>
      </c>
      <c r="K119" s="32">
        <v>1.37</v>
      </c>
      <c r="L119" s="32">
        <v>0.39</v>
      </c>
      <c r="M119" s="32">
        <v>0.05</v>
      </c>
      <c r="N119" s="32">
        <v>1.36</v>
      </c>
      <c r="O119" s="32">
        <v>0.03</v>
      </c>
      <c r="P119" s="32">
        <v>0.28000000000000003</v>
      </c>
      <c r="Q119" s="3"/>
    </row>
    <row r="120" spans="2:17" x14ac:dyDescent="0.2">
      <c r="B120" s="19">
        <v>25</v>
      </c>
      <c r="C120" s="1" t="s">
        <v>24</v>
      </c>
      <c r="D120" s="1" t="s">
        <v>27</v>
      </c>
      <c r="E120" s="10"/>
      <c r="F120" s="31">
        <v>9.5500000000000007</v>
      </c>
      <c r="G120" s="32">
        <v>0.56000000000000005</v>
      </c>
      <c r="H120" s="32">
        <v>3.32</v>
      </c>
      <c r="I120" s="32">
        <v>1.21</v>
      </c>
      <c r="J120" s="32">
        <v>0.12</v>
      </c>
      <c r="K120" s="32">
        <v>1.39</v>
      </c>
      <c r="L120" s="32">
        <v>0.24</v>
      </c>
      <c r="M120" s="32">
        <v>0.11</v>
      </c>
      <c r="N120" s="32">
        <v>1.02</v>
      </c>
      <c r="O120" s="32">
        <v>0.05</v>
      </c>
      <c r="P120" s="32">
        <v>0.32</v>
      </c>
      <c r="Q120" s="3"/>
    </row>
    <row r="121" spans="2:17" x14ac:dyDescent="0.2">
      <c r="B121" s="19">
        <f>10+B120</f>
        <v>35</v>
      </c>
      <c r="C121" s="1" t="s">
        <v>24</v>
      </c>
      <c r="D121" s="1" t="s">
        <v>28</v>
      </c>
      <c r="E121" s="10"/>
      <c r="F121" s="31">
        <v>10.0601</v>
      </c>
      <c r="G121" s="32">
        <v>0.47</v>
      </c>
      <c r="H121" s="32">
        <v>3.5</v>
      </c>
      <c r="I121" s="32">
        <v>1.41</v>
      </c>
      <c r="J121" s="32">
        <v>0.15</v>
      </c>
      <c r="K121" s="32">
        <v>1.19</v>
      </c>
      <c r="L121" s="32">
        <v>0.33</v>
      </c>
      <c r="M121" s="32">
        <v>0.15</v>
      </c>
      <c r="N121" s="32">
        <v>0.37</v>
      </c>
      <c r="O121" s="32">
        <v>1E-4</v>
      </c>
      <c r="P121" s="32">
        <v>0.48</v>
      </c>
      <c r="Q121" s="3"/>
    </row>
    <row r="122" spans="2:17" x14ac:dyDescent="0.2">
      <c r="B122" s="19">
        <f>10+B121</f>
        <v>45</v>
      </c>
      <c r="C122" s="1" t="s">
        <v>24</v>
      </c>
      <c r="D122" s="1" t="s">
        <v>29</v>
      </c>
      <c r="E122" s="10"/>
      <c r="F122" s="31">
        <v>9.15</v>
      </c>
      <c r="G122" s="32">
        <v>0.33</v>
      </c>
      <c r="H122" s="32">
        <v>4.01</v>
      </c>
      <c r="I122" s="32">
        <v>1.25</v>
      </c>
      <c r="J122" s="32">
        <v>0.05</v>
      </c>
      <c r="K122" s="32">
        <v>1.23</v>
      </c>
      <c r="L122" s="32">
        <v>0.24</v>
      </c>
      <c r="M122" s="32">
        <v>0.13</v>
      </c>
      <c r="N122" s="32">
        <v>0.3</v>
      </c>
      <c r="O122" s="32">
        <v>0.01</v>
      </c>
      <c r="P122" s="32">
        <v>0.4</v>
      </c>
      <c r="Q122" s="3"/>
    </row>
    <row r="123" spans="2:17" x14ac:dyDescent="0.2">
      <c r="B123" s="19">
        <f>10+B122</f>
        <v>55</v>
      </c>
      <c r="C123" s="1" t="s">
        <v>24</v>
      </c>
      <c r="D123" s="1" t="s">
        <v>30</v>
      </c>
      <c r="E123" s="10"/>
      <c r="F123" s="31">
        <v>9.32</v>
      </c>
      <c r="G123" s="32">
        <v>0.35</v>
      </c>
      <c r="H123" s="32">
        <v>3.42</v>
      </c>
      <c r="I123" s="32">
        <v>1.25</v>
      </c>
      <c r="J123" s="32">
        <v>7.0000000000000007E-2</v>
      </c>
      <c r="K123" s="32">
        <v>1.35</v>
      </c>
      <c r="L123" s="32">
        <v>0.2</v>
      </c>
      <c r="M123" s="32">
        <v>0.15</v>
      </c>
      <c r="N123" s="32">
        <v>0.52</v>
      </c>
      <c r="O123" s="32">
        <v>0.02</v>
      </c>
      <c r="P123" s="32">
        <v>0.39</v>
      </c>
      <c r="Q123" s="3"/>
    </row>
    <row r="124" spans="2:17" x14ac:dyDescent="0.2">
      <c r="B124" s="19">
        <f>10+B123</f>
        <v>65</v>
      </c>
      <c r="C124" s="1" t="s">
        <v>24</v>
      </c>
      <c r="D124" s="1" t="s">
        <v>31</v>
      </c>
      <c r="E124" s="20"/>
      <c r="F124" s="31">
        <v>9.27</v>
      </c>
      <c r="G124" s="32">
        <v>0.16</v>
      </c>
      <c r="H124" s="32">
        <v>4.42</v>
      </c>
      <c r="I124" s="32">
        <v>1.34</v>
      </c>
      <c r="J124" s="32">
        <v>0.1</v>
      </c>
      <c r="K124" s="32">
        <v>1.1200000000000001</v>
      </c>
      <c r="L124" s="32">
        <v>0.16</v>
      </c>
      <c r="M124" s="32">
        <v>0.11</v>
      </c>
      <c r="N124" s="32">
        <v>0.18</v>
      </c>
      <c r="O124" s="32">
        <v>0.03</v>
      </c>
      <c r="P124" s="32">
        <v>0.45</v>
      </c>
      <c r="Q124" s="3"/>
    </row>
    <row r="125" spans="2:17" x14ac:dyDescent="0.2">
      <c r="B125" s="19">
        <f>10+B124</f>
        <v>75</v>
      </c>
      <c r="C125" s="1" t="s">
        <v>24</v>
      </c>
      <c r="E125" s="20"/>
      <c r="F125" s="31">
        <v>8.33</v>
      </c>
      <c r="G125" s="32">
        <v>0.09</v>
      </c>
      <c r="H125" s="32">
        <v>4.1399999999999997</v>
      </c>
      <c r="I125" s="32">
        <v>1.57</v>
      </c>
      <c r="J125" s="32">
        <v>7.0000000000000007E-2</v>
      </c>
      <c r="K125" s="32">
        <v>0.48</v>
      </c>
      <c r="L125" s="32">
        <v>0.17</v>
      </c>
      <c r="M125" s="32">
        <v>0.05</v>
      </c>
      <c r="N125" s="32">
        <v>0.19</v>
      </c>
      <c r="O125" s="32">
        <v>0.18</v>
      </c>
      <c r="P125" s="32">
        <v>0.18</v>
      </c>
      <c r="Q125" s="3"/>
    </row>
    <row r="126" spans="2:17" x14ac:dyDescent="0.2">
      <c r="B126" s="5" t="s">
        <v>32</v>
      </c>
      <c r="E126" s="20"/>
      <c r="F126" s="31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"/>
    </row>
    <row r="127" spans="2:17" x14ac:dyDescent="0.2">
      <c r="B127" s="19">
        <v>15</v>
      </c>
      <c r="C127" s="1" t="s">
        <v>24</v>
      </c>
      <c r="D127" s="1" t="s">
        <v>25</v>
      </c>
      <c r="E127" s="20"/>
      <c r="F127" s="31">
        <v>7.28</v>
      </c>
      <c r="G127" s="32">
        <v>0.36</v>
      </c>
      <c r="H127" s="32">
        <v>2.44</v>
      </c>
      <c r="I127" s="32">
        <v>1.07</v>
      </c>
      <c r="J127" s="32">
        <v>0.3</v>
      </c>
      <c r="K127" s="32">
        <v>0.53</v>
      </c>
      <c r="L127" s="32">
        <v>7.0000000000000007E-2</v>
      </c>
      <c r="M127" s="32">
        <v>0.01</v>
      </c>
      <c r="N127" s="32">
        <v>1.1299999999999999</v>
      </c>
      <c r="O127" s="21" t="s">
        <v>26</v>
      </c>
      <c r="P127" s="32">
        <v>0.17</v>
      </c>
      <c r="Q127" s="3"/>
    </row>
    <row r="128" spans="2:17" x14ac:dyDescent="0.2">
      <c r="B128" s="19">
        <v>25</v>
      </c>
      <c r="C128" s="1" t="s">
        <v>24</v>
      </c>
      <c r="D128" s="1" t="s">
        <v>27</v>
      </c>
      <c r="E128" s="20"/>
      <c r="F128" s="31">
        <v>7.2100999999999988</v>
      </c>
      <c r="G128" s="32">
        <v>0.51</v>
      </c>
      <c r="H128" s="32">
        <v>2.25</v>
      </c>
      <c r="I128" s="32">
        <v>1.17</v>
      </c>
      <c r="J128" s="32">
        <v>0.04</v>
      </c>
      <c r="K128" s="32">
        <v>0.31</v>
      </c>
      <c r="L128" s="32">
        <v>0.22</v>
      </c>
      <c r="M128" s="32">
        <v>0.05</v>
      </c>
      <c r="N128" s="32">
        <v>1.0900000000000001</v>
      </c>
      <c r="O128" s="32">
        <v>1E-4</v>
      </c>
      <c r="P128" s="32">
        <v>0.37</v>
      </c>
      <c r="Q128" s="3"/>
    </row>
    <row r="129" spans="1:17" x14ac:dyDescent="0.2">
      <c r="B129" s="19">
        <f>10+B128</f>
        <v>35</v>
      </c>
      <c r="C129" s="1" t="s">
        <v>24</v>
      </c>
      <c r="D129" s="1" t="s">
        <v>28</v>
      </c>
      <c r="E129" s="20"/>
      <c r="F129" s="31">
        <v>6.33</v>
      </c>
      <c r="G129" s="32">
        <v>0.41</v>
      </c>
      <c r="H129" s="32">
        <v>2.29</v>
      </c>
      <c r="I129" s="32">
        <v>0.59</v>
      </c>
      <c r="J129" s="32">
        <v>0.11</v>
      </c>
      <c r="K129" s="32">
        <v>0.34</v>
      </c>
      <c r="L129" s="32">
        <v>0.21</v>
      </c>
      <c r="M129" s="32">
        <v>0.1</v>
      </c>
      <c r="N129" s="32">
        <v>0.26</v>
      </c>
      <c r="O129" s="32">
        <v>0.06</v>
      </c>
      <c r="P129" s="32">
        <v>0.35</v>
      </c>
      <c r="Q129" s="3"/>
    </row>
    <row r="130" spans="1:17" x14ac:dyDescent="0.2">
      <c r="B130" s="19">
        <f>10+B129</f>
        <v>45</v>
      </c>
      <c r="C130" s="1" t="s">
        <v>24</v>
      </c>
      <c r="D130" s="1" t="s">
        <v>29</v>
      </c>
      <c r="E130" s="20"/>
      <c r="F130" s="31">
        <v>5.45</v>
      </c>
      <c r="G130" s="32">
        <v>0.24</v>
      </c>
      <c r="H130" s="32">
        <v>2.08</v>
      </c>
      <c r="I130" s="32">
        <v>1.1599999999999999</v>
      </c>
      <c r="J130" s="32">
        <v>0.03</v>
      </c>
      <c r="K130" s="32">
        <v>0.35</v>
      </c>
      <c r="L130" s="32">
        <v>0.04</v>
      </c>
      <c r="M130" s="32">
        <v>0.08</v>
      </c>
      <c r="N130" s="32">
        <v>0.46</v>
      </c>
      <c r="O130" s="21" t="s">
        <v>26</v>
      </c>
      <c r="P130" s="32">
        <v>0.2</v>
      </c>
      <c r="Q130" s="3"/>
    </row>
    <row r="131" spans="1:17" x14ac:dyDescent="0.2">
      <c r="B131" s="19">
        <f>10+B130</f>
        <v>55</v>
      </c>
      <c r="C131" s="1" t="s">
        <v>24</v>
      </c>
      <c r="D131" s="1" t="s">
        <v>30</v>
      </c>
      <c r="E131" s="20"/>
      <c r="F131" s="31">
        <v>6.51</v>
      </c>
      <c r="G131" s="32">
        <v>0.45</v>
      </c>
      <c r="H131" s="32">
        <v>2.34</v>
      </c>
      <c r="I131" s="32">
        <v>0.52</v>
      </c>
      <c r="J131" s="32">
        <v>0.03</v>
      </c>
      <c r="K131" s="32">
        <v>0.37</v>
      </c>
      <c r="L131" s="32">
        <v>0.13</v>
      </c>
      <c r="M131" s="32">
        <v>0.08</v>
      </c>
      <c r="N131" s="32">
        <v>0.59</v>
      </c>
      <c r="O131" s="21" t="s">
        <v>26</v>
      </c>
      <c r="P131" s="32">
        <v>0.39</v>
      </c>
      <c r="Q131" s="3"/>
    </row>
    <row r="132" spans="1:17" x14ac:dyDescent="0.2">
      <c r="B132" s="19">
        <f>10+B131</f>
        <v>65</v>
      </c>
      <c r="C132" s="1" t="s">
        <v>24</v>
      </c>
      <c r="D132" s="1" t="s">
        <v>31</v>
      </c>
      <c r="E132" s="20"/>
      <c r="F132" s="31">
        <v>5.3500999999999985</v>
      </c>
      <c r="G132" s="32">
        <v>0.09</v>
      </c>
      <c r="H132" s="32">
        <v>2.25</v>
      </c>
      <c r="I132" s="32">
        <v>1.3</v>
      </c>
      <c r="J132" s="32">
        <v>0.03</v>
      </c>
      <c r="K132" s="32">
        <v>0.27</v>
      </c>
      <c r="L132" s="32">
        <v>0.12</v>
      </c>
      <c r="M132" s="32">
        <v>0.02</v>
      </c>
      <c r="N132" s="32">
        <v>0.3</v>
      </c>
      <c r="O132" s="32">
        <v>1E-4</v>
      </c>
      <c r="P132" s="32">
        <v>0.17</v>
      </c>
      <c r="Q132" s="3"/>
    </row>
    <row r="133" spans="1:17" x14ac:dyDescent="0.2">
      <c r="B133" s="19">
        <f>10+B132</f>
        <v>75</v>
      </c>
      <c r="C133" s="1" t="s">
        <v>24</v>
      </c>
      <c r="E133" s="20"/>
      <c r="F133" s="31">
        <v>5.08</v>
      </c>
      <c r="G133" s="32">
        <v>0.04</v>
      </c>
      <c r="H133" s="32">
        <v>2.4300000000000002</v>
      </c>
      <c r="I133" s="32">
        <v>1.28</v>
      </c>
      <c r="J133" s="21" t="s">
        <v>26</v>
      </c>
      <c r="K133" s="32">
        <v>0.24</v>
      </c>
      <c r="L133" s="32">
        <v>0.01</v>
      </c>
      <c r="M133" s="21" t="s">
        <v>26</v>
      </c>
      <c r="N133" s="21" t="s">
        <v>26</v>
      </c>
      <c r="O133" s="32">
        <v>0.15</v>
      </c>
      <c r="P133" s="32">
        <v>0.11</v>
      </c>
      <c r="Q133" s="3"/>
    </row>
    <row r="134" spans="1:17" x14ac:dyDescent="0.2">
      <c r="B134" s="5" t="s">
        <v>33</v>
      </c>
      <c r="E134" s="33" t="s">
        <v>34</v>
      </c>
      <c r="F134" s="31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"/>
    </row>
    <row r="135" spans="1:17" x14ac:dyDescent="0.2">
      <c r="B135" s="19">
        <v>15</v>
      </c>
      <c r="C135" s="1" t="s">
        <v>24</v>
      </c>
      <c r="D135" s="1" t="s">
        <v>25</v>
      </c>
      <c r="E135" s="20"/>
      <c r="F135" s="31">
        <v>8.57</v>
      </c>
      <c r="G135" s="32">
        <v>0.39</v>
      </c>
      <c r="H135" s="32">
        <v>3.25</v>
      </c>
      <c r="I135" s="32">
        <v>1.33</v>
      </c>
      <c r="J135" s="32">
        <v>0.22</v>
      </c>
      <c r="K135" s="32">
        <v>0.48</v>
      </c>
      <c r="L135" s="32">
        <v>0.2</v>
      </c>
      <c r="M135" s="21" t="s">
        <v>26</v>
      </c>
      <c r="N135" s="32">
        <v>1.07</v>
      </c>
      <c r="O135" s="21" t="s">
        <v>26</v>
      </c>
      <c r="P135" s="32">
        <v>0.42</v>
      </c>
      <c r="Q135" s="3"/>
    </row>
    <row r="136" spans="1:17" x14ac:dyDescent="0.2">
      <c r="B136" s="19">
        <v>25</v>
      </c>
      <c r="C136" s="1" t="s">
        <v>24</v>
      </c>
      <c r="D136" s="1" t="s">
        <v>27</v>
      </c>
      <c r="E136" s="20"/>
      <c r="F136" s="31">
        <v>5.4500999999999999</v>
      </c>
      <c r="G136" s="32">
        <v>0.28000000000000003</v>
      </c>
      <c r="H136" s="32">
        <v>2.35</v>
      </c>
      <c r="I136" s="32">
        <v>0.59</v>
      </c>
      <c r="J136" s="32">
        <v>0.06</v>
      </c>
      <c r="K136" s="32">
        <v>0.4</v>
      </c>
      <c r="L136" s="32">
        <v>0.13</v>
      </c>
      <c r="M136" s="32">
        <v>7.0000000000000007E-2</v>
      </c>
      <c r="N136" s="32">
        <v>0.13</v>
      </c>
      <c r="O136" s="32">
        <v>1E-4</v>
      </c>
      <c r="P136" s="32">
        <v>0.24</v>
      </c>
      <c r="Q136" s="3"/>
    </row>
    <row r="137" spans="1:17" x14ac:dyDescent="0.2">
      <c r="B137" s="19">
        <f>10+B136</f>
        <v>35</v>
      </c>
      <c r="C137" s="1" t="s">
        <v>24</v>
      </c>
      <c r="D137" s="1" t="s">
        <v>28</v>
      </c>
      <c r="E137" s="20"/>
      <c r="F137" s="31">
        <v>6.46</v>
      </c>
      <c r="G137" s="32">
        <v>0.28999999999999998</v>
      </c>
      <c r="H137" s="32">
        <v>2.23</v>
      </c>
      <c r="I137" s="32">
        <v>1.31</v>
      </c>
      <c r="J137" s="32">
        <v>0.03</v>
      </c>
      <c r="K137" s="32">
        <v>0.3</v>
      </c>
      <c r="L137" s="32">
        <v>0.21</v>
      </c>
      <c r="M137" s="32">
        <v>0.1</v>
      </c>
      <c r="N137" s="32">
        <v>0.25</v>
      </c>
      <c r="O137" s="21" t="s">
        <v>26</v>
      </c>
      <c r="P137" s="32">
        <v>0.53</v>
      </c>
      <c r="Q137" s="3"/>
    </row>
    <row r="138" spans="1:17" x14ac:dyDescent="0.2">
      <c r="B138" s="19">
        <f>10+B137</f>
        <v>45</v>
      </c>
      <c r="C138" s="1" t="s">
        <v>24</v>
      </c>
      <c r="D138" s="1" t="s">
        <v>29</v>
      </c>
      <c r="E138" s="10"/>
      <c r="F138" s="31">
        <v>7.14</v>
      </c>
      <c r="G138" s="32">
        <v>0.42</v>
      </c>
      <c r="H138" s="32">
        <v>2.34</v>
      </c>
      <c r="I138" s="32">
        <v>1.27</v>
      </c>
      <c r="J138" s="32">
        <v>0.09</v>
      </c>
      <c r="K138" s="32">
        <v>0.36</v>
      </c>
      <c r="L138" s="32">
        <v>0.14000000000000001</v>
      </c>
      <c r="M138" s="32">
        <v>0.08</v>
      </c>
      <c r="N138" s="32">
        <v>0.34</v>
      </c>
      <c r="O138" s="32">
        <v>0.1</v>
      </c>
      <c r="P138" s="32">
        <v>0.4</v>
      </c>
      <c r="Q138" s="3"/>
    </row>
    <row r="139" spans="1:17" x14ac:dyDescent="0.2">
      <c r="B139" s="19">
        <f>10+B138</f>
        <v>55</v>
      </c>
      <c r="C139" s="1" t="s">
        <v>24</v>
      </c>
      <c r="D139" s="1" t="s">
        <v>30</v>
      </c>
      <c r="E139" s="10"/>
      <c r="F139" s="31">
        <v>7.18</v>
      </c>
      <c r="G139" s="32">
        <v>0.35</v>
      </c>
      <c r="H139" s="32">
        <v>3.13</v>
      </c>
      <c r="I139" s="32">
        <v>1.0900000000000001</v>
      </c>
      <c r="J139" s="32">
        <v>0.01</v>
      </c>
      <c r="K139" s="32">
        <v>0.25</v>
      </c>
      <c r="L139" s="32">
        <v>0.23</v>
      </c>
      <c r="M139" s="32">
        <v>0.01</v>
      </c>
      <c r="N139" s="32">
        <v>0.39</v>
      </c>
      <c r="O139" s="32">
        <v>0.01</v>
      </c>
      <c r="P139" s="32">
        <v>0.52</v>
      </c>
      <c r="Q139" s="3"/>
    </row>
    <row r="140" spans="1:17" x14ac:dyDescent="0.2">
      <c r="B140" s="19">
        <f>10+B139</f>
        <v>65</v>
      </c>
      <c r="C140" s="1" t="s">
        <v>24</v>
      </c>
      <c r="D140" s="1" t="s">
        <v>31</v>
      </c>
      <c r="E140" s="10"/>
      <c r="F140" s="31">
        <v>7.53</v>
      </c>
      <c r="G140" s="32">
        <v>0.12</v>
      </c>
      <c r="H140" s="32">
        <v>3.44</v>
      </c>
      <c r="I140" s="32">
        <v>1.39</v>
      </c>
      <c r="J140" s="32">
        <v>0.03</v>
      </c>
      <c r="K140" s="32">
        <v>0.55000000000000004</v>
      </c>
      <c r="L140" s="32">
        <v>0.1</v>
      </c>
      <c r="M140" s="32">
        <v>0.02</v>
      </c>
      <c r="N140" s="32">
        <v>0.38</v>
      </c>
      <c r="O140" s="32">
        <v>0.01</v>
      </c>
      <c r="P140" s="32">
        <v>0.28999999999999998</v>
      </c>
      <c r="Q140" s="3"/>
    </row>
    <row r="141" spans="1:17" x14ac:dyDescent="0.2">
      <c r="B141" s="19">
        <f>10+B140</f>
        <v>75</v>
      </c>
      <c r="C141" s="1" t="s">
        <v>24</v>
      </c>
      <c r="E141" s="20"/>
      <c r="F141" s="31">
        <v>9.1999999999999993</v>
      </c>
      <c r="G141" s="32">
        <v>0.06</v>
      </c>
      <c r="H141" s="32">
        <v>4.37</v>
      </c>
      <c r="I141" s="32">
        <v>3.01</v>
      </c>
      <c r="J141" s="32">
        <v>0.04</v>
      </c>
      <c r="K141" s="32">
        <v>0.3</v>
      </c>
      <c r="L141" s="32">
        <v>0.03</v>
      </c>
      <c r="M141" s="21" t="s">
        <v>26</v>
      </c>
      <c r="N141" s="32">
        <v>0.23</v>
      </c>
      <c r="O141" s="32">
        <v>0.18</v>
      </c>
      <c r="P141" s="32">
        <v>0.2</v>
      </c>
      <c r="Q141" s="3"/>
    </row>
    <row r="142" spans="1:17" ht="18" thickBot="1" x14ac:dyDescent="0.25">
      <c r="B142" s="7"/>
      <c r="C142" s="7"/>
      <c r="D142" s="7"/>
      <c r="E142" s="23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17"/>
    </row>
    <row r="143" spans="1:17" x14ac:dyDescent="0.2">
      <c r="E143" s="25" t="s">
        <v>58</v>
      </c>
      <c r="F143" s="3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1:17" x14ac:dyDescent="0.2">
      <c r="A144" s="1"/>
    </row>
  </sheetData>
  <phoneticPr fontId="2"/>
  <pageMargins left="0.26" right="0.31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16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18.375" style="35" customWidth="1"/>
    <col min="3" max="6" width="13.375" style="35" customWidth="1"/>
    <col min="7" max="256" width="12.125" style="35"/>
    <col min="257" max="257" width="13.375" style="35" customWidth="1"/>
    <col min="258" max="258" width="18.375" style="35" customWidth="1"/>
    <col min="259" max="262" width="13.375" style="35" customWidth="1"/>
    <col min="263" max="512" width="12.125" style="35"/>
    <col min="513" max="513" width="13.375" style="35" customWidth="1"/>
    <col min="514" max="514" width="18.375" style="35" customWidth="1"/>
    <col min="515" max="518" width="13.375" style="35" customWidth="1"/>
    <col min="519" max="768" width="12.125" style="35"/>
    <col min="769" max="769" width="13.375" style="35" customWidth="1"/>
    <col min="770" max="770" width="18.375" style="35" customWidth="1"/>
    <col min="771" max="774" width="13.375" style="35" customWidth="1"/>
    <col min="775" max="1024" width="12.125" style="35"/>
    <col min="1025" max="1025" width="13.375" style="35" customWidth="1"/>
    <col min="1026" max="1026" width="18.375" style="35" customWidth="1"/>
    <col min="1027" max="1030" width="13.375" style="35" customWidth="1"/>
    <col min="1031" max="1280" width="12.125" style="35"/>
    <col min="1281" max="1281" width="13.375" style="35" customWidth="1"/>
    <col min="1282" max="1282" width="18.375" style="35" customWidth="1"/>
    <col min="1283" max="1286" width="13.375" style="35" customWidth="1"/>
    <col min="1287" max="1536" width="12.125" style="35"/>
    <col min="1537" max="1537" width="13.375" style="35" customWidth="1"/>
    <col min="1538" max="1538" width="18.375" style="35" customWidth="1"/>
    <col min="1539" max="1542" width="13.375" style="35" customWidth="1"/>
    <col min="1543" max="1792" width="12.125" style="35"/>
    <col min="1793" max="1793" width="13.375" style="35" customWidth="1"/>
    <col min="1794" max="1794" width="18.375" style="35" customWidth="1"/>
    <col min="1795" max="1798" width="13.375" style="35" customWidth="1"/>
    <col min="1799" max="2048" width="12.125" style="35"/>
    <col min="2049" max="2049" width="13.375" style="35" customWidth="1"/>
    <col min="2050" max="2050" width="18.375" style="35" customWidth="1"/>
    <col min="2051" max="2054" width="13.375" style="35" customWidth="1"/>
    <col min="2055" max="2304" width="12.125" style="35"/>
    <col min="2305" max="2305" width="13.375" style="35" customWidth="1"/>
    <col min="2306" max="2306" width="18.375" style="35" customWidth="1"/>
    <col min="2307" max="2310" width="13.375" style="35" customWidth="1"/>
    <col min="2311" max="2560" width="12.125" style="35"/>
    <col min="2561" max="2561" width="13.375" style="35" customWidth="1"/>
    <col min="2562" max="2562" width="18.375" style="35" customWidth="1"/>
    <col min="2563" max="2566" width="13.375" style="35" customWidth="1"/>
    <col min="2567" max="2816" width="12.125" style="35"/>
    <col min="2817" max="2817" width="13.375" style="35" customWidth="1"/>
    <col min="2818" max="2818" width="18.375" style="35" customWidth="1"/>
    <col min="2819" max="2822" width="13.375" style="35" customWidth="1"/>
    <col min="2823" max="3072" width="12.125" style="35"/>
    <col min="3073" max="3073" width="13.375" style="35" customWidth="1"/>
    <col min="3074" max="3074" width="18.375" style="35" customWidth="1"/>
    <col min="3075" max="3078" width="13.375" style="35" customWidth="1"/>
    <col min="3079" max="3328" width="12.125" style="35"/>
    <col min="3329" max="3329" width="13.375" style="35" customWidth="1"/>
    <col min="3330" max="3330" width="18.375" style="35" customWidth="1"/>
    <col min="3331" max="3334" width="13.375" style="35" customWidth="1"/>
    <col min="3335" max="3584" width="12.125" style="35"/>
    <col min="3585" max="3585" width="13.375" style="35" customWidth="1"/>
    <col min="3586" max="3586" width="18.375" style="35" customWidth="1"/>
    <col min="3587" max="3590" width="13.375" style="35" customWidth="1"/>
    <col min="3591" max="3840" width="12.125" style="35"/>
    <col min="3841" max="3841" width="13.375" style="35" customWidth="1"/>
    <col min="3842" max="3842" width="18.375" style="35" customWidth="1"/>
    <col min="3843" max="3846" width="13.375" style="35" customWidth="1"/>
    <col min="3847" max="4096" width="12.125" style="35"/>
    <col min="4097" max="4097" width="13.375" style="35" customWidth="1"/>
    <col min="4098" max="4098" width="18.375" style="35" customWidth="1"/>
    <col min="4099" max="4102" width="13.375" style="35" customWidth="1"/>
    <col min="4103" max="4352" width="12.125" style="35"/>
    <col min="4353" max="4353" width="13.375" style="35" customWidth="1"/>
    <col min="4354" max="4354" width="18.375" style="35" customWidth="1"/>
    <col min="4355" max="4358" width="13.375" style="35" customWidth="1"/>
    <col min="4359" max="4608" width="12.125" style="35"/>
    <col min="4609" max="4609" width="13.375" style="35" customWidth="1"/>
    <col min="4610" max="4610" width="18.375" style="35" customWidth="1"/>
    <col min="4611" max="4614" width="13.375" style="35" customWidth="1"/>
    <col min="4615" max="4864" width="12.125" style="35"/>
    <col min="4865" max="4865" width="13.375" style="35" customWidth="1"/>
    <col min="4866" max="4866" width="18.375" style="35" customWidth="1"/>
    <col min="4867" max="4870" width="13.375" style="35" customWidth="1"/>
    <col min="4871" max="5120" width="12.125" style="35"/>
    <col min="5121" max="5121" width="13.375" style="35" customWidth="1"/>
    <col min="5122" max="5122" width="18.375" style="35" customWidth="1"/>
    <col min="5123" max="5126" width="13.375" style="35" customWidth="1"/>
    <col min="5127" max="5376" width="12.125" style="35"/>
    <col min="5377" max="5377" width="13.375" style="35" customWidth="1"/>
    <col min="5378" max="5378" width="18.375" style="35" customWidth="1"/>
    <col min="5379" max="5382" width="13.375" style="35" customWidth="1"/>
    <col min="5383" max="5632" width="12.125" style="35"/>
    <col min="5633" max="5633" width="13.375" style="35" customWidth="1"/>
    <col min="5634" max="5634" width="18.375" style="35" customWidth="1"/>
    <col min="5635" max="5638" width="13.375" style="35" customWidth="1"/>
    <col min="5639" max="5888" width="12.125" style="35"/>
    <col min="5889" max="5889" width="13.375" style="35" customWidth="1"/>
    <col min="5890" max="5890" width="18.375" style="35" customWidth="1"/>
    <col min="5891" max="5894" width="13.375" style="35" customWidth="1"/>
    <col min="5895" max="6144" width="12.125" style="35"/>
    <col min="6145" max="6145" width="13.375" style="35" customWidth="1"/>
    <col min="6146" max="6146" width="18.375" style="35" customWidth="1"/>
    <col min="6147" max="6150" width="13.375" style="35" customWidth="1"/>
    <col min="6151" max="6400" width="12.125" style="35"/>
    <col min="6401" max="6401" width="13.375" style="35" customWidth="1"/>
    <col min="6402" max="6402" width="18.375" style="35" customWidth="1"/>
    <col min="6403" max="6406" width="13.375" style="35" customWidth="1"/>
    <col min="6407" max="6656" width="12.125" style="35"/>
    <col min="6657" max="6657" width="13.375" style="35" customWidth="1"/>
    <col min="6658" max="6658" width="18.375" style="35" customWidth="1"/>
    <col min="6659" max="6662" width="13.375" style="35" customWidth="1"/>
    <col min="6663" max="6912" width="12.125" style="35"/>
    <col min="6913" max="6913" width="13.375" style="35" customWidth="1"/>
    <col min="6914" max="6914" width="18.375" style="35" customWidth="1"/>
    <col min="6915" max="6918" width="13.375" style="35" customWidth="1"/>
    <col min="6919" max="7168" width="12.125" style="35"/>
    <col min="7169" max="7169" width="13.375" style="35" customWidth="1"/>
    <col min="7170" max="7170" width="18.375" style="35" customWidth="1"/>
    <col min="7171" max="7174" width="13.375" style="35" customWidth="1"/>
    <col min="7175" max="7424" width="12.125" style="35"/>
    <col min="7425" max="7425" width="13.375" style="35" customWidth="1"/>
    <col min="7426" max="7426" width="18.375" style="35" customWidth="1"/>
    <col min="7427" max="7430" width="13.375" style="35" customWidth="1"/>
    <col min="7431" max="7680" width="12.125" style="35"/>
    <col min="7681" max="7681" width="13.375" style="35" customWidth="1"/>
    <col min="7682" max="7682" width="18.375" style="35" customWidth="1"/>
    <col min="7683" max="7686" width="13.375" style="35" customWidth="1"/>
    <col min="7687" max="7936" width="12.125" style="35"/>
    <col min="7937" max="7937" width="13.375" style="35" customWidth="1"/>
    <col min="7938" max="7938" width="18.375" style="35" customWidth="1"/>
    <col min="7939" max="7942" width="13.375" style="35" customWidth="1"/>
    <col min="7943" max="8192" width="12.125" style="35"/>
    <col min="8193" max="8193" width="13.375" style="35" customWidth="1"/>
    <col min="8194" max="8194" width="18.375" style="35" customWidth="1"/>
    <col min="8195" max="8198" width="13.375" style="35" customWidth="1"/>
    <col min="8199" max="8448" width="12.125" style="35"/>
    <col min="8449" max="8449" width="13.375" style="35" customWidth="1"/>
    <col min="8450" max="8450" width="18.375" style="35" customWidth="1"/>
    <col min="8451" max="8454" width="13.375" style="35" customWidth="1"/>
    <col min="8455" max="8704" width="12.125" style="35"/>
    <col min="8705" max="8705" width="13.375" style="35" customWidth="1"/>
    <col min="8706" max="8706" width="18.375" style="35" customWidth="1"/>
    <col min="8707" max="8710" width="13.375" style="35" customWidth="1"/>
    <col min="8711" max="8960" width="12.125" style="35"/>
    <col min="8961" max="8961" width="13.375" style="35" customWidth="1"/>
    <col min="8962" max="8962" width="18.375" style="35" customWidth="1"/>
    <col min="8963" max="8966" width="13.375" style="35" customWidth="1"/>
    <col min="8967" max="9216" width="12.125" style="35"/>
    <col min="9217" max="9217" width="13.375" style="35" customWidth="1"/>
    <col min="9218" max="9218" width="18.375" style="35" customWidth="1"/>
    <col min="9219" max="9222" width="13.375" style="35" customWidth="1"/>
    <col min="9223" max="9472" width="12.125" style="35"/>
    <col min="9473" max="9473" width="13.375" style="35" customWidth="1"/>
    <col min="9474" max="9474" width="18.375" style="35" customWidth="1"/>
    <col min="9475" max="9478" width="13.375" style="35" customWidth="1"/>
    <col min="9479" max="9728" width="12.125" style="35"/>
    <col min="9729" max="9729" width="13.375" style="35" customWidth="1"/>
    <col min="9730" max="9730" width="18.375" style="35" customWidth="1"/>
    <col min="9731" max="9734" width="13.375" style="35" customWidth="1"/>
    <col min="9735" max="9984" width="12.125" style="35"/>
    <col min="9985" max="9985" width="13.375" style="35" customWidth="1"/>
    <col min="9986" max="9986" width="18.375" style="35" customWidth="1"/>
    <col min="9987" max="9990" width="13.375" style="35" customWidth="1"/>
    <col min="9991" max="10240" width="12.125" style="35"/>
    <col min="10241" max="10241" width="13.375" style="35" customWidth="1"/>
    <col min="10242" max="10242" width="18.375" style="35" customWidth="1"/>
    <col min="10243" max="10246" width="13.375" style="35" customWidth="1"/>
    <col min="10247" max="10496" width="12.125" style="35"/>
    <col min="10497" max="10497" width="13.375" style="35" customWidth="1"/>
    <col min="10498" max="10498" width="18.375" style="35" customWidth="1"/>
    <col min="10499" max="10502" width="13.375" style="35" customWidth="1"/>
    <col min="10503" max="10752" width="12.125" style="35"/>
    <col min="10753" max="10753" width="13.375" style="35" customWidth="1"/>
    <col min="10754" max="10754" width="18.375" style="35" customWidth="1"/>
    <col min="10755" max="10758" width="13.375" style="35" customWidth="1"/>
    <col min="10759" max="11008" width="12.125" style="35"/>
    <col min="11009" max="11009" width="13.375" style="35" customWidth="1"/>
    <col min="11010" max="11010" width="18.375" style="35" customWidth="1"/>
    <col min="11011" max="11014" width="13.375" style="35" customWidth="1"/>
    <col min="11015" max="11264" width="12.125" style="35"/>
    <col min="11265" max="11265" width="13.375" style="35" customWidth="1"/>
    <col min="11266" max="11266" width="18.375" style="35" customWidth="1"/>
    <col min="11267" max="11270" width="13.375" style="35" customWidth="1"/>
    <col min="11271" max="11520" width="12.125" style="35"/>
    <col min="11521" max="11521" width="13.375" style="35" customWidth="1"/>
    <col min="11522" max="11522" width="18.375" style="35" customWidth="1"/>
    <col min="11523" max="11526" width="13.375" style="35" customWidth="1"/>
    <col min="11527" max="11776" width="12.125" style="35"/>
    <col min="11777" max="11777" width="13.375" style="35" customWidth="1"/>
    <col min="11778" max="11778" width="18.375" style="35" customWidth="1"/>
    <col min="11779" max="11782" width="13.375" style="35" customWidth="1"/>
    <col min="11783" max="12032" width="12.125" style="35"/>
    <col min="12033" max="12033" width="13.375" style="35" customWidth="1"/>
    <col min="12034" max="12034" width="18.375" style="35" customWidth="1"/>
    <col min="12035" max="12038" width="13.375" style="35" customWidth="1"/>
    <col min="12039" max="12288" width="12.125" style="35"/>
    <col min="12289" max="12289" width="13.375" style="35" customWidth="1"/>
    <col min="12290" max="12290" width="18.375" style="35" customWidth="1"/>
    <col min="12291" max="12294" width="13.375" style="35" customWidth="1"/>
    <col min="12295" max="12544" width="12.125" style="35"/>
    <col min="12545" max="12545" width="13.375" style="35" customWidth="1"/>
    <col min="12546" max="12546" width="18.375" style="35" customWidth="1"/>
    <col min="12547" max="12550" width="13.375" style="35" customWidth="1"/>
    <col min="12551" max="12800" width="12.125" style="35"/>
    <col min="12801" max="12801" width="13.375" style="35" customWidth="1"/>
    <col min="12802" max="12802" width="18.375" style="35" customWidth="1"/>
    <col min="12803" max="12806" width="13.375" style="35" customWidth="1"/>
    <col min="12807" max="13056" width="12.125" style="35"/>
    <col min="13057" max="13057" width="13.375" style="35" customWidth="1"/>
    <col min="13058" max="13058" width="18.375" style="35" customWidth="1"/>
    <col min="13059" max="13062" width="13.375" style="35" customWidth="1"/>
    <col min="13063" max="13312" width="12.125" style="35"/>
    <col min="13313" max="13313" width="13.375" style="35" customWidth="1"/>
    <col min="13314" max="13314" width="18.375" style="35" customWidth="1"/>
    <col min="13315" max="13318" width="13.375" style="35" customWidth="1"/>
    <col min="13319" max="13568" width="12.125" style="35"/>
    <col min="13569" max="13569" width="13.375" style="35" customWidth="1"/>
    <col min="13570" max="13570" width="18.375" style="35" customWidth="1"/>
    <col min="13571" max="13574" width="13.375" style="35" customWidth="1"/>
    <col min="13575" max="13824" width="12.125" style="35"/>
    <col min="13825" max="13825" width="13.375" style="35" customWidth="1"/>
    <col min="13826" max="13826" width="18.375" style="35" customWidth="1"/>
    <col min="13827" max="13830" width="13.375" style="35" customWidth="1"/>
    <col min="13831" max="14080" width="12.125" style="35"/>
    <col min="14081" max="14081" width="13.375" style="35" customWidth="1"/>
    <col min="14082" max="14082" width="18.375" style="35" customWidth="1"/>
    <col min="14083" max="14086" width="13.375" style="35" customWidth="1"/>
    <col min="14087" max="14336" width="12.125" style="35"/>
    <col min="14337" max="14337" width="13.375" style="35" customWidth="1"/>
    <col min="14338" max="14338" width="18.375" style="35" customWidth="1"/>
    <col min="14339" max="14342" width="13.375" style="35" customWidth="1"/>
    <col min="14343" max="14592" width="12.125" style="35"/>
    <col min="14593" max="14593" width="13.375" style="35" customWidth="1"/>
    <col min="14594" max="14594" width="18.375" style="35" customWidth="1"/>
    <col min="14595" max="14598" width="13.375" style="35" customWidth="1"/>
    <col min="14599" max="14848" width="12.125" style="35"/>
    <col min="14849" max="14849" width="13.375" style="35" customWidth="1"/>
    <col min="14850" max="14850" width="18.375" style="35" customWidth="1"/>
    <col min="14851" max="14854" width="13.375" style="35" customWidth="1"/>
    <col min="14855" max="15104" width="12.125" style="35"/>
    <col min="15105" max="15105" width="13.375" style="35" customWidth="1"/>
    <col min="15106" max="15106" width="18.375" style="35" customWidth="1"/>
    <col min="15107" max="15110" width="13.375" style="35" customWidth="1"/>
    <col min="15111" max="15360" width="12.125" style="35"/>
    <col min="15361" max="15361" width="13.375" style="35" customWidth="1"/>
    <col min="15362" max="15362" width="18.375" style="35" customWidth="1"/>
    <col min="15363" max="15366" width="13.375" style="35" customWidth="1"/>
    <col min="15367" max="15616" width="12.125" style="35"/>
    <col min="15617" max="15617" width="13.375" style="35" customWidth="1"/>
    <col min="15618" max="15618" width="18.375" style="35" customWidth="1"/>
    <col min="15619" max="15622" width="13.375" style="35" customWidth="1"/>
    <col min="15623" max="15872" width="12.125" style="35"/>
    <col min="15873" max="15873" width="13.375" style="35" customWidth="1"/>
    <col min="15874" max="15874" width="18.375" style="35" customWidth="1"/>
    <col min="15875" max="15878" width="13.375" style="35" customWidth="1"/>
    <col min="15879" max="16128" width="12.125" style="35"/>
    <col min="16129" max="16129" width="13.375" style="35" customWidth="1"/>
    <col min="16130" max="16130" width="18.375" style="35" customWidth="1"/>
    <col min="16131" max="16134" width="13.375" style="35" customWidth="1"/>
    <col min="16135" max="16384" width="12.125" style="35"/>
  </cols>
  <sheetData>
    <row r="1" spans="1:11" x14ac:dyDescent="0.2">
      <c r="A1" s="34"/>
    </row>
    <row r="6" spans="1:11" x14ac:dyDescent="0.2">
      <c r="E6" s="36" t="s">
        <v>64</v>
      </c>
    </row>
    <row r="7" spans="1:11" ht="18" thickBot="1" x14ac:dyDescent="0.25">
      <c r="B7" s="37"/>
      <c r="C7" s="37"/>
      <c r="D7" s="37"/>
      <c r="E7" s="37"/>
      <c r="F7" s="37"/>
      <c r="G7" s="37"/>
      <c r="H7" s="37"/>
      <c r="I7" s="37"/>
      <c r="J7" s="38" t="s">
        <v>65</v>
      </c>
      <c r="K7" s="37"/>
    </row>
    <row r="8" spans="1:11" x14ac:dyDescent="0.2">
      <c r="C8" s="39"/>
      <c r="D8" s="39"/>
      <c r="E8" s="39"/>
      <c r="F8" s="40" t="s">
        <v>66</v>
      </c>
      <c r="G8" s="39"/>
      <c r="H8" s="40" t="s">
        <v>67</v>
      </c>
      <c r="I8" s="39"/>
      <c r="J8" s="39"/>
      <c r="K8" s="39"/>
    </row>
    <row r="9" spans="1:11" x14ac:dyDescent="0.2">
      <c r="C9" s="39"/>
      <c r="D9" s="39"/>
      <c r="E9" s="40" t="s">
        <v>68</v>
      </c>
      <c r="F9" s="40" t="s">
        <v>69</v>
      </c>
      <c r="G9" s="41" t="s">
        <v>70</v>
      </c>
      <c r="H9" s="40" t="s">
        <v>71</v>
      </c>
      <c r="I9" s="39"/>
      <c r="J9" s="40" t="s">
        <v>72</v>
      </c>
      <c r="K9" s="39"/>
    </row>
    <row r="10" spans="1:11" x14ac:dyDescent="0.2">
      <c r="C10" s="40" t="s">
        <v>73</v>
      </c>
      <c r="D10" s="41" t="s">
        <v>74</v>
      </c>
      <c r="E10" s="41" t="s">
        <v>75</v>
      </c>
      <c r="F10" s="40" t="s">
        <v>76</v>
      </c>
      <c r="G10" s="41" t="s">
        <v>77</v>
      </c>
      <c r="H10" s="40" t="s">
        <v>78</v>
      </c>
      <c r="I10" s="40" t="s">
        <v>79</v>
      </c>
      <c r="J10" s="40" t="s">
        <v>80</v>
      </c>
      <c r="K10" s="40" t="s">
        <v>81</v>
      </c>
    </row>
    <row r="11" spans="1:11" x14ac:dyDescent="0.2">
      <c r="C11" s="39"/>
      <c r="D11" s="39"/>
      <c r="E11" s="40" t="s">
        <v>82</v>
      </c>
      <c r="F11" s="40" t="s">
        <v>83</v>
      </c>
      <c r="G11" s="41" t="s">
        <v>84</v>
      </c>
      <c r="H11" s="40" t="s">
        <v>85</v>
      </c>
      <c r="I11" s="40" t="s">
        <v>86</v>
      </c>
      <c r="J11" s="40" t="s">
        <v>87</v>
      </c>
      <c r="K11" s="40" t="s">
        <v>88</v>
      </c>
    </row>
    <row r="12" spans="1:11" x14ac:dyDescent="0.2">
      <c r="B12" s="42"/>
      <c r="C12" s="43"/>
      <c r="D12" s="43"/>
      <c r="E12" s="43"/>
      <c r="F12" s="44" t="s">
        <v>89</v>
      </c>
      <c r="G12" s="45" t="s">
        <v>90</v>
      </c>
      <c r="H12" s="44" t="s">
        <v>91</v>
      </c>
      <c r="I12" s="43"/>
      <c r="J12" s="44" t="s">
        <v>92</v>
      </c>
      <c r="K12" s="43"/>
    </row>
    <row r="13" spans="1:11" x14ac:dyDescent="0.2">
      <c r="C13" s="39"/>
    </row>
    <row r="14" spans="1:11" x14ac:dyDescent="0.2">
      <c r="B14" s="34" t="s">
        <v>93</v>
      </c>
      <c r="C14" s="46">
        <f>SUM(D14:K14,C46:K46)</f>
        <v>5851.5909999999994</v>
      </c>
      <c r="D14" s="47">
        <v>584.93299999999999</v>
      </c>
      <c r="E14" s="47">
        <v>109.175</v>
      </c>
      <c r="F14" s="47">
        <v>367.322</v>
      </c>
      <c r="G14" s="47">
        <v>216.32</v>
      </c>
      <c r="H14" s="47">
        <v>276.202</v>
      </c>
      <c r="I14" s="47">
        <v>28.6</v>
      </c>
      <c r="J14" s="47">
        <v>160.87700000000001</v>
      </c>
      <c r="K14" s="47">
        <v>1920.2149999999999</v>
      </c>
    </row>
    <row r="15" spans="1:11" x14ac:dyDescent="0.2">
      <c r="B15" s="34" t="s">
        <v>94</v>
      </c>
      <c r="C15" s="46">
        <f>SUM(D15:K15,C47:K47)</f>
        <v>6193.8300000000008</v>
      </c>
      <c r="D15" s="47">
        <v>492.28199999999998</v>
      </c>
      <c r="E15" s="47">
        <v>118.48</v>
      </c>
      <c r="F15" s="47">
        <v>491.839</v>
      </c>
      <c r="G15" s="47">
        <v>238.97</v>
      </c>
      <c r="H15" s="47">
        <v>244.46899999999999</v>
      </c>
      <c r="I15" s="47">
        <v>44.838000000000001</v>
      </c>
      <c r="J15" s="47">
        <v>193.10900000000001</v>
      </c>
      <c r="K15" s="47">
        <v>2437.4110000000001</v>
      </c>
    </row>
    <row r="16" spans="1:11" x14ac:dyDescent="0.2">
      <c r="B16" s="34" t="s">
        <v>95</v>
      </c>
      <c r="C16" s="46">
        <f>SUM(D16:K16,C48:K48)</f>
        <v>5850.6179999999995</v>
      </c>
      <c r="D16" s="47">
        <v>416.18400000000003</v>
      </c>
      <c r="E16" s="47">
        <v>113.556</v>
      </c>
      <c r="F16" s="47">
        <v>585.60900000000004</v>
      </c>
      <c r="G16" s="47">
        <v>251.80099999999999</v>
      </c>
      <c r="H16" s="47">
        <v>321.16399999999999</v>
      </c>
      <c r="I16" s="47">
        <v>64.703000000000003</v>
      </c>
      <c r="J16" s="47">
        <v>223.01400000000001</v>
      </c>
      <c r="K16" s="47">
        <v>2115.482</v>
      </c>
    </row>
    <row r="17" spans="2:11" x14ac:dyDescent="0.2">
      <c r="B17" s="34" t="s">
        <v>96</v>
      </c>
      <c r="C17" s="46">
        <f>SUM(D17:K17,C49:K49)</f>
        <v>6415.4449999999988</v>
      </c>
      <c r="D17" s="47">
        <v>412.09300000000002</v>
      </c>
      <c r="E17" s="47">
        <v>153.69300000000001</v>
      </c>
      <c r="F17" s="47">
        <v>587.87199999999996</v>
      </c>
      <c r="G17" s="47">
        <v>211.58500000000001</v>
      </c>
      <c r="H17" s="47">
        <v>298.23200000000003</v>
      </c>
      <c r="I17" s="47">
        <v>95.375</v>
      </c>
      <c r="J17" s="47">
        <v>260.75</v>
      </c>
      <c r="K17" s="47">
        <v>2361.2280000000001</v>
      </c>
    </row>
    <row r="18" spans="2:11" x14ac:dyDescent="0.2">
      <c r="C18" s="48"/>
      <c r="D18" s="47"/>
      <c r="E18" s="47"/>
      <c r="F18" s="47"/>
      <c r="G18" s="47"/>
      <c r="H18" s="47"/>
      <c r="I18" s="47"/>
      <c r="J18" s="47"/>
      <c r="K18" s="47"/>
    </row>
    <row r="19" spans="2:11" x14ac:dyDescent="0.2">
      <c r="B19" s="34" t="s">
        <v>97</v>
      </c>
      <c r="C19" s="46">
        <f t="shared" ref="C19:C24" si="0">SUM(D19:K19,C51:K51)</f>
        <v>6714.2699999999986</v>
      </c>
      <c r="D19" s="47">
        <v>454.23500000000001</v>
      </c>
      <c r="E19" s="47">
        <v>168.14400000000001</v>
      </c>
      <c r="F19" s="47">
        <v>605.86099999999999</v>
      </c>
      <c r="G19" s="47">
        <v>212.31899999999999</v>
      </c>
      <c r="H19" s="47">
        <v>275.50900000000001</v>
      </c>
      <c r="I19" s="47">
        <v>108.759</v>
      </c>
      <c r="J19" s="47">
        <v>365.262</v>
      </c>
      <c r="K19" s="47">
        <v>2228.1619999999998</v>
      </c>
    </row>
    <row r="20" spans="2:11" x14ac:dyDescent="0.2">
      <c r="B20" s="34" t="s">
        <v>98</v>
      </c>
      <c r="C20" s="46">
        <f t="shared" si="0"/>
        <v>6684.6453000000001</v>
      </c>
      <c r="D20" s="47">
        <v>410.77</v>
      </c>
      <c r="E20" s="47">
        <v>158.21899999999999</v>
      </c>
      <c r="F20" s="47">
        <v>551.29399999999998</v>
      </c>
      <c r="G20" s="47">
        <v>191.77</v>
      </c>
      <c r="H20" s="47">
        <v>261.5718</v>
      </c>
      <c r="I20" s="47">
        <v>100.428</v>
      </c>
      <c r="J20" s="47">
        <v>380.13900000000001</v>
      </c>
      <c r="K20" s="47">
        <v>2136.223</v>
      </c>
    </row>
    <row r="21" spans="2:11" x14ac:dyDescent="0.2">
      <c r="B21" s="34" t="s">
        <v>99</v>
      </c>
      <c r="C21" s="46">
        <f t="shared" si="0"/>
        <v>6704.4449999999988</v>
      </c>
      <c r="D21" s="47">
        <v>391.25700000000001</v>
      </c>
      <c r="E21" s="47">
        <v>156.98099999999999</v>
      </c>
      <c r="F21" s="47">
        <v>514.39200000000005</v>
      </c>
      <c r="G21" s="47">
        <v>186.95599999999999</v>
      </c>
      <c r="H21" s="47">
        <v>242.833</v>
      </c>
      <c r="I21" s="47">
        <v>109.35299999999999</v>
      </c>
      <c r="J21" s="47">
        <v>349.22699999999998</v>
      </c>
      <c r="K21" s="47">
        <v>2275.2080000000001</v>
      </c>
    </row>
    <row r="22" spans="2:11" x14ac:dyDescent="0.2">
      <c r="B22" s="34" t="s">
        <v>100</v>
      </c>
      <c r="C22" s="46">
        <f t="shared" si="0"/>
        <v>6631.8539999999985</v>
      </c>
      <c r="D22" s="47">
        <v>363.68900000000002</v>
      </c>
      <c r="E22" s="47">
        <v>156.47200000000001</v>
      </c>
      <c r="F22" s="47">
        <v>490.971</v>
      </c>
      <c r="G22" s="47">
        <v>177.65299999999999</v>
      </c>
      <c r="H22" s="47">
        <v>247.369</v>
      </c>
      <c r="I22" s="47">
        <v>100.709</v>
      </c>
      <c r="J22" s="47">
        <v>359.697</v>
      </c>
      <c r="K22" s="47">
        <v>2272.6610000000001</v>
      </c>
    </row>
    <row r="23" spans="2:11" x14ac:dyDescent="0.2">
      <c r="B23" s="34" t="s">
        <v>101</v>
      </c>
      <c r="C23" s="46">
        <f t="shared" si="0"/>
        <v>6061.4520000000002</v>
      </c>
      <c r="D23" s="47">
        <v>322.71100000000001</v>
      </c>
      <c r="E23" s="47">
        <v>148.69300000000001</v>
      </c>
      <c r="F23" s="47">
        <v>511.24900000000002</v>
      </c>
      <c r="G23" s="47">
        <v>162.041</v>
      </c>
      <c r="H23" s="47">
        <v>223.751</v>
      </c>
      <c r="I23" s="47">
        <v>91.665999999999997</v>
      </c>
      <c r="J23" s="47">
        <v>318.03100000000001</v>
      </c>
      <c r="K23" s="47">
        <v>2069.431</v>
      </c>
    </row>
    <row r="24" spans="2:11" x14ac:dyDescent="0.2">
      <c r="B24" s="36" t="s">
        <v>102</v>
      </c>
      <c r="C24" s="49">
        <f t="shared" si="0"/>
        <v>5888.8180000000002</v>
      </c>
      <c r="D24" s="50">
        <f t="shared" ref="D24:K24" si="1">SUM(D26:D38)</f>
        <v>316.56299999999999</v>
      </c>
      <c r="E24" s="50">
        <f t="shared" si="1"/>
        <v>129.58600000000001</v>
      </c>
      <c r="F24" s="50">
        <f t="shared" si="1"/>
        <v>451.14700000000005</v>
      </c>
      <c r="G24" s="50">
        <f>SUM(G26:G38)</f>
        <v>149.91399999999999</v>
      </c>
      <c r="H24" s="50">
        <f t="shared" si="1"/>
        <v>191.68199999999999</v>
      </c>
      <c r="I24" s="50">
        <f t="shared" si="1"/>
        <v>89.358999999999995</v>
      </c>
      <c r="J24" s="50">
        <f t="shared" si="1"/>
        <v>325.63599999999997</v>
      </c>
      <c r="K24" s="50">
        <f t="shared" si="1"/>
        <v>1985.5919999999999</v>
      </c>
    </row>
    <row r="25" spans="2:11" x14ac:dyDescent="0.2">
      <c r="C25" s="39"/>
    </row>
    <row r="26" spans="2:11" x14ac:dyDescent="0.2">
      <c r="B26" s="51" t="s">
        <v>103</v>
      </c>
      <c r="C26" s="46">
        <f t="shared" ref="C26:C31" si="2">SUM(D26:K26,C58:K58)</f>
        <v>380.51</v>
      </c>
      <c r="D26" s="52">
        <v>9.5419999999999998</v>
      </c>
      <c r="E26" s="52">
        <v>8.7409999999999997</v>
      </c>
      <c r="F26" s="52">
        <v>28.488</v>
      </c>
      <c r="G26" s="52">
        <v>10.048</v>
      </c>
      <c r="H26" s="52">
        <v>8.0129999999999999</v>
      </c>
      <c r="I26" s="52">
        <v>4.3479999999999999</v>
      </c>
      <c r="J26" s="52">
        <v>22.43</v>
      </c>
      <c r="K26" s="52">
        <v>139.69399999999999</v>
      </c>
    </row>
    <row r="27" spans="2:11" x14ac:dyDescent="0.2">
      <c r="B27" s="34" t="s">
        <v>104</v>
      </c>
      <c r="C27" s="46">
        <f t="shared" si="2"/>
        <v>376.54699999999997</v>
      </c>
      <c r="D27" s="52">
        <v>6.2169999999999996</v>
      </c>
      <c r="E27" s="52">
        <v>8.34</v>
      </c>
      <c r="F27" s="52">
        <v>31.466000000000001</v>
      </c>
      <c r="G27" s="52">
        <v>4.782</v>
      </c>
      <c r="H27" s="52">
        <v>6.0590000000000002</v>
      </c>
      <c r="I27" s="52">
        <v>3.95</v>
      </c>
      <c r="J27" s="52">
        <v>22.08</v>
      </c>
      <c r="K27" s="52">
        <v>140.321</v>
      </c>
    </row>
    <row r="28" spans="2:11" x14ac:dyDescent="0.2">
      <c r="B28" s="34" t="s">
        <v>105</v>
      </c>
      <c r="C28" s="46">
        <f t="shared" si="2"/>
        <v>511.51299999999992</v>
      </c>
      <c r="D28" s="52">
        <v>17.170000000000002</v>
      </c>
      <c r="E28" s="52">
        <v>12.525</v>
      </c>
      <c r="F28" s="52">
        <v>39.137</v>
      </c>
      <c r="G28" s="52">
        <v>9.407</v>
      </c>
      <c r="H28" s="52">
        <v>9.8360000000000003</v>
      </c>
      <c r="I28" s="52">
        <v>6.88</v>
      </c>
      <c r="J28" s="52">
        <v>31.077000000000002</v>
      </c>
      <c r="K28" s="52">
        <v>183.768</v>
      </c>
    </row>
    <row r="29" spans="2:11" x14ac:dyDescent="0.2">
      <c r="B29" s="34" t="s">
        <v>106</v>
      </c>
      <c r="C29" s="46">
        <f t="shared" si="2"/>
        <v>448.67300000000006</v>
      </c>
      <c r="D29" s="52">
        <v>27.199000000000002</v>
      </c>
      <c r="E29" s="52">
        <v>9.9979999999999993</v>
      </c>
      <c r="F29" s="52">
        <v>33.725000000000001</v>
      </c>
      <c r="G29" s="52">
        <v>8.7799999999999994</v>
      </c>
      <c r="H29" s="52">
        <v>13.125999999999999</v>
      </c>
      <c r="I29" s="52">
        <v>6.4589999999999996</v>
      </c>
      <c r="J29" s="52">
        <v>22.738</v>
      </c>
      <c r="K29" s="52">
        <v>161.23500000000001</v>
      </c>
    </row>
    <row r="30" spans="2:11" x14ac:dyDescent="0.2">
      <c r="B30" s="34" t="s">
        <v>107</v>
      </c>
      <c r="C30" s="46">
        <f t="shared" si="2"/>
        <v>545.42700000000002</v>
      </c>
      <c r="D30" s="52">
        <v>40.725000000000001</v>
      </c>
      <c r="E30" s="52">
        <v>12.045999999999999</v>
      </c>
      <c r="F30" s="52">
        <v>37.921999999999997</v>
      </c>
      <c r="G30" s="52">
        <v>12.311999999999999</v>
      </c>
      <c r="H30" s="52">
        <v>23.391999999999999</v>
      </c>
      <c r="I30" s="52">
        <v>8.9499999999999993</v>
      </c>
      <c r="J30" s="52">
        <v>28.501999999999999</v>
      </c>
      <c r="K30" s="52">
        <v>182.66</v>
      </c>
    </row>
    <row r="31" spans="2:11" x14ac:dyDescent="0.2">
      <c r="B31" s="34" t="s">
        <v>108</v>
      </c>
      <c r="C31" s="46">
        <f t="shared" si="2"/>
        <v>414.92199999999991</v>
      </c>
      <c r="D31" s="52">
        <v>21.927</v>
      </c>
      <c r="E31" s="52">
        <v>8.77</v>
      </c>
      <c r="F31" s="52">
        <v>34.780999999999999</v>
      </c>
      <c r="G31" s="52">
        <v>9.157</v>
      </c>
      <c r="H31" s="52">
        <v>18.597999999999999</v>
      </c>
      <c r="I31" s="52">
        <v>5.4320000000000004</v>
      </c>
      <c r="J31" s="52">
        <v>19.832999999999998</v>
      </c>
      <c r="K31" s="52">
        <v>149.81200000000001</v>
      </c>
    </row>
    <row r="32" spans="2:11" x14ac:dyDescent="0.2">
      <c r="C32" s="39"/>
      <c r="D32" s="52"/>
      <c r="E32" s="52"/>
      <c r="F32" s="52"/>
      <c r="G32" s="52"/>
      <c r="H32" s="52"/>
      <c r="I32" s="52"/>
      <c r="J32" s="52"/>
      <c r="K32" s="52"/>
    </row>
    <row r="33" spans="2:11" x14ac:dyDescent="0.2">
      <c r="B33" s="34" t="s">
        <v>109</v>
      </c>
      <c r="C33" s="46">
        <f>SUM(D33:K33,C65:K65)</f>
        <v>587.25</v>
      </c>
      <c r="D33" s="52">
        <v>41.643999999999998</v>
      </c>
      <c r="E33" s="52">
        <v>13.185</v>
      </c>
      <c r="F33" s="52">
        <v>44.183999999999997</v>
      </c>
      <c r="G33" s="52">
        <v>12.616</v>
      </c>
      <c r="H33" s="52">
        <v>25.516999999999999</v>
      </c>
      <c r="I33" s="52">
        <v>8.61</v>
      </c>
      <c r="J33" s="52">
        <v>35.082000000000001</v>
      </c>
      <c r="K33" s="52">
        <v>202.34</v>
      </c>
    </row>
    <row r="34" spans="2:11" x14ac:dyDescent="0.2">
      <c r="B34" s="34" t="s">
        <v>110</v>
      </c>
      <c r="C34" s="46">
        <f>SUM(D34:K34,C66:K66)</f>
        <v>851.02700000000016</v>
      </c>
      <c r="D34" s="52">
        <v>57.686999999999998</v>
      </c>
      <c r="E34" s="52">
        <v>18.981000000000002</v>
      </c>
      <c r="F34" s="52">
        <v>49.988999999999997</v>
      </c>
      <c r="G34" s="52">
        <v>30.783000000000001</v>
      </c>
      <c r="H34" s="52">
        <v>40.957999999999998</v>
      </c>
      <c r="I34" s="52">
        <v>15.473000000000001</v>
      </c>
      <c r="J34" s="52">
        <v>58.234000000000002</v>
      </c>
      <c r="K34" s="52">
        <v>240.62200000000001</v>
      </c>
    </row>
    <row r="35" spans="2:11" x14ac:dyDescent="0.2">
      <c r="B35" s="34" t="s">
        <v>111</v>
      </c>
      <c r="C35" s="46">
        <f>SUM(D35:K35,C67:K67)</f>
        <v>440.45499999999993</v>
      </c>
      <c r="D35" s="52">
        <v>22.257999999999999</v>
      </c>
      <c r="E35" s="52">
        <v>8.2729999999999997</v>
      </c>
      <c r="F35" s="52">
        <v>33.710999999999999</v>
      </c>
      <c r="G35" s="52">
        <v>9.1750000000000007</v>
      </c>
      <c r="H35" s="52">
        <v>11.042999999999999</v>
      </c>
      <c r="I35" s="52">
        <v>7.109</v>
      </c>
      <c r="J35" s="52">
        <v>20.111000000000001</v>
      </c>
      <c r="K35" s="52">
        <v>148.733</v>
      </c>
    </row>
    <row r="36" spans="2:11" x14ac:dyDescent="0.2">
      <c r="B36" s="34" t="s">
        <v>112</v>
      </c>
      <c r="C36" s="46">
        <f>SUM(D36:K36,C68:K68)</f>
        <v>476.084</v>
      </c>
      <c r="D36" s="52">
        <v>33.536000000000001</v>
      </c>
      <c r="E36" s="52">
        <v>10.362</v>
      </c>
      <c r="F36" s="52">
        <v>40.844000000000001</v>
      </c>
      <c r="G36" s="52">
        <v>17.908999999999999</v>
      </c>
      <c r="H36" s="52">
        <v>13.757</v>
      </c>
      <c r="I36" s="52">
        <v>8.7929999999999993</v>
      </c>
      <c r="J36" s="52">
        <v>22.876000000000001</v>
      </c>
      <c r="K36" s="52">
        <v>152.75800000000001</v>
      </c>
    </row>
    <row r="37" spans="2:11" x14ac:dyDescent="0.2">
      <c r="B37" s="34" t="s">
        <v>113</v>
      </c>
      <c r="C37" s="46">
        <f>SUM(D37:K37,C69:K69)</f>
        <v>488.87299999999993</v>
      </c>
      <c r="D37" s="52">
        <v>29.721</v>
      </c>
      <c r="E37" s="52">
        <v>9.843</v>
      </c>
      <c r="F37" s="52">
        <v>42.685000000000002</v>
      </c>
      <c r="G37" s="52">
        <v>15.944000000000001</v>
      </c>
      <c r="H37" s="52">
        <v>12.647</v>
      </c>
      <c r="I37" s="52">
        <v>9.1259999999999994</v>
      </c>
      <c r="J37" s="52">
        <v>22.452999999999999</v>
      </c>
      <c r="K37" s="52">
        <v>147.80099999999999</v>
      </c>
    </row>
    <row r="38" spans="2:11" x14ac:dyDescent="0.2">
      <c r="B38" s="34" t="s">
        <v>114</v>
      </c>
      <c r="C38" s="46">
        <f>SUM(D38:K38,C70:K71)</f>
        <v>367.53699999999998</v>
      </c>
      <c r="D38" s="52">
        <v>8.9369999999999994</v>
      </c>
      <c r="E38" s="52">
        <v>8.5220000000000002</v>
      </c>
      <c r="F38" s="52">
        <v>34.215000000000003</v>
      </c>
      <c r="G38" s="52">
        <v>9.0009999999999994</v>
      </c>
      <c r="H38" s="52">
        <v>8.7360000000000007</v>
      </c>
      <c r="I38" s="52">
        <v>4.2290000000000001</v>
      </c>
      <c r="J38" s="52">
        <v>20.22</v>
      </c>
      <c r="K38" s="52">
        <v>135.84800000000001</v>
      </c>
    </row>
    <row r="39" spans="2:11" ht="18" thickBot="1" x14ac:dyDescent="0.25">
      <c r="B39" s="37"/>
      <c r="C39" s="53"/>
      <c r="D39" s="37"/>
      <c r="E39" s="37"/>
      <c r="F39" s="37"/>
      <c r="G39" s="37"/>
      <c r="H39" s="37"/>
      <c r="I39" s="37"/>
      <c r="J39" s="37"/>
      <c r="K39" s="37"/>
    </row>
    <row r="40" spans="2:11" x14ac:dyDescent="0.2">
      <c r="C40" s="39"/>
      <c r="D40" s="39"/>
      <c r="E40" s="39"/>
      <c r="F40" s="39"/>
      <c r="G40" s="39"/>
      <c r="H40" s="40" t="s">
        <v>115</v>
      </c>
      <c r="I40" s="39"/>
      <c r="J40" s="40" t="s">
        <v>116</v>
      </c>
      <c r="K40" s="39"/>
    </row>
    <row r="41" spans="2:11" x14ac:dyDescent="0.2">
      <c r="C41" s="40" t="s">
        <v>117</v>
      </c>
      <c r="D41" s="40" t="s">
        <v>118</v>
      </c>
      <c r="E41" s="40" t="s">
        <v>119</v>
      </c>
      <c r="F41" s="40" t="s">
        <v>120</v>
      </c>
      <c r="G41" s="40" t="s">
        <v>121</v>
      </c>
      <c r="H41" s="40" t="s">
        <v>122</v>
      </c>
      <c r="I41" s="40" t="s">
        <v>123</v>
      </c>
      <c r="J41" s="40" t="s">
        <v>124</v>
      </c>
      <c r="K41" s="39"/>
    </row>
    <row r="42" spans="2:11" x14ac:dyDescent="0.2">
      <c r="C42" s="40" t="s">
        <v>125</v>
      </c>
      <c r="D42" s="40" t="s">
        <v>126</v>
      </c>
      <c r="E42" s="40" t="s">
        <v>127</v>
      </c>
      <c r="F42" s="40" t="s">
        <v>128</v>
      </c>
      <c r="G42" s="40" t="s">
        <v>129</v>
      </c>
      <c r="H42" s="40" t="s">
        <v>130</v>
      </c>
      <c r="I42" s="40" t="s">
        <v>131</v>
      </c>
      <c r="J42" s="40" t="s">
        <v>132</v>
      </c>
      <c r="K42" s="40" t="s">
        <v>133</v>
      </c>
    </row>
    <row r="43" spans="2:11" x14ac:dyDescent="0.2">
      <c r="C43" s="40" t="s">
        <v>134</v>
      </c>
      <c r="D43" s="40" t="s">
        <v>135</v>
      </c>
      <c r="E43" s="40" t="s">
        <v>136</v>
      </c>
      <c r="F43" s="40" t="s">
        <v>137</v>
      </c>
      <c r="G43" s="40" t="s">
        <v>138</v>
      </c>
      <c r="H43" s="40" t="s">
        <v>139</v>
      </c>
      <c r="I43" s="40" t="s">
        <v>140</v>
      </c>
      <c r="J43" s="40" t="s">
        <v>141</v>
      </c>
      <c r="K43" s="39"/>
    </row>
    <row r="44" spans="2:11" x14ac:dyDescent="0.2">
      <c r="B44" s="42"/>
      <c r="C44" s="43"/>
      <c r="D44" s="44" t="s">
        <v>142</v>
      </c>
      <c r="E44" s="44" t="s">
        <v>143</v>
      </c>
      <c r="F44" s="44" t="s">
        <v>144</v>
      </c>
      <c r="G44" s="43"/>
      <c r="H44" s="44" t="s">
        <v>145</v>
      </c>
      <c r="I44" s="44" t="s">
        <v>146</v>
      </c>
      <c r="J44" s="44" t="s">
        <v>147</v>
      </c>
      <c r="K44" s="43"/>
    </row>
    <row r="45" spans="2:11" x14ac:dyDescent="0.2">
      <c r="C45" s="39"/>
      <c r="I45" s="47"/>
    </row>
    <row r="46" spans="2:11" x14ac:dyDescent="0.2">
      <c r="B46" s="34" t="s">
        <v>93</v>
      </c>
      <c r="C46" s="48">
        <v>142.19900000000001</v>
      </c>
      <c r="D46" s="47">
        <v>226.01499999999999</v>
      </c>
      <c r="E46" s="47">
        <v>1391.66</v>
      </c>
      <c r="F46" s="47">
        <v>137.995</v>
      </c>
      <c r="G46" s="47">
        <v>97.52</v>
      </c>
      <c r="H46" s="47">
        <v>23.972999999999999</v>
      </c>
      <c r="I46" s="47">
        <v>30.753</v>
      </c>
      <c r="J46" s="47">
        <v>104</v>
      </c>
      <c r="K46" s="47">
        <v>33.832000000000001</v>
      </c>
    </row>
    <row r="47" spans="2:11" x14ac:dyDescent="0.2">
      <c r="B47" s="34" t="s">
        <v>94</v>
      </c>
      <c r="C47" s="48">
        <v>135.566</v>
      </c>
      <c r="D47" s="47">
        <v>199.38900000000001</v>
      </c>
      <c r="E47" s="47">
        <v>1148.6110000000001</v>
      </c>
      <c r="F47" s="47">
        <v>140.88999999999999</v>
      </c>
      <c r="G47" s="47">
        <v>76.828000000000003</v>
      </c>
      <c r="H47" s="47">
        <v>38.857999999999997</v>
      </c>
      <c r="I47" s="47">
        <v>17.236000000000001</v>
      </c>
      <c r="J47" s="47">
        <v>140.42599999999999</v>
      </c>
      <c r="K47" s="47">
        <v>34.628</v>
      </c>
    </row>
    <row r="48" spans="2:11" x14ac:dyDescent="0.2">
      <c r="B48" s="34" t="s">
        <v>95</v>
      </c>
      <c r="C48" s="48">
        <v>131.66</v>
      </c>
      <c r="D48" s="47">
        <v>137.25700000000001</v>
      </c>
      <c r="E48" s="47">
        <v>968.91200000000003</v>
      </c>
      <c r="F48" s="47">
        <v>171.83</v>
      </c>
      <c r="G48" s="47">
        <v>82.180999999999997</v>
      </c>
      <c r="H48" s="47">
        <v>30.728000000000002</v>
      </c>
      <c r="I48" s="47">
        <v>15.151</v>
      </c>
      <c r="J48" s="47">
        <v>171.39</v>
      </c>
      <c r="K48" s="47">
        <v>49.996000000000002</v>
      </c>
    </row>
    <row r="49" spans="2:11" x14ac:dyDescent="0.2">
      <c r="B49" s="34" t="s">
        <v>96</v>
      </c>
      <c r="C49" s="48">
        <v>119.271</v>
      </c>
      <c r="D49" s="47">
        <v>145.90199999999999</v>
      </c>
      <c r="E49" s="47">
        <v>1210.125</v>
      </c>
      <c r="F49" s="47">
        <v>192.61</v>
      </c>
      <c r="G49" s="47">
        <v>124.29</v>
      </c>
      <c r="H49" s="47">
        <v>52.146999999999998</v>
      </c>
      <c r="I49" s="47">
        <v>26.24</v>
      </c>
      <c r="J49" s="47">
        <v>97.29</v>
      </c>
      <c r="K49" s="47">
        <v>66.742000000000004</v>
      </c>
    </row>
    <row r="50" spans="2:11" x14ac:dyDescent="0.2">
      <c r="C50" s="48"/>
      <c r="D50" s="47"/>
      <c r="E50" s="47"/>
      <c r="F50" s="47"/>
      <c r="G50" s="47"/>
      <c r="H50" s="47"/>
      <c r="I50" s="47"/>
      <c r="J50" s="47"/>
      <c r="K50" s="47"/>
    </row>
    <row r="51" spans="2:11" x14ac:dyDescent="0.2">
      <c r="B51" s="34" t="s">
        <v>97</v>
      </c>
      <c r="C51" s="48">
        <v>129.98099999999999</v>
      </c>
      <c r="D51" s="47">
        <v>157.762</v>
      </c>
      <c r="E51" s="47">
        <v>1284.6780000000001</v>
      </c>
      <c r="F51" s="47">
        <v>222.37799999999999</v>
      </c>
      <c r="G51" s="47">
        <v>142.851</v>
      </c>
      <c r="H51" s="47">
        <v>109.477</v>
      </c>
      <c r="I51" s="47">
        <v>60.244999999999997</v>
      </c>
      <c r="J51" s="47">
        <v>87.866</v>
      </c>
      <c r="K51" s="47">
        <v>100.78100000000001</v>
      </c>
    </row>
    <row r="52" spans="2:11" x14ac:dyDescent="0.2">
      <c r="B52" s="34" t="s">
        <v>98</v>
      </c>
      <c r="C52" s="48">
        <v>120.31700000000001</v>
      </c>
      <c r="D52" s="47">
        <v>288.40199999999999</v>
      </c>
      <c r="E52" s="47">
        <v>1351.7049999999999</v>
      </c>
      <c r="F52" s="47">
        <v>223.97</v>
      </c>
      <c r="G52" s="47">
        <v>140.9495</v>
      </c>
      <c r="H52" s="47">
        <v>110.15900000000001</v>
      </c>
      <c r="I52" s="47">
        <v>54.893000000000001</v>
      </c>
      <c r="J52" s="47">
        <v>86.394999999999996</v>
      </c>
      <c r="K52" s="47">
        <v>117.44</v>
      </c>
    </row>
    <row r="53" spans="2:11" x14ac:dyDescent="0.2">
      <c r="B53" s="34" t="s">
        <v>99</v>
      </c>
      <c r="C53" s="48">
        <v>124.167</v>
      </c>
      <c r="D53" s="47">
        <v>311.35199999999998</v>
      </c>
      <c r="E53" s="47">
        <v>1318.7619999999999</v>
      </c>
      <c r="F53" s="47">
        <v>227.59199999999998</v>
      </c>
      <c r="G53" s="47">
        <v>139.81100000000001</v>
      </c>
      <c r="H53" s="47">
        <v>98.42</v>
      </c>
      <c r="I53" s="47">
        <v>49.797000000000004</v>
      </c>
      <c r="J53" s="47">
        <v>89.156000000000006</v>
      </c>
      <c r="K53" s="47">
        <v>119.181</v>
      </c>
    </row>
    <row r="54" spans="2:11" x14ac:dyDescent="0.2">
      <c r="B54" s="34" t="s">
        <v>100</v>
      </c>
      <c r="C54" s="48">
        <v>128.17699999999999</v>
      </c>
      <c r="D54" s="47">
        <v>318.58699999999999</v>
      </c>
      <c r="E54" s="47">
        <v>1336.789</v>
      </c>
      <c r="F54" s="47">
        <v>212.23699999999999</v>
      </c>
      <c r="G54" s="47">
        <v>134.46</v>
      </c>
      <c r="H54" s="47">
        <v>90.906000000000006</v>
      </c>
      <c r="I54" s="47">
        <v>47.994999999999997</v>
      </c>
      <c r="J54" s="47">
        <v>74.694999999999993</v>
      </c>
      <c r="K54" s="47">
        <v>118.78700000000001</v>
      </c>
    </row>
    <row r="55" spans="2:11" x14ac:dyDescent="0.2">
      <c r="B55" s="34" t="s">
        <v>101</v>
      </c>
      <c r="C55" s="48">
        <v>102.15300000000001</v>
      </c>
      <c r="D55" s="47">
        <v>286.82800000000003</v>
      </c>
      <c r="E55" s="47">
        <v>1163.796</v>
      </c>
      <c r="F55" s="47">
        <v>205.05500000000001</v>
      </c>
      <c r="G55" s="47">
        <v>141.82599999999999</v>
      </c>
      <c r="H55" s="47">
        <v>85.539000000000001</v>
      </c>
      <c r="I55" s="47">
        <v>54.753</v>
      </c>
      <c r="J55" s="47">
        <v>62.393000000000001</v>
      </c>
      <c r="K55" s="47">
        <v>111.536</v>
      </c>
    </row>
    <row r="56" spans="2:11" x14ac:dyDescent="0.2">
      <c r="B56" s="36" t="s">
        <v>102</v>
      </c>
      <c r="C56" s="49">
        <f t="shared" ref="C56:K56" si="3">SUM(C58:C70)</f>
        <v>95.606999999999999</v>
      </c>
      <c r="D56" s="50">
        <f t="shared" si="3"/>
        <v>299.81700000000001</v>
      </c>
      <c r="E56" s="50">
        <f t="shared" si="3"/>
        <v>1192.4480000000001</v>
      </c>
      <c r="F56" s="50">
        <f t="shared" si="3"/>
        <v>219.43199999999999</v>
      </c>
      <c r="G56" s="50">
        <f t="shared" si="3"/>
        <v>147.34100000000001</v>
      </c>
      <c r="H56" s="50">
        <f t="shared" si="3"/>
        <v>84.379000000000005</v>
      </c>
      <c r="I56" s="50">
        <f t="shared" si="3"/>
        <v>50.743000000000002</v>
      </c>
      <c r="J56" s="50">
        <f t="shared" si="3"/>
        <v>59.711999999999996</v>
      </c>
      <c r="K56" s="50">
        <f t="shared" si="3"/>
        <v>99.86</v>
      </c>
    </row>
    <row r="57" spans="2:11" x14ac:dyDescent="0.2">
      <c r="C57" s="39"/>
    </row>
    <row r="58" spans="2:11" x14ac:dyDescent="0.2">
      <c r="B58" s="51" t="s">
        <v>103</v>
      </c>
      <c r="C58" s="48">
        <v>5.0140000000000002</v>
      </c>
      <c r="D58" s="47">
        <v>17.471</v>
      </c>
      <c r="E58" s="47">
        <v>85.602999999999994</v>
      </c>
      <c r="F58" s="47">
        <v>14.907999999999999</v>
      </c>
      <c r="G58" s="47">
        <v>13.491</v>
      </c>
      <c r="H58" s="47">
        <v>2.8170000000000002</v>
      </c>
      <c r="I58" s="47">
        <v>2.8580000000000001</v>
      </c>
      <c r="J58" s="47">
        <v>2.0790000000000002</v>
      </c>
      <c r="K58" s="47">
        <v>4.9649999999999999</v>
      </c>
    </row>
    <row r="59" spans="2:11" x14ac:dyDescent="0.2">
      <c r="B59" s="34" t="s">
        <v>104</v>
      </c>
      <c r="C59" s="48">
        <v>4.3419999999999996</v>
      </c>
      <c r="D59" s="47">
        <v>16.248000000000001</v>
      </c>
      <c r="E59" s="47">
        <v>96.983999999999995</v>
      </c>
      <c r="F59" s="47">
        <v>12.759</v>
      </c>
      <c r="G59" s="47">
        <v>10.698</v>
      </c>
      <c r="H59" s="47">
        <v>2.258</v>
      </c>
      <c r="I59" s="47">
        <v>3.2690000000000001</v>
      </c>
      <c r="J59" s="47">
        <v>1.7849999999999999</v>
      </c>
      <c r="K59" s="47">
        <v>4.9889999999999999</v>
      </c>
    </row>
    <row r="60" spans="2:11" x14ac:dyDescent="0.2">
      <c r="B60" s="34" t="s">
        <v>105</v>
      </c>
      <c r="C60" s="48">
        <v>7.6429999999999998</v>
      </c>
      <c r="D60" s="47">
        <v>29.388999999999999</v>
      </c>
      <c r="E60" s="47">
        <v>119.33499999999999</v>
      </c>
      <c r="F60" s="47">
        <v>14.257</v>
      </c>
      <c r="G60" s="47">
        <v>12.279</v>
      </c>
      <c r="H60" s="47">
        <v>3.7970000000000002</v>
      </c>
      <c r="I60" s="47">
        <v>4.3280000000000003</v>
      </c>
      <c r="J60" s="47">
        <v>4.0650000000000004</v>
      </c>
      <c r="K60" s="47">
        <v>6.62</v>
      </c>
    </row>
    <row r="61" spans="2:11" x14ac:dyDescent="0.2">
      <c r="B61" s="34" t="s">
        <v>106</v>
      </c>
      <c r="C61" s="48">
        <v>4.8140000000000001</v>
      </c>
      <c r="D61" s="47">
        <v>15.760999999999999</v>
      </c>
      <c r="E61" s="47">
        <v>103.59399999999999</v>
      </c>
      <c r="F61" s="47">
        <v>11.922000000000001</v>
      </c>
      <c r="G61" s="47">
        <v>10.005000000000001</v>
      </c>
      <c r="H61" s="47">
        <v>3.6720000000000002</v>
      </c>
      <c r="I61" s="47">
        <v>4.3099999999999996</v>
      </c>
      <c r="J61" s="47">
        <v>6.5</v>
      </c>
      <c r="K61" s="47">
        <v>4.835</v>
      </c>
    </row>
    <row r="62" spans="2:11" x14ac:dyDescent="0.2">
      <c r="B62" s="34" t="s">
        <v>107</v>
      </c>
      <c r="C62" s="48">
        <v>8.8970000000000002</v>
      </c>
      <c r="D62" s="47">
        <v>17.323</v>
      </c>
      <c r="E62" s="47">
        <v>107.32599999999999</v>
      </c>
      <c r="F62" s="47">
        <v>24.573</v>
      </c>
      <c r="G62" s="47">
        <v>12.448</v>
      </c>
      <c r="H62" s="47">
        <v>7.3220000000000001</v>
      </c>
      <c r="I62" s="47">
        <v>5.0999999999999996</v>
      </c>
      <c r="J62" s="47">
        <v>6.2480000000000002</v>
      </c>
      <c r="K62" s="47">
        <v>9.6809999999999992</v>
      </c>
    </row>
    <row r="63" spans="2:11" x14ac:dyDescent="0.2">
      <c r="B63" s="34" t="s">
        <v>108</v>
      </c>
      <c r="C63" s="48">
        <v>4.5289999999999999</v>
      </c>
      <c r="D63" s="47">
        <v>29.802</v>
      </c>
      <c r="E63" s="47">
        <v>69.724000000000004</v>
      </c>
      <c r="F63" s="47">
        <v>14.256</v>
      </c>
      <c r="G63" s="47">
        <v>10.282</v>
      </c>
      <c r="H63" s="47">
        <v>4.5529999999999999</v>
      </c>
      <c r="I63" s="47">
        <v>3.919</v>
      </c>
      <c r="J63" s="47">
        <v>4.5990000000000002</v>
      </c>
      <c r="K63" s="47">
        <v>4.9480000000000004</v>
      </c>
    </row>
    <row r="64" spans="2:11" x14ac:dyDescent="0.2">
      <c r="C64" s="39"/>
      <c r="D64" s="47"/>
      <c r="E64" s="47"/>
      <c r="F64" s="47"/>
      <c r="G64" s="47"/>
      <c r="H64" s="47"/>
      <c r="I64" s="47"/>
      <c r="J64" s="47"/>
      <c r="K64" s="47"/>
    </row>
    <row r="65" spans="1:11" x14ac:dyDescent="0.2">
      <c r="B65" s="34" t="s">
        <v>109</v>
      </c>
      <c r="C65" s="48">
        <v>11.943</v>
      </c>
      <c r="D65" s="47">
        <v>22.800999999999998</v>
      </c>
      <c r="E65" s="47">
        <v>92.448999999999998</v>
      </c>
      <c r="F65" s="47">
        <v>21.027999999999999</v>
      </c>
      <c r="G65" s="47">
        <v>13.499000000000001</v>
      </c>
      <c r="H65" s="47">
        <v>14.374000000000001</v>
      </c>
      <c r="I65" s="47">
        <v>6.2329999999999997</v>
      </c>
      <c r="J65" s="47">
        <v>8.67</v>
      </c>
      <c r="K65" s="47">
        <v>13.074999999999999</v>
      </c>
    </row>
    <row r="66" spans="1:11" x14ac:dyDescent="0.2">
      <c r="B66" s="34" t="s">
        <v>110</v>
      </c>
      <c r="C66" s="48">
        <v>22.58</v>
      </c>
      <c r="D66" s="47">
        <v>33.238999999999997</v>
      </c>
      <c r="E66" s="47">
        <v>151.857</v>
      </c>
      <c r="F66" s="47">
        <v>39.136000000000003</v>
      </c>
      <c r="G66" s="47">
        <v>17.86</v>
      </c>
      <c r="H66" s="47">
        <v>26.411999999999999</v>
      </c>
      <c r="I66" s="47">
        <v>6.8869999999999996</v>
      </c>
      <c r="J66" s="47">
        <v>14.205</v>
      </c>
      <c r="K66" s="47">
        <v>26.123999999999999</v>
      </c>
    </row>
    <row r="67" spans="1:11" x14ac:dyDescent="0.2">
      <c r="B67" s="34" t="s">
        <v>111</v>
      </c>
      <c r="C67" s="48">
        <v>6.109</v>
      </c>
      <c r="D67" s="47">
        <v>40.476999999999997</v>
      </c>
      <c r="E67" s="47">
        <v>88.069000000000003</v>
      </c>
      <c r="F67" s="47">
        <v>14.811</v>
      </c>
      <c r="G67" s="47">
        <v>10.443</v>
      </c>
      <c r="H67" s="47">
        <v>6.3339999999999996</v>
      </c>
      <c r="I67" s="47">
        <v>3.64</v>
      </c>
      <c r="J67" s="47">
        <v>3.5579999999999998</v>
      </c>
      <c r="K67" s="47">
        <v>6.601</v>
      </c>
    </row>
    <row r="68" spans="1:11" x14ac:dyDescent="0.2">
      <c r="B68" s="34" t="s">
        <v>112</v>
      </c>
      <c r="C68" s="48">
        <v>6.4349999999999996</v>
      </c>
      <c r="D68" s="47">
        <v>22.026</v>
      </c>
      <c r="E68" s="47">
        <v>96.561999999999998</v>
      </c>
      <c r="F68" s="47">
        <v>17.681999999999999</v>
      </c>
      <c r="G68" s="47">
        <v>13.356999999999999</v>
      </c>
      <c r="H68" s="47">
        <v>5.9909999999999997</v>
      </c>
      <c r="I68" s="47">
        <v>3.766</v>
      </c>
      <c r="J68" s="47">
        <v>2.2799999999999998</v>
      </c>
      <c r="K68" s="47">
        <v>7.15</v>
      </c>
    </row>
    <row r="69" spans="1:11" x14ac:dyDescent="0.2">
      <c r="B69" s="34" t="s">
        <v>113</v>
      </c>
      <c r="C69" s="48">
        <v>8.1069999999999993</v>
      </c>
      <c r="D69" s="47">
        <v>29.585999999999999</v>
      </c>
      <c r="E69" s="47">
        <v>110.372</v>
      </c>
      <c r="F69" s="47">
        <v>21.638000000000002</v>
      </c>
      <c r="G69" s="47">
        <v>12.525</v>
      </c>
      <c r="H69" s="47">
        <v>4.1020000000000003</v>
      </c>
      <c r="I69" s="47">
        <v>3.274</v>
      </c>
      <c r="J69" s="47">
        <v>3.06</v>
      </c>
      <c r="K69" s="47">
        <v>5.9889999999999999</v>
      </c>
    </row>
    <row r="70" spans="1:11" x14ac:dyDescent="0.2">
      <c r="B70" s="34" t="s">
        <v>114</v>
      </c>
      <c r="C70" s="48">
        <v>5.194</v>
      </c>
      <c r="D70" s="47">
        <v>25.693999999999999</v>
      </c>
      <c r="E70" s="47">
        <v>70.572999999999993</v>
      </c>
      <c r="F70" s="47">
        <v>12.462</v>
      </c>
      <c r="G70" s="47">
        <v>10.454000000000001</v>
      </c>
      <c r="H70" s="47">
        <v>2.7469999999999999</v>
      </c>
      <c r="I70" s="47">
        <v>3.1589999999999998</v>
      </c>
      <c r="J70" s="47">
        <v>2.6629999999999998</v>
      </c>
      <c r="K70" s="47">
        <v>4.883</v>
      </c>
    </row>
    <row r="71" spans="1:11" ht="18" thickBot="1" x14ac:dyDescent="0.25">
      <c r="B71" s="37"/>
      <c r="C71" s="54"/>
      <c r="D71" s="55"/>
      <c r="E71" s="55"/>
      <c r="F71" s="55"/>
      <c r="G71" s="55"/>
      <c r="H71" s="55"/>
      <c r="I71" s="55"/>
      <c r="J71" s="55"/>
      <c r="K71" s="55"/>
    </row>
    <row r="72" spans="1:11" x14ac:dyDescent="0.2">
      <c r="C72" s="34" t="s">
        <v>148</v>
      </c>
    </row>
    <row r="73" spans="1:11" x14ac:dyDescent="0.2">
      <c r="A73" s="34"/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8.375" defaultRowHeight="17.25" x14ac:dyDescent="0.2"/>
  <cols>
    <col min="1" max="1" width="13.375" style="35" customWidth="1"/>
    <col min="2" max="2" width="15.875" style="35" customWidth="1"/>
    <col min="3" max="11" width="9.625" style="35" customWidth="1"/>
    <col min="12" max="13" width="15.875" style="35" customWidth="1"/>
    <col min="14" max="256" width="8.375" style="35"/>
    <col min="257" max="257" width="13.375" style="35" customWidth="1"/>
    <col min="258" max="258" width="15.875" style="35" customWidth="1"/>
    <col min="259" max="267" width="9.625" style="35" customWidth="1"/>
    <col min="268" max="269" width="15.875" style="35" customWidth="1"/>
    <col min="270" max="512" width="8.375" style="35"/>
    <col min="513" max="513" width="13.375" style="35" customWidth="1"/>
    <col min="514" max="514" width="15.875" style="35" customWidth="1"/>
    <col min="515" max="523" width="9.625" style="35" customWidth="1"/>
    <col min="524" max="525" width="15.875" style="35" customWidth="1"/>
    <col min="526" max="768" width="8.375" style="35"/>
    <col min="769" max="769" width="13.375" style="35" customWidth="1"/>
    <col min="770" max="770" width="15.875" style="35" customWidth="1"/>
    <col min="771" max="779" width="9.625" style="35" customWidth="1"/>
    <col min="780" max="781" width="15.875" style="35" customWidth="1"/>
    <col min="782" max="1024" width="8.375" style="35"/>
    <col min="1025" max="1025" width="13.375" style="35" customWidth="1"/>
    <col min="1026" max="1026" width="15.875" style="35" customWidth="1"/>
    <col min="1027" max="1035" width="9.625" style="35" customWidth="1"/>
    <col min="1036" max="1037" width="15.875" style="35" customWidth="1"/>
    <col min="1038" max="1280" width="8.375" style="35"/>
    <col min="1281" max="1281" width="13.375" style="35" customWidth="1"/>
    <col min="1282" max="1282" width="15.875" style="35" customWidth="1"/>
    <col min="1283" max="1291" width="9.625" style="35" customWidth="1"/>
    <col min="1292" max="1293" width="15.875" style="35" customWidth="1"/>
    <col min="1294" max="1536" width="8.375" style="35"/>
    <col min="1537" max="1537" width="13.375" style="35" customWidth="1"/>
    <col min="1538" max="1538" width="15.875" style="35" customWidth="1"/>
    <col min="1539" max="1547" width="9.625" style="35" customWidth="1"/>
    <col min="1548" max="1549" width="15.875" style="35" customWidth="1"/>
    <col min="1550" max="1792" width="8.375" style="35"/>
    <col min="1793" max="1793" width="13.375" style="35" customWidth="1"/>
    <col min="1794" max="1794" width="15.875" style="35" customWidth="1"/>
    <col min="1795" max="1803" width="9.625" style="35" customWidth="1"/>
    <col min="1804" max="1805" width="15.875" style="35" customWidth="1"/>
    <col min="1806" max="2048" width="8.375" style="35"/>
    <col min="2049" max="2049" width="13.375" style="35" customWidth="1"/>
    <col min="2050" max="2050" width="15.875" style="35" customWidth="1"/>
    <col min="2051" max="2059" width="9.625" style="35" customWidth="1"/>
    <col min="2060" max="2061" width="15.875" style="35" customWidth="1"/>
    <col min="2062" max="2304" width="8.375" style="35"/>
    <col min="2305" max="2305" width="13.375" style="35" customWidth="1"/>
    <col min="2306" max="2306" width="15.875" style="35" customWidth="1"/>
    <col min="2307" max="2315" width="9.625" style="35" customWidth="1"/>
    <col min="2316" max="2317" width="15.875" style="35" customWidth="1"/>
    <col min="2318" max="2560" width="8.375" style="35"/>
    <col min="2561" max="2561" width="13.375" style="35" customWidth="1"/>
    <col min="2562" max="2562" width="15.875" style="35" customWidth="1"/>
    <col min="2563" max="2571" width="9.625" style="35" customWidth="1"/>
    <col min="2572" max="2573" width="15.875" style="35" customWidth="1"/>
    <col min="2574" max="2816" width="8.375" style="35"/>
    <col min="2817" max="2817" width="13.375" style="35" customWidth="1"/>
    <col min="2818" max="2818" width="15.875" style="35" customWidth="1"/>
    <col min="2819" max="2827" width="9.625" style="35" customWidth="1"/>
    <col min="2828" max="2829" width="15.875" style="35" customWidth="1"/>
    <col min="2830" max="3072" width="8.375" style="35"/>
    <col min="3073" max="3073" width="13.375" style="35" customWidth="1"/>
    <col min="3074" max="3074" width="15.875" style="35" customWidth="1"/>
    <col min="3075" max="3083" width="9.625" style="35" customWidth="1"/>
    <col min="3084" max="3085" width="15.875" style="35" customWidth="1"/>
    <col min="3086" max="3328" width="8.375" style="35"/>
    <col min="3329" max="3329" width="13.375" style="35" customWidth="1"/>
    <col min="3330" max="3330" width="15.875" style="35" customWidth="1"/>
    <col min="3331" max="3339" width="9.625" style="35" customWidth="1"/>
    <col min="3340" max="3341" width="15.875" style="35" customWidth="1"/>
    <col min="3342" max="3584" width="8.375" style="35"/>
    <col min="3585" max="3585" width="13.375" style="35" customWidth="1"/>
    <col min="3586" max="3586" width="15.875" style="35" customWidth="1"/>
    <col min="3587" max="3595" width="9.625" style="35" customWidth="1"/>
    <col min="3596" max="3597" width="15.875" style="35" customWidth="1"/>
    <col min="3598" max="3840" width="8.375" style="35"/>
    <col min="3841" max="3841" width="13.375" style="35" customWidth="1"/>
    <col min="3842" max="3842" width="15.875" style="35" customWidth="1"/>
    <col min="3843" max="3851" width="9.625" style="35" customWidth="1"/>
    <col min="3852" max="3853" width="15.875" style="35" customWidth="1"/>
    <col min="3854" max="4096" width="8.375" style="35"/>
    <col min="4097" max="4097" width="13.375" style="35" customWidth="1"/>
    <col min="4098" max="4098" width="15.875" style="35" customWidth="1"/>
    <col min="4099" max="4107" width="9.625" style="35" customWidth="1"/>
    <col min="4108" max="4109" width="15.875" style="35" customWidth="1"/>
    <col min="4110" max="4352" width="8.375" style="35"/>
    <col min="4353" max="4353" width="13.375" style="35" customWidth="1"/>
    <col min="4354" max="4354" width="15.875" style="35" customWidth="1"/>
    <col min="4355" max="4363" width="9.625" style="35" customWidth="1"/>
    <col min="4364" max="4365" width="15.875" style="35" customWidth="1"/>
    <col min="4366" max="4608" width="8.375" style="35"/>
    <col min="4609" max="4609" width="13.375" style="35" customWidth="1"/>
    <col min="4610" max="4610" width="15.875" style="35" customWidth="1"/>
    <col min="4611" max="4619" width="9.625" style="35" customWidth="1"/>
    <col min="4620" max="4621" width="15.875" style="35" customWidth="1"/>
    <col min="4622" max="4864" width="8.375" style="35"/>
    <col min="4865" max="4865" width="13.375" style="35" customWidth="1"/>
    <col min="4866" max="4866" width="15.875" style="35" customWidth="1"/>
    <col min="4867" max="4875" width="9.625" style="35" customWidth="1"/>
    <col min="4876" max="4877" width="15.875" style="35" customWidth="1"/>
    <col min="4878" max="5120" width="8.375" style="35"/>
    <col min="5121" max="5121" width="13.375" style="35" customWidth="1"/>
    <col min="5122" max="5122" width="15.875" style="35" customWidth="1"/>
    <col min="5123" max="5131" width="9.625" style="35" customWidth="1"/>
    <col min="5132" max="5133" width="15.875" style="35" customWidth="1"/>
    <col min="5134" max="5376" width="8.375" style="35"/>
    <col min="5377" max="5377" width="13.375" style="35" customWidth="1"/>
    <col min="5378" max="5378" width="15.875" style="35" customWidth="1"/>
    <col min="5379" max="5387" width="9.625" style="35" customWidth="1"/>
    <col min="5388" max="5389" width="15.875" style="35" customWidth="1"/>
    <col min="5390" max="5632" width="8.375" style="35"/>
    <col min="5633" max="5633" width="13.375" style="35" customWidth="1"/>
    <col min="5634" max="5634" width="15.875" style="35" customWidth="1"/>
    <col min="5635" max="5643" width="9.625" style="35" customWidth="1"/>
    <col min="5644" max="5645" width="15.875" style="35" customWidth="1"/>
    <col min="5646" max="5888" width="8.375" style="35"/>
    <col min="5889" max="5889" width="13.375" style="35" customWidth="1"/>
    <col min="5890" max="5890" width="15.875" style="35" customWidth="1"/>
    <col min="5891" max="5899" width="9.625" style="35" customWidth="1"/>
    <col min="5900" max="5901" width="15.875" style="35" customWidth="1"/>
    <col min="5902" max="6144" width="8.375" style="35"/>
    <col min="6145" max="6145" width="13.375" style="35" customWidth="1"/>
    <col min="6146" max="6146" width="15.875" style="35" customWidth="1"/>
    <col min="6147" max="6155" width="9.625" style="35" customWidth="1"/>
    <col min="6156" max="6157" width="15.875" style="35" customWidth="1"/>
    <col min="6158" max="6400" width="8.375" style="35"/>
    <col min="6401" max="6401" width="13.375" style="35" customWidth="1"/>
    <col min="6402" max="6402" width="15.875" style="35" customWidth="1"/>
    <col min="6403" max="6411" width="9.625" style="35" customWidth="1"/>
    <col min="6412" max="6413" width="15.875" style="35" customWidth="1"/>
    <col min="6414" max="6656" width="8.375" style="35"/>
    <col min="6657" max="6657" width="13.375" style="35" customWidth="1"/>
    <col min="6658" max="6658" width="15.875" style="35" customWidth="1"/>
    <col min="6659" max="6667" width="9.625" style="35" customWidth="1"/>
    <col min="6668" max="6669" width="15.875" style="35" customWidth="1"/>
    <col min="6670" max="6912" width="8.375" style="35"/>
    <col min="6913" max="6913" width="13.375" style="35" customWidth="1"/>
    <col min="6914" max="6914" width="15.875" style="35" customWidth="1"/>
    <col min="6915" max="6923" width="9.625" style="35" customWidth="1"/>
    <col min="6924" max="6925" width="15.875" style="35" customWidth="1"/>
    <col min="6926" max="7168" width="8.375" style="35"/>
    <col min="7169" max="7169" width="13.375" style="35" customWidth="1"/>
    <col min="7170" max="7170" width="15.875" style="35" customWidth="1"/>
    <col min="7171" max="7179" width="9.625" style="35" customWidth="1"/>
    <col min="7180" max="7181" width="15.875" style="35" customWidth="1"/>
    <col min="7182" max="7424" width="8.375" style="35"/>
    <col min="7425" max="7425" width="13.375" style="35" customWidth="1"/>
    <col min="7426" max="7426" width="15.875" style="35" customWidth="1"/>
    <col min="7427" max="7435" width="9.625" style="35" customWidth="1"/>
    <col min="7436" max="7437" width="15.875" style="35" customWidth="1"/>
    <col min="7438" max="7680" width="8.375" style="35"/>
    <col min="7681" max="7681" width="13.375" style="35" customWidth="1"/>
    <col min="7682" max="7682" width="15.875" style="35" customWidth="1"/>
    <col min="7683" max="7691" width="9.625" style="35" customWidth="1"/>
    <col min="7692" max="7693" width="15.875" style="35" customWidth="1"/>
    <col min="7694" max="7936" width="8.375" style="35"/>
    <col min="7937" max="7937" width="13.375" style="35" customWidth="1"/>
    <col min="7938" max="7938" width="15.875" style="35" customWidth="1"/>
    <col min="7939" max="7947" width="9.625" style="35" customWidth="1"/>
    <col min="7948" max="7949" width="15.875" style="35" customWidth="1"/>
    <col min="7950" max="8192" width="8.375" style="35"/>
    <col min="8193" max="8193" width="13.375" style="35" customWidth="1"/>
    <col min="8194" max="8194" width="15.875" style="35" customWidth="1"/>
    <col min="8195" max="8203" width="9.625" style="35" customWidth="1"/>
    <col min="8204" max="8205" width="15.875" style="35" customWidth="1"/>
    <col min="8206" max="8448" width="8.375" style="35"/>
    <col min="8449" max="8449" width="13.375" style="35" customWidth="1"/>
    <col min="8450" max="8450" width="15.875" style="35" customWidth="1"/>
    <col min="8451" max="8459" width="9.625" style="35" customWidth="1"/>
    <col min="8460" max="8461" width="15.875" style="35" customWidth="1"/>
    <col min="8462" max="8704" width="8.375" style="35"/>
    <col min="8705" max="8705" width="13.375" style="35" customWidth="1"/>
    <col min="8706" max="8706" width="15.875" style="35" customWidth="1"/>
    <col min="8707" max="8715" width="9.625" style="35" customWidth="1"/>
    <col min="8716" max="8717" width="15.875" style="35" customWidth="1"/>
    <col min="8718" max="8960" width="8.375" style="35"/>
    <col min="8961" max="8961" width="13.375" style="35" customWidth="1"/>
    <col min="8962" max="8962" width="15.875" style="35" customWidth="1"/>
    <col min="8963" max="8971" width="9.625" style="35" customWidth="1"/>
    <col min="8972" max="8973" width="15.875" style="35" customWidth="1"/>
    <col min="8974" max="9216" width="8.375" style="35"/>
    <col min="9217" max="9217" width="13.375" style="35" customWidth="1"/>
    <col min="9218" max="9218" width="15.875" style="35" customWidth="1"/>
    <col min="9219" max="9227" width="9.625" style="35" customWidth="1"/>
    <col min="9228" max="9229" width="15.875" style="35" customWidth="1"/>
    <col min="9230" max="9472" width="8.375" style="35"/>
    <col min="9473" max="9473" width="13.375" style="35" customWidth="1"/>
    <col min="9474" max="9474" width="15.875" style="35" customWidth="1"/>
    <col min="9475" max="9483" width="9.625" style="35" customWidth="1"/>
    <col min="9484" max="9485" width="15.875" style="35" customWidth="1"/>
    <col min="9486" max="9728" width="8.375" style="35"/>
    <col min="9729" max="9729" width="13.375" style="35" customWidth="1"/>
    <col min="9730" max="9730" width="15.875" style="35" customWidth="1"/>
    <col min="9731" max="9739" width="9.625" style="35" customWidth="1"/>
    <col min="9740" max="9741" width="15.875" style="35" customWidth="1"/>
    <col min="9742" max="9984" width="8.375" style="35"/>
    <col min="9985" max="9985" width="13.375" style="35" customWidth="1"/>
    <col min="9986" max="9986" width="15.875" style="35" customWidth="1"/>
    <col min="9987" max="9995" width="9.625" style="35" customWidth="1"/>
    <col min="9996" max="9997" width="15.875" style="35" customWidth="1"/>
    <col min="9998" max="10240" width="8.375" style="35"/>
    <col min="10241" max="10241" width="13.375" style="35" customWidth="1"/>
    <col min="10242" max="10242" width="15.875" style="35" customWidth="1"/>
    <col min="10243" max="10251" width="9.625" style="35" customWidth="1"/>
    <col min="10252" max="10253" width="15.875" style="35" customWidth="1"/>
    <col min="10254" max="10496" width="8.375" style="35"/>
    <col min="10497" max="10497" width="13.375" style="35" customWidth="1"/>
    <col min="10498" max="10498" width="15.875" style="35" customWidth="1"/>
    <col min="10499" max="10507" width="9.625" style="35" customWidth="1"/>
    <col min="10508" max="10509" width="15.875" style="35" customWidth="1"/>
    <col min="10510" max="10752" width="8.375" style="35"/>
    <col min="10753" max="10753" width="13.375" style="35" customWidth="1"/>
    <col min="10754" max="10754" width="15.875" style="35" customWidth="1"/>
    <col min="10755" max="10763" width="9.625" style="35" customWidth="1"/>
    <col min="10764" max="10765" width="15.875" style="35" customWidth="1"/>
    <col min="10766" max="11008" width="8.375" style="35"/>
    <col min="11009" max="11009" width="13.375" style="35" customWidth="1"/>
    <col min="11010" max="11010" width="15.875" style="35" customWidth="1"/>
    <col min="11011" max="11019" width="9.625" style="35" customWidth="1"/>
    <col min="11020" max="11021" width="15.875" style="35" customWidth="1"/>
    <col min="11022" max="11264" width="8.375" style="35"/>
    <col min="11265" max="11265" width="13.375" style="35" customWidth="1"/>
    <col min="11266" max="11266" width="15.875" style="35" customWidth="1"/>
    <col min="11267" max="11275" width="9.625" style="35" customWidth="1"/>
    <col min="11276" max="11277" width="15.875" style="35" customWidth="1"/>
    <col min="11278" max="11520" width="8.375" style="35"/>
    <col min="11521" max="11521" width="13.375" style="35" customWidth="1"/>
    <col min="11522" max="11522" width="15.875" style="35" customWidth="1"/>
    <col min="11523" max="11531" width="9.625" style="35" customWidth="1"/>
    <col min="11532" max="11533" width="15.875" style="35" customWidth="1"/>
    <col min="11534" max="11776" width="8.375" style="35"/>
    <col min="11777" max="11777" width="13.375" style="35" customWidth="1"/>
    <col min="11778" max="11778" width="15.875" style="35" customWidth="1"/>
    <col min="11779" max="11787" width="9.625" style="35" customWidth="1"/>
    <col min="11788" max="11789" width="15.875" style="35" customWidth="1"/>
    <col min="11790" max="12032" width="8.375" style="35"/>
    <col min="12033" max="12033" width="13.375" style="35" customWidth="1"/>
    <col min="12034" max="12034" width="15.875" style="35" customWidth="1"/>
    <col min="12035" max="12043" width="9.625" style="35" customWidth="1"/>
    <col min="12044" max="12045" width="15.875" style="35" customWidth="1"/>
    <col min="12046" max="12288" width="8.375" style="35"/>
    <col min="12289" max="12289" width="13.375" style="35" customWidth="1"/>
    <col min="12290" max="12290" width="15.875" style="35" customWidth="1"/>
    <col min="12291" max="12299" width="9.625" style="35" customWidth="1"/>
    <col min="12300" max="12301" width="15.875" style="35" customWidth="1"/>
    <col min="12302" max="12544" width="8.375" style="35"/>
    <col min="12545" max="12545" width="13.375" style="35" customWidth="1"/>
    <col min="12546" max="12546" width="15.875" style="35" customWidth="1"/>
    <col min="12547" max="12555" width="9.625" style="35" customWidth="1"/>
    <col min="12556" max="12557" width="15.875" style="35" customWidth="1"/>
    <col min="12558" max="12800" width="8.375" style="35"/>
    <col min="12801" max="12801" width="13.375" style="35" customWidth="1"/>
    <col min="12802" max="12802" width="15.875" style="35" customWidth="1"/>
    <col min="12803" max="12811" width="9.625" style="35" customWidth="1"/>
    <col min="12812" max="12813" width="15.875" style="35" customWidth="1"/>
    <col min="12814" max="13056" width="8.375" style="35"/>
    <col min="13057" max="13057" width="13.375" style="35" customWidth="1"/>
    <col min="13058" max="13058" width="15.875" style="35" customWidth="1"/>
    <col min="13059" max="13067" width="9.625" style="35" customWidth="1"/>
    <col min="13068" max="13069" width="15.875" style="35" customWidth="1"/>
    <col min="13070" max="13312" width="8.375" style="35"/>
    <col min="13313" max="13313" width="13.375" style="35" customWidth="1"/>
    <col min="13314" max="13314" width="15.875" style="35" customWidth="1"/>
    <col min="13315" max="13323" width="9.625" style="35" customWidth="1"/>
    <col min="13324" max="13325" width="15.875" style="35" customWidth="1"/>
    <col min="13326" max="13568" width="8.375" style="35"/>
    <col min="13569" max="13569" width="13.375" style="35" customWidth="1"/>
    <col min="13570" max="13570" width="15.875" style="35" customWidth="1"/>
    <col min="13571" max="13579" width="9.625" style="35" customWidth="1"/>
    <col min="13580" max="13581" width="15.875" style="35" customWidth="1"/>
    <col min="13582" max="13824" width="8.375" style="35"/>
    <col min="13825" max="13825" width="13.375" style="35" customWidth="1"/>
    <col min="13826" max="13826" width="15.875" style="35" customWidth="1"/>
    <col min="13827" max="13835" width="9.625" style="35" customWidth="1"/>
    <col min="13836" max="13837" width="15.875" style="35" customWidth="1"/>
    <col min="13838" max="14080" width="8.375" style="35"/>
    <col min="14081" max="14081" width="13.375" style="35" customWidth="1"/>
    <col min="14082" max="14082" width="15.875" style="35" customWidth="1"/>
    <col min="14083" max="14091" width="9.625" style="35" customWidth="1"/>
    <col min="14092" max="14093" width="15.875" style="35" customWidth="1"/>
    <col min="14094" max="14336" width="8.375" style="35"/>
    <col min="14337" max="14337" width="13.375" style="35" customWidth="1"/>
    <col min="14338" max="14338" width="15.875" style="35" customWidth="1"/>
    <col min="14339" max="14347" width="9.625" style="35" customWidth="1"/>
    <col min="14348" max="14349" width="15.875" style="35" customWidth="1"/>
    <col min="14350" max="14592" width="8.375" style="35"/>
    <col min="14593" max="14593" width="13.375" style="35" customWidth="1"/>
    <col min="14594" max="14594" width="15.875" style="35" customWidth="1"/>
    <col min="14595" max="14603" width="9.625" style="35" customWidth="1"/>
    <col min="14604" max="14605" width="15.875" style="35" customWidth="1"/>
    <col min="14606" max="14848" width="8.375" style="35"/>
    <col min="14849" max="14849" width="13.375" style="35" customWidth="1"/>
    <col min="14850" max="14850" width="15.875" style="35" customWidth="1"/>
    <col min="14851" max="14859" width="9.625" style="35" customWidth="1"/>
    <col min="14860" max="14861" width="15.875" style="35" customWidth="1"/>
    <col min="14862" max="15104" width="8.375" style="35"/>
    <col min="15105" max="15105" width="13.375" style="35" customWidth="1"/>
    <col min="15106" max="15106" width="15.875" style="35" customWidth="1"/>
    <col min="15107" max="15115" width="9.625" style="35" customWidth="1"/>
    <col min="15116" max="15117" width="15.875" style="35" customWidth="1"/>
    <col min="15118" max="15360" width="8.375" style="35"/>
    <col min="15361" max="15361" width="13.375" style="35" customWidth="1"/>
    <col min="15362" max="15362" width="15.875" style="35" customWidth="1"/>
    <col min="15363" max="15371" width="9.625" style="35" customWidth="1"/>
    <col min="15372" max="15373" width="15.875" style="35" customWidth="1"/>
    <col min="15374" max="15616" width="8.375" style="35"/>
    <col min="15617" max="15617" width="13.375" style="35" customWidth="1"/>
    <col min="15618" max="15618" width="15.875" style="35" customWidth="1"/>
    <col min="15619" max="15627" width="9.625" style="35" customWidth="1"/>
    <col min="15628" max="15629" width="15.875" style="35" customWidth="1"/>
    <col min="15630" max="15872" width="8.375" style="35"/>
    <col min="15873" max="15873" width="13.375" style="35" customWidth="1"/>
    <col min="15874" max="15874" width="15.875" style="35" customWidth="1"/>
    <col min="15875" max="15883" width="9.625" style="35" customWidth="1"/>
    <col min="15884" max="15885" width="15.875" style="35" customWidth="1"/>
    <col min="15886" max="16128" width="8.375" style="35"/>
    <col min="16129" max="16129" width="13.375" style="35" customWidth="1"/>
    <col min="16130" max="16130" width="15.875" style="35" customWidth="1"/>
    <col min="16131" max="16139" width="9.625" style="35" customWidth="1"/>
    <col min="16140" max="16141" width="15.875" style="35" customWidth="1"/>
    <col min="16142" max="16384" width="8.375" style="35"/>
  </cols>
  <sheetData>
    <row r="1" spans="1:13" x14ac:dyDescent="0.2">
      <c r="A1" s="34"/>
    </row>
    <row r="6" spans="1:13" x14ac:dyDescent="0.2">
      <c r="D6" s="36" t="s">
        <v>149</v>
      </c>
    </row>
    <row r="7" spans="1:13" ht="18" thickBot="1" x14ac:dyDescent="0.25">
      <c r="B7" s="37"/>
      <c r="C7" s="37"/>
      <c r="D7" s="37"/>
      <c r="E7" s="56" t="s">
        <v>150</v>
      </c>
      <c r="F7" s="37"/>
      <c r="G7" s="37"/>
      <c r="H7" s="37"/>
      <c r="I7" s="37"/>
      <c r="J7" s="37"/>
      <c r="K7" s="37"/>
      <c r="L7" s="37"/>
      <c r="M7" s="37"/>
    </row>
    <row r="8" spans="1:13" x14ac:dyDescent="0.2">
      <c r="C8" s="44" t="s">
        <v>151</v>
      </c>
      <c r="D8" s="42"/>
      <c r="E8" s="43"/>
      <c r="F8" s="57" t="s">
        <v>152</v>
      </c>
      <c r="G8" s="42"/>
      <c r="H8" s="39"/>
      <c r="I8" s="40" t="s">
        <v>153</v>
      </c>
      <c r="J8" s="39"/>
      <c r="K8" s="39"/>
      <c r="L8" s="46" t="str">
        <f>E7</f>
        <v xml:space="preserve">    (平成11年 1999)</v>
      </c>
    </row>
    <row r="9" spans="1:13" x14ac:dyDescent="0.2">
      <c r="C9" s="40" t="s">
        <v>154</v>
      </c>
      <c r="D9" s="39"/>
      <c r="E9" s="40" t="s">
        <v>154</v>
      </c>
      <c r="F9" s="39"/>
      <c r="G9" s="39"/>
      <c r="H9" s="39"/>
      <c r="I9" s="40" t="s">
        <v>155</v>
      </c>
      <c r="J9" s="40" t="s">
        <v>156</v>
      </c>
      <c r="K9" s="39"/>
      <c r="L9" s="44" t="s">
        <v>157</v>
      </c>
      <c r="M9" s="42"/>
    </row>
    <row r="10" spans="1:13" x14ac:dyDescent="0.2">
      <c r="C10" s="40" t="s">
        <v>158</v>
      </c>
      <c r="D10" s="40" t="s">
        <v>159</v>
      </c>
      <c r="E10" s="40" t="s">
        <v>160</v>
      </c>
      <c r="F10" s="40" t="s">
        <v>161</v>
      </c>
      <c r="G10" s="40" t="s">
        <v>133</v>
      </c>
      <c r="H10" s="40" t="s">
        <v>162</v>
      </c>
      <c r="I10" s="40" t="s">
        <v>153</v>
      </c>
      <c r="J10" s="40" t="s">
        <v>163</v>
      </c>
      <c r="K10" s="40" t="s">
        <v>164</v>
      </c>
      <c r="L10" s="39"/>
      <c r="M10" s="39"/>
    </row>
    <row r="11" spans="1:13" x14ac:dyDescent="0.2">
      <c r="B11" s="42"/>
      <c r="C11" s="44" t="s">
        <v>165</v>
      </c>
      <c r="D11" s="44" t="s">
        <v>166</v>
      </c>
      <c r="E11" s="44" t="s">
        <v>167</v>
      </c>
      <c r="F11" s="43"/>
      <c r="G11" s="44" t="s">
        <v>168</v>
      </c>
      <c r="H11" s="43"/>
      <c r="I11" s="44" t="s">
        <v>169</v>
      </c>
      <c r="J11" s="43"/>
      <c r="K11" s="43"/>
      <c r="L11" s="44" t="s">
        <v>170</v>
      </c>
      <c r="M11" s="44" t="s">
        <v>171</v>
      </c>
    </row>
    <row r="12" spans="1:13" x14ac:dyDescent="0.2">
      <c r="C12" s="39"/>
      <c r="E12" s="34" t="s">
        <v>172</v>
      </c>
      <c r="L12" s="58" t="s">
        <v>173</v>
      </c>
      <c r="M12" s="59" t="s">
        <v>173</v>
      </c>
    </row>
    <row r="13" spans="1:13" x14ac:dyDescent="0.2">
      <c r="B13" s="60" t="s">
        <v>174</v>
      </c>
      <c r="C13" s="49">
        <f t="shared" ref="C13:M13" si="0">SUM(C15:C70)</f>
        <v>13</v>
      </c>
      <c r="D13" s="50">
        <f t="shared" si="0"/>
        <v>57</v>
      </c>
      <c r="E13" s="50">
        <f t="shared" si="0"/>
        <v>32</v>
      </c>
      <c r="F13" s="50">
        <f t="shared" si="0"/>
        <v>90</v>
      </c>
      <c r="G13" s="50">
        <f t="shared" si="0"/>
        <v>212</v>
      </c>
      <c r="H13" s="50">
        <f t="shared" si="0"/>
        <v>408</v>
      </c>
      <c r="I13" s="50">
        <f t="shared" si="0"/>
        <v>22</v>
      </c>
      <c r="J13" s="50">
        <f t="shared" si="0"/>
        <v>7</v>
      </c>
      <c r="K13" s="50">
        <f t="shared" si="0"/>
        <v>55</v>
      </c>
      <c r="L13" s="49">
        <f t="shared" si="0"/>
        <v>5888758</v>
      </c>
      <c r="M13" s="50">
        <f t="shared" si="0"/>
        <v>23791168</v>
      </c>
    </row>
    <row r="14" spans="1:13" x14ac:dyDescent="0.2">
      <c r="C14" s="39"/>
      <c r="L14" s="39"/>
    </row>
    <row r="15" spans="1:13" x14ac:dyDescent="0.2">
      <c r="B15" s="34" t="s">
        <v>175</v>
      </c>
      <c r="C15" s="48">
        <v>2</v>
      </c>
      <c r="D15" s="47">
        <v>6</v>
      </c>
      <c r="E15" s="47">
        <v>7</v>
      </c>
      <c r="F15" s="47">
        <v>23</v>
      </c>
      <c r="G15" s="47">
        <v>25</v>
      </c>
      <c r="H15" s="47">
        <v>17</v>
      </c>
      <c r="I15" s="47">
        <v>2</v>
      </c>
      <c r="J15" s="61" t="s">
        <v>176</v>
      </c>
      <c r="K15" s="61" t="s">
        <v>176</v>
      </c>
      <c r="L15" s="48">
        <v>580673</v>
      </c>
      <c r="M15" s="47">
        <v>4560489</v>
      </c>
    </row>
    <row r="16" spans="1:13" x14ac:dyDescent="0.2">
      <c r="B16" s="34" t="s">
        <v>177</v>
      </c>
      <c r="C16" s="62" t="s">
        <v>176</v>
      </c>
      <c r="D16" s="47">
        <v>4</v>
      </c>
      <c r="E16" s="61" t="s">
        <v>176</v>
      </c>
      <c r="F16" s="61" t="s">
        <v>176</v>
      </c>
      <c r="G16" s="47">
        <v>9</v>
      </c>
      <c r="H16" s="47">
        <v>2</v>
      </c>
      <c r="I16" s="61" t="s">
        <v>176</v>
      </c>
      <c r="J16" s="61" t="s">
        <v>176</v>
      </c>
      <c r="K16" s="61" t="s">
        <v>176</v>
      </c>
      <c r="L16" s="48">
        <v>2792</v>
      </c>
      <c r="M16" s="47">
        <v>834853</v>
      </c>
    </row>
    <row r="17" spans="2:13" x14ac:dyDescent="0.2">
      <c r="B17" s="34" t="s">
        <v>178</v>
      </c>
      <c r="C17" s="62" t="s">
        <v>176</v>
      </c>
      <c r="D17" s="61" t="s">
        <v>176</v>
      </c>
      <c r="E17" s="61" t="s">
        <v>176</v>
      </c>
      <c r="F17" s="61" t="s">
        <v>176</v>
      </c>
      <c r="G17" s="47">
        <v>13</v>
      </c>
      <c r="H17" s="61" t="s">
        <v>176</v>
      </c>
      <c r="I17" s="47">
        <v>1</v>
      </c>
      <c r="J17" s="61" t="s">
        <v>176</v>
      </c>
      <c r="K17" s="61" t="s">
        <v>176</v>
      </c>
      <c r="L17" s="48">
        <v>29300</v>
      </c>
      <c r="M17" s="47">
        <v>652800</v>
      </c>
    </row>
    <row r="18" spans="2:13" x14ac:dyDescent="0.2">
      <c r="B18" s="34" t="s">
        <v>179</v>
      </c>
      <c r="C18" s="48">
        <v>1</v>
      </c>
      <c r="D18" s="47">
        <v>1</v>
      </c>
      <c r="E18" s="61" t="s">
        <v>176</v>
      </c>
      <c r="F18" s="47">
        <v>8</v>
      </c>
      <c r="G18" s="47">
        <v>13</v>
      </c>
      <c r="H18" s="47">
        <v>7</v>
      </c>
      <c r="I18" s="47">
        <v>1</v>
      </c>
      <c r="J18" s="61" t="s">
        <v>176</v>
      </c>
      <c r="K18" s="61" t="s">
        <v>176</v>
      </c>
      <c r="L18" s="48">
        <v>85714</v>
      </c>
      <c r="M18" s="47">
        <v>273260</v>
      </c>
    </row>
    <row r="19" spans="2:13" x14ac:dyDescent="0.2">
      <c r="B19" s="34" t="s">
        <v>180</v>
      </c>
      <c r="C19" s="62" t="s">
        <v>176</v>
      </c>
      <c r="D19" s="47">
        <v>7</v>
      </c>
      <c r="E19" s="61" t="s">
        <v>176</v>
      </c>
      <c r="F19" s="47">
        <v>2</v>
      </c>
      <c r="G19" s="47">
        <v>8</v>
      </c>
      <c r="H19" s="47">
        <v>10</v>
      </c>
      <c r="I19" s="61" t="s">
        <v>176</v>
      </c>
      <c r="J19" s="61" t="s">
        <v>176</v>
      </c>
      <c r="K19" s="61" t="s">
        <v>176</v>
      </c>
      <c r="L19" s="48">
        <v>59695</v>
      </c>
      <c r="M19" s="47">
        <v>247587</v>
      </c>
    </row>
    <row r="20" spans="2:13" x14ac:dyDescent="0.2">
      <c r="B20" s="34" t="s">
        <v>181</v>
      </c>
      <c r="C20" s="48">
        <v>1</v>
      </c>
      <c r="D20" s="47">
        <v>13</v>
      </c>
      <c r="E20" s="61" t="s">
        <v>176</v>
      </c>
      <c r="F20" s="61" t="s">
        <v>176</v>
      </c>
      <c r="G20" s="47">
        <v>12</v>
      </c>
      <c r="H20" s="47">
        <v>13</v>
      </c>
      <c r="I20" s="61" t="s">
        <v>176</v>
      </c>
      <c r="J20" s="47">
        <v>1</v>
      </c>
      <c r="K20" s="61" t="s">
        <v>176</v>
      </c>
      <c r="L20" s="48">
        <v>189033</v>
      </c>
      <c r="M20" s="47">
        <v>1192211</v>
      </c>
    </row>
    <row r="21" spans="2:13" x14ac:dyDescent="0.2">
      <c r="B21" s="34" t="s">
        <v>182</v>
      </c>
      <c r="C21" s="48">
        <v>4</v>
      </c>
      <c r="D21" s="47">
        <v>4</v>
      </c>
      <c r="E21" s="61" t="s">
        <v>176</v>
      </c>
      <c r="F21" s="47">
        <v>2</v>
      </c>
      <c r="G21" s="47">
        <v>5</v>
      </c>
      <c r="H21" s="47">
        <v>7</v>
      </c>
      <c r="I21" s="61" t="s">
        <v>176</v>
      </c>
      <c r="J21" s="47">
        <v>1</v>
      </c>
      <c r="K21" s="61" t="s">
        <v>176</v>
      </c>
      <c r="L21" s="48">
        <v>138797</v>
      </c>
      <c r="M21" s="47">
        <v>939657</v>
      </c>
    </row>
    <row r="22" spans="2:13" x14ac:dyDescent="0.2">
      <c r="C22" s="48"/>
      <c r="D22" s="47"/>
      <c r="E22" s="47"/>
      <c r="F22" s="47"/>
      <c r="G22" s="47"/>
      <c r="H22" s="47"/>
      <c r="I22" s="47"/>
      <c r="J22" s="47"/>
      <c r="K22" s="47"/>
      <c r="L22" s="48"/>
      <c r="M22" s="47"/>
    </row>
    <row r="23" spans="2:13" x14ac:dyDescent="0.2">
      <c r="B23" s="34" t="s">
        <v>183</v>
      </c>
      <c r="C23" s="62" t="s">
        <v>176</v>
      </c>
      <c r="D23" s="61" t="s">
        <v>176</v>
      </c>
      <c r="E23" s="61" t="s">
        <v>176</v>
      </c>
      <c r="F23" s="61" t="s">
        <v>176</v>
      </c>
      <c r="G23" s="47">
        <v>7</v>
      </c>
      <c r="H23" s="47">
        <v>5</v>
      </c>
      <c r="I23" s="61" t="s">
        <v>176</v>
      </c>
      <c r="J23" s="61" t="s">
        <v>176</v>
      </c>
      <c r="K23" s="61" t="s">
        <v>176</v>
      </c>
      <c r="L23" s="48">
        <v>2823</v>
      </c>
      <c r="M23" s="47">
        <v>107333</v>
      </c>
    </row>
    <row r="24" spans="2:13" x14ac:dyDescent="0.2">
      <c r="B24" s="34" t="s">
        <v>184</v>
      </c>
      <c r="C24" s="62" t="s">
        <v>176</v>
      </c>
      <c r="D24" s="61" t="s">
        <v>176</v>
      </c>
      <c r="E24" s="61" t="s">
        <v>176</v>
      </c>
      <c r="F24" s="61" t="s">
        <v>176</v>
      </c>
      <c r="G24" s="61" t="s">
        <v>176</v>
      </c>
      <c r="H24" s="61" t="s">
        <v>176</v>
      </c>
      <c r="I24" s="47">
        <v>1</v>
      </c>
      <c r="J24" s="61" t="s">
        <v>176</v>
      </c>
      <c r="K24" s="61" t="s">
        <v>176</v>
      </c>
      <c r="L24" s="48">
        <v>6510</v>
      </c>
      <c r="M24" s="47">
        <v>162251</v>
      </c>
    </row>
    <row r="25" spans="2:13" x14ac:dyDescent="0.2">
      <c r="B25" s="34" t="s">
        <v>185</v>
      </c>
      <c r="C25" s="62" t="s">
        <v>176</v>
      </c>
      <c r="D25" s="61" t="s">
        <v>176</v>
      </c>
      <c r="E25" s="61" t="s">
        <v>176</v>
      </c>
      <c r="F25" s="61" t="s">
        <v>176</v>
      </c>
      <c r="G25" s="47">
        <v>1</v>
      </c>
      <c r="H25" s="47">
        <v>2</v>
      </c>
      <c r="I25" s="47">
        <v>1</v>
      </c>
      <c r="J25" s="61" t="s">
        <v>176</v>
      </c>
      <c r="K25" s="61" t="s">
        <v>176</v>
      </c>
      <c r="L25" s="48">
        <v>18278</v>
      </c>
      <c r="M25" s="47">
        <v>248881</v>
      </c>
    </row>
    <row r="26" spans="2:13" x14ac:dyDescent="0.2">
      <c r="B26" s="34" t="s">
        <v>186</v>
      </c>
      <c r="C26" s="62" t="s">
        <v>176</v>
      </c>
      <c r="D26" s="61" t="s">
        <v>176</v>
      </c>
      <c r="E26" s="61" t="s">
        <v>176</v>
      </c>
      <c r="F26" s="61" t="s">
        <v>176</v>
      </c>
      <c r="G26" s="61" t="s">
        <v>176</v>
      </c>
      <c r="H26" s="61" t="s">
        <v>176</v>
      </c>
      <c r="I26" s="61" t="s">
        <v>176</v>
      </c>
      <c r="J26" s="61" t="s">
        <v>176</v>
      </c>
      <c r="K26" s="61" t="s">
        <v>176</v>
      </c>
      <c r="L26" s="62" t="s">
        <v>176</v>
      </c>
      <c r="M26" s="47">
        <v>168469</v>
      </c>
    </row>
    <row r="27" spans="2:13" x14ac:dyDescent="0.2">
      <c r="B27" s="34" t="s">
        <v>187</v>
      </c>
      <c r="C27" s="62" t="s">
        <v>176</v>
      </c>
      <c r="D27" s="47">
        <v>1</v>
      </c>
      <c r="E27" s="61" t="s">
        <v>176</v>
      </c>
      <c r="F27" s="47">
        <v>2</v>
      </c>
      <c r="G27" s="61" t="s">
        <v>176</v>
      </c>
      <c r="H27" s="61" t="s">
        <v>176</v>
      </c>
      <c r="I27" s="61" t="s">
        <v>176</v>
      </c>
      <c r="J27" s="61" t="s">
        <v>176</v>
      </c>
      <c r="K27" s="61" t="s">
        <v>176</v>
      </c>
      <c r="L27" s="48">
        <v>7670</v>
      </c>
      <c r="M27" s="47">
        <v>1091020</v>
      </c>
    </row>
    <row r="28" spans="2:13" x14ac:dyDescent="0.2">
      <c r="B28" s="34" t="s">
        <v>188</v>
      </c>
      <c r="C28" s="62" t="s">
        <v>176</v>
      </c>
      <c r="D28" s="61" t="s">
        <v>176</v>
      </c>
      <c r="E28" s="61" t="s">
        <v>176</v>
      </c>
      <c r="F28" s="61" t="s">
        <v>176</v>
      </c>
      <c r="G28" s="47">
        <v>3</v>
      </c>
      <c r="H28" s="61" t="s">
        <v>176</v>
      </c>
      <c r="I28" s="61" t="s">
        <v>176</v>
      </c>
      <c r="J28" s="61" t="s">
        <v>176</v>
      </c>
      <c r="K28" s="61" t="s">
        <v>176</v>
      </c>
      <c r="L28" s="48">
        <v>5800</v>
      </c>
      <c r="M28" s="47">
        <v>153330</v>
      </c>
    </row>
    <row r="29" spans="2:13" x14ac:dyDescent="0.2">
      <c r="B29" s="34" t="s">
        <v>189</v>
      </c>
      <c r="C29" s="62" t="s">
        <v>176</v>
      </c>
      <c r="D29" s="61" t="s">
        <v>176</v>
      </c>
      <c r="E29" s="61" t="s">
        <v>176</v>
      </c>
      <c r="F29" s="61" t="s">
        <v>176</v>
      </c>
      <c r="G29" s="47">
        <v>1</v>
      </c>
      <c r="H29" s="61" t="s">
        <v>176</v>
      </c>
      <c r="I29" s="61" t="s">
        <v>176</v>
      </c>
      <c r="J29" s="61" t="s">
        <v>176</v>
      </c>
      <c r="K29" s="61" t="s">
        <v>176</v>
      </c>
      <c r="L29" s="48">
        <v>1997</v>
      </c>
      <c r="M29" s="47">
        <v>253236</v>
      </c>
    </row>
    <row r="30" spans="2:13" x14ac:dyDescent="0.2">
      <c r="B30" s="34" t="s">
        <v>190</v>
      </c>
      <c r="C30" s="62" t="s">
        <v>176</v>
      </c>
      <c r="D30" s="61" t="s">
        <v>176</v>
      </c>
      <c r="E30" s="61" t="s">
        <v>176</v>
      </c>
      <c r="F30" s="61" t="s">
        <v>176</v>
      </c>
      <c r="G30" s="47">
        <v>3</v>
      </c>
      <c r="H30" s="61" t="s">
        <v>176</v>
      </c>
      <c r="I30" s="61" t="s">
        <v>176</v>
      </c>
      <c r="J30" s="61" t="s">
        <v>176</v>
      </c>
      <c r="K30" s="61" t="s">
        <v>176</v>
      </c>
      <c r="L30" s="48">
        <v>1515</v>
      </c>
      <c r="M30" s="47">
        <v>196485</v>
      </c>
    </row>
    <row r="31" spans="2:13" x14ac:dyDescent="0.2">
      <c r="B31" s="34" t="s">
        <v>191</v>
      </c>
      <c r="C31" s="62" t="s">
        <v>176</v>
      </c>
      <c r="D31" s="47">
        <v>1</v>
      </c>
      <c r="E31" s="61" t="s">
        <v>176</v>
      </c>
      <c r="F31" s="47">
        <v>1</v>
      </c>
      <c r="G31" s="47">
        <v>1</v>
      </c>
      <c r="H31" s="61" t="s">
        <v>176</v>
      </c>
      <c r="I31" s="61" t="s">
        <v>176</v>
      </c>
      <c r="J31" s="61" t="s">
        <v>176</v>
      </c>
      <c r="K31" s="61" t="s">
        <v>176</v>
      </c>
      <c r="L31" s="48">
        <v>33761</v>
      </c>
      <c r="M31" s="47">
        <v>1258173</v>
      </c>
    </row>
    <row r="32" spans="2:13" x14ac:dyDescent="0.2">
      <c r="C32" s="48"/>
      <c r="D32" s="47"/>
      <c r="E32" s="47"/>
      <c r="F32" s="47"/>
      <c r="G32" s="47"/>
      <c r="H32" s="47"/>
      <c r="I32" s="47"/>
      <c r="J32" s="47"/>
      <c r="K32" s="47"/>
      <c r="L32" s="39"/>
    </row>
    <row r="33" spans="2:13" x14ac:dyDescent="0.2">
      <c r="B33" s="34" t="s">
        <v>192</v>
      </c>
      <c r="C33" s="62" t="s">
        <v>176</v>
      </c>
      <c r="D33" s="61" t="s">
        <v>176</v>
      </c>
      <c r="E33" s="61" t="s">
        <v>176</v>
      </c>
      <c r="F33" s="61" t="s">
        <v>176</v>
      </c>
      <c r="G33" s="47">
        <v>4</v>
      </c>
      <c r="H33" s="47">
        <v>1</v>
      </c>
      <c r="I33" s="61" t="s">
        <v>176</v>
      </c>
      <c r="J33" s="61" t="s">
        <v>176</v>
      </c>
      <c r="K33" s="61" t="s">
        <v>176</v>
      </c>
      <c r="L33" s="48">
        <v>22052</v>
      </c>
      <c r="M33" s="47">
        <v>160801</v>
      </c>
    </row>
    <row r="34" spans="2:13" x14ac:dyDescent="0.2">
      <c r="B34" s="34" t="s">
        <v>193</v>
      </c>
      <c r="C34" s="62" t="s">
        <v>176</v>
      </c>
      <c r="D34" s="61" t="s">
        <v>176</v>
      </c>
      <c r="E34" s="61" t="s">
        <v>176</v>
      </c>
      <c r="F34" s="61" t="s">
        <v>176</v>
      </c>
      <c r="G34" s="47">
        <v>2</v>
      </c>
      <c r="H34" s="61" t="s">
        <v>176</v>
      </c>
      <c r="I34" s="61" t="s">
        <v>176</v>
      </c>
      <c r="J34" s="61" t="s">
        <v>176</v>
      </c>
      <c r="K34" s="61" t="s">
        <v>176</v>
      </c>
      <c r="L34" s="62" t="s">
        <v>176</v>
      </c>
      <c r="M34" s="47">
        <v>32020</v>
      </c>
    </row>
    <row r="35" spans="2:13" x14ac:dyDescent="0.2">
      <c r="B35" s="34" t="s">
        <v>194</v>
      </c>
      <c r="C35" s="62" t="s">
        <v>176</v>
      </c>
      <c r="D35" s="61" t="s">
        <v>176</v>
      </c>
      <c r="E35" s="61" t="s">
        <v>176</v>
      </c>
      <c r="F35" s="61" t="s">
        <v>176</v>
      </c>
      <c r="G35" s="47">
        <v>1</v>
      </c>
      <c r="H35" s="47">
        <v>2</v>
      </c>
      <c r="I35" s="61" t="s">
        <v>176</v>
      </c>
      <c r="J35" s="61" t="s">
        <v>176</v>
      </c>
      <c r="K35" s="61" t="s">
        <v>176</v>
      </c>
      <c r="L35" s="48">
        <v>8360</v>
      </c>
      <c r="M35" s="47">
        <v>135740</v>
      </c>
    </row>
    <row r="36" spans="2:13" x14ac:dyDescent="0.2">
      <c r="B36" s="34" t="s">
        <v>195</v>
      </c>
      <c r="C36" s="62" t="s">
        <v>176</v>
      </c>
      <c r="D36" s="61" t="s">
        <v>176</v>
      </c>
      <c r="E36" s="61" t="s">
        <v>176</v>
      </c>
      <c r="F36" s="61" t="s">
        <v>176</v>
      </c>
      <c r="G36" s="47">
        <v>5</v>
      </c>
      <c r="H36" s="61" t="s">
        <v>176</v>
      </c>
      <c r="I36" s="47">
        <v>1</v>
      </c>
      <c r="J36" s="47">
        <v>1</v>
      </c>
      <c r="K36" s="47">
        <v>53</v>
      </c>
      <c r="L36" s="48">
        <v>316563</v>
      </c>
      <c r="M36" s="47">
        <v>788542</v>
      </c>
    </row>
    <row r="37" spans="2:13" x14ac:dyDescent="0.2">
      <c r="B37" s="34" t="s">
        <v>196</v>
      </c>
      <c r="C37" s="62" t="s">
        <v>176</v>
      </c>
      <c r="D37" s="61" t="s">
        <v>176</v>
      </c>
      <c r="E37" s="61" t="s">
        <v>176</v>
      </c>
      <c r="F37" s="61" t="s">
        <v>176</v>
      </c>
      <c r="G37" s="47">
        <v>3</v>
      </c>
      <c r="H37" s="47">
        <v>3</v>
      </c>
      <c r="I37" s="61" t="s">
        <v>176</v>
      </c>
      <c r="J37" s="61" t="s">
        <v>176</v>
      </c>
      <c r="K37" s="61" t="s">
        <v>176</v>
      </c>
      <c r="L37" s="48">
        <v>22307</v>
      </c>
      <c r="M37" s="47">
        <v>39599</v>
      </c>
    </row>
    <row r="38" spans="2:13" x14ac:dyDescent="0.2">
      <c r="C38" s="48"/>
      <c r="D38" s="47"/>
      <c r="E38" s="47"/>
      <c r="F38" s="47"/>
      <c r="G38" s="47"/>
      <c r="H38" s="47"/>
      <c r="I38" s="47"/>
      <c r="J38" s="47"/>
      <c r="K38" s="47"/>
      <c r="L38" s="39"/>
    </row>
    <row r="39" spans="2:13" x14ac:dyDescent="0.2">
      <c r="B39" s="34" t="s">
        <v>197</v>
      </c>
      <c r="C39" s="62" t="s">
        <v>176</v>
      </c>
      <c r="D39" s="47">
        <v>2</v>
      </c>
      <c r="E39" s="61" t="s">
        <v>176</v>
      </c>
      <c r="F39" s="47">
        <v>2</v>
      </c>
      <c r="G39" s="47">
        <v>12</v>
      </c>
      <c r="H39" s="47">
        <v>7</v>
      </c>
      <c r="I39" s="47">
        <v>1</v>
      </c>
      <c r="J39" s="47">
        <v>1</v>
      </c>
      <c r="K39" s="61" t="s">
        <v>176</v>
      </c>
      <c r="L39" s="48">
        <v>54800</v>
      </c>
      <c r="M39" s="47">
        <v>238980</v>
      </c>
    </row>
    <row r="40" spans="2:13" x14ac:dyDescent="0.2">
      <c r="B40" s="34" t="s">
        <v>198</v>
      </c>
      <c r="C40" s="62" t="s">
        <v>176</v>
      </c>
      <c r="D40" s="61" t="s">
        <v>176</v>
      </c>
      <c r="E40" s="61" t="s">
        <v>176</v>
      </c>
      <c r="F40" s="47">
        <v>1</v>
      </c>
      <c r="G40" s="47">
        <v>3</v>
      </c>
      <c r="H40" s="47">
        <v>4</v>
      </c>
      <c r="I40" s="61" t="s">
        <v>176</v>
      </c>
      <c r="J40" s="61" t="s">
        <v>176</v>
      </c>
      <c r="K40" s="61" t="s">
        <v>176</v>
      </c>
      <c r="L40" s="48">
        <v>9400</v>
      </c>
      <c r="M40" s="47">
        <v>100300</v>
      </c>
    </row>
    <row r="41" spans="2:13" x14ac:dyDescent="0.2">
      <c r="B41" s="34" t="s">
        <v>199</v>
      </c>
      <c r="C41" s="62" t="s">
        <v>176</v>
      </c>
      <c r="D41" s="47">
        <v>3</v>
      </c>
      <c r="E41" s="61" t="s">
        <v>176</v>
      </c>
      <c r="F41" s="61" t="s">
        <v>176</v>
      </c>
      <c r="G41" s="47">
        <v>2</v>
      </c>
      <c r="H41" s="61" t="s">
        <v>176</v>
      </c>
      <c r="I41" s="61" t="s">
        <v>176</v>
      </c>
      <c r="J41" s="61" t="s">
        <v>176</v>
      </c>
      <c r="K41" s="61" t="s">
        <v>176</v>
      </c>
      <c r="L41" s="48">
        <v>5441</v>
      </c>
      <c r="M41" s="47">
        <v>112843</v>
      </c>
    </row>
    <row r="42" spans="2:13" x14ac:dyDescent="0.2">
      <c r="B42" s="34" t="s">
        <v>200</v>
      </c>
      <c r="C42" s="62" t="s">
        <v>176</v>
      </c>
      <c r="D42" s="47">
        <v>1</v>
      </c>
      <c r="E42" s="61" t="s">
        <v>176</v>
      </c>
      <c r="F42" s="61" t="s">
        <v>176</v>
      </c>
      <c r="G42" s="61" t="s">
        <v>176</v>
      </c>
      <c r="H42" s="47">
        <v>2</v>
      </c>
      <c r="I42" s="61" t="s">
        <v>176</v>
      </c>
      <c r="J42" s="61" t="s">
        <v>176</v>
      </c>
      <c r="K42" s="61" t="s">
        <v>176</v>
      </c>
      <c r="L42" s="48">
        <v>2967</v>
      </c>
      <c r="M42" s="47">
        <v>306671</v>
      </c>
    </row>
    <row r="43" spans="2:13" x14ac:dyDescent="0.2">
      <c r="B43" s="34" t="s">
        <v>201</v>
      </c>
      <c r="C43" s="62" t="s">
        <v>176</v>
      </c>
      <c r="D43" s="61" t="s">
        <v>176</v>
      </c>
      <c r="E43" s="61" t="s">
        <v>176</v>
      </c>
      <c r="F43" s="61" t="s">
        <v>176</v>
      </c>
      <c r="G43" s="47">
        <v>5</v>
      </c>
      <c r="H43" s="47">
        <v>5</v>
      </c>
      <c r="I43" s="61" t="s">
        <v>176</v>
      </c>
      <c r="J43" s="61" t="s">
        <v>176</v>
      </c>
      <c r="K43" s="61" t="s">
        <v>176</v>
      </c>
      <c r="L43" s="48">
        <v>45568</v>
      </c>
      <c r="M43" s="47">
        <v>271061</v>
      </c>
    </row>
    <row r="44" spans="2:13" x14ac:dyDescent="0.2">
      <c r="C44" s="48"/>
      <c r="D44" s="47"/>
      <c r="E44" s="47"/>
      <c r="F44" s="47"/>
      <c r="G44" s="47"/>
      <c r="H44" s="47"/>
      <c r="I44" s="47"/>
      <c r="J44" s="47"/>
      <c r="K44" s="47"/>
      <c r="L44" s="39"/>
    </row>
    <row r="45" spans="2:13" x14ac:dyDescent="0.2">
      <c r="B45" s="34" t="s">
        <v>202</v>
      </c>
      <c r="C45" s="62" t="s">
        <v>176</v>
      </c>
      <c r="D45" s="47">
        <v>1</v>
      </c>
      <c r="E45" s="61" t="s">
        <v>176</v>
      </c>
      <c r="F45" s="61" t="s">
        <v>176</v>
      </c>
      <c r="G45" s="61" t="s">
        <v>176</v>
      </c>
      <c r="H45" s="61" t="s">
        <v>176</v>
      </c>
      <c r="I45" s="47">
        <v>1</v>
      </c>
      <c r="J45" s="61" t="s">
        <v>176</v>
      </c>
      <c r="K45" s="61" t="s">
        <v>176</v>
      </c>
      <c r="L45" s="48">
        <v>17139</v>
      </c>
      <c r="M45" s="47">
        <v>76584</v>
      </c>
    </row>
    <row r="46" spans="2:13" x14ac:dyDescent="0.2">
      <c r="B46" s="34" t="s">
        <v>203</v>
      </c>
      <c r="C46" s="62" t="s">
        <v>176</v>
      </c>
      <c r="D46" s="61" t="s">
        <v>176</v>
      </c>
      <c r="E46" s="61" t="s">
        <v>176</v>
      </c>
      <c r="F46" s="61" t="s">
        <v>176</v>
      </c>
      <c r="G46" s="47">
        <v>2</v>
      </c>
      <c r="H46" s="47">
        <v>20</v>
      </c>
      <c r="I46" s="61" t="s">
        <v>176</v>
      </c>
      <c r="J46" s="61" t="s">
        <v>176</v>
      </c>
      <c r="K46" s="61" t="s">
        <v>176</v>
      </c>
      <c r="L46" s="48">
        <v>44500</v>
      </c>
      <c r="M46" s="47">
        <v>233000</v>
      </c>
    </row>
    <row r="47" spans="2:13" x14ac:dyDescent="0.2">
      <c r="B47" s="34" t="s">
        <v>204</v>
      </c>
      <c r="C47" s="62" t="s">
        <v>176</v>
      </c>
      <c r="D47" s="47">
        <v>2</v>
      </c>
      <c r="E47" s="61" t="s">
        <v>176</v>
      </c>
      <c r="F47" s="47">
        <v>13</v>
      </c>
      <c r="G47" s="47">
        <v>6</v>
      </c>
      <c r="H47" s="47">
        <v>25</v>
      </c>
      <c r="I47" s="61" t="s">
        <v>176</v>
      </c>
      <c r="J47" s="61" t="s">
        <v>176</v>
      </c>
      <c r="K47" s="61" t="s">
        <v>176</v>
      </c>
      <c r="L47" s="48">
        <v>56420</v>
      </c>
      <c r="M47" s="47">
        <v>406293</v>
      </c>
    </row>
    <row r="48" spans="2:13" x14ac:dyDescent="0.2">
      <c r="B48" s="34" t="s">
        <v>205</v>
      </c>
      <c r="C48" s="62" t="s">
        <v>176</v>
      </c>
      <c r="D48" s="61" t="s">
        <v>176</v>
      </c>
      <c r="E48" s="61" t="s">
        <v>176</v>
      </c>
      <c r="F48" s="61" t="s">
        <v>176</v>
      </c>
      <c r="G48" s="61" t="s">
        <v>176</v>
      </c>
      <c r="H48" s="47">
        <v>7</v>
      </c>
      <c r="I48" s="61" t="s">
        <v>176</v>
      </c>
      <c r="J48" s="61" t="s">
        <v>176</v>
      </c>
      <c r="K48" s="61" t="s">
        <v>176</v>
      </c>
      <c r="L48" s="48">
        <v>13928</v>
      </c>
      <c r="M48" s="47">
        <v>410285</v>
      </c>
    </row>
    <row r="49" spans="2:13" x14ac:dyDescent="0.2">
      <c r="B49" s="34" t="s">
        <v>206</v>
      </c>
      <c r="C49" s="62" t="s">
        <v>176</v>
      </c>
      <c r="D49" s="61" t="s">
        <v>176</v>
      </c>
      <c r="E49" s="61" t="s">
        <v>176</v>
      </c>
      <c r="F49" s="61" t="s">
        <v>176</v>
      </c>
      <c r="G49" s="47">
        <v>2</v>
      </c>
      <c r="H49" s="47">
        <v>2</v>
      </c>
      <c r="I49" s="61" t="s">
        <v>176</v>
      </c>
      <c r="J49" s="61" t="s">
        <v>176</v>
      </c>
      <c r="K49" s="61" t="s">
        <v>176</v>
      </c>
      <c r="L49" s="48">
        <v>14242</v>
      </c>
      <c r="M49" s="47">
        <v>278042</v>
      </c>
    </row>
    <row r="50" spans="2:13" x14ac:dyDescent="0.2">
      <c r="B50" s="34" t="s">
        <v>207</v>
      </c>
      <c r="C50" s="62" t="s">
        <v>176</v>
      </c>
      <c r="D50" s="61" t="s">
        <v>176</v>
      </c>
      <c r="E50" s="61" t="s">
        <v>176</v>
      </c>
      <c r="F50" s="61" t="s">
        <v>176</v>
      </c>
      <c r="G50" s="47">
        <v>4</v>
      </c>
      <c r="H50" s="47">
        <v>4</v>
      </c>
      <c r="I50" s="61" t="s">
        <v>176</v>
      </c>
      <c r="J50" s="61" t="s">
        <v>176</v>
      </c>
      <c r="K50" s="61" t="s">
        <v>176</v>
      </c>
      <c r="L50" s="48">
        <v>10730</v>
      </c>
      <c r="M50" s="47">
        <v>126461</v>
      </c>
    </row>
    <row r="51" spans="2:13" x14ac:dyDescent="0.2">
      <c r="B51" s="34" t="s">
        <v>208</v>
      </c>
      <c r="C51" s="62" t="s">
        <v>176</v>
      </c>
      <c r="D51" s="61" t="s">
        <v>176</v>
      </c>
      <c r="E51" s="61" t="s">
        <v>176</v>
      </c>
      <c r="F51" s="61">
        <v>8</v>
      </c>
      <c r="G51" s="47">
        <v>2</v>
      </c>
      <c r="H51" s="47">
        <v>16</v>
      </c>
      <c r="I51" s="47">
        <v>2</v>
      </c>
      <c r="J51" s="61" t="s">
        <v>176</v>
      </c>
      <c r="K51" s="61" t="s">
        <v>176</v>
      </c>
      <c r="L51" s="48">
        <v>89359</v>
      </c>
      <c r="M51" s="47">
        <v>614586</v>
      </c>
    </row>
    <row r="52" spans="2:13" x14ac:dyDescent="0.2">
      <c r="B52" s="34" t="s">
        <v>209</v>
      </c>
      <c r="C52" s="62" t="s">
        <v>176</v>
      </c>
      <c r="D52" s="61" t="s">
        <v>176</v>
      </c>
      <c r="E52" s="61" t="s">
        <v>176</v>
      </c>
      <c r="F52" s="61" t="s">
        <v>176</v>
      </c>
      <c r="G52" s="47">
        <v>1</v>
      </c>
      <c r="H52" s="61" t="s">
        <v>176</v>
      </c>
      <c r="I52" s="61" t="s">
        <v>176</v>
      </c>
      <c r="J52" s="61" t="s">
        <v>176</v>
      </c>
      <c r="K52" s="61" t="s">
        <v>176</v>
      </c>
      <c r="L52" s="48">
        <v>4339</v>
      </c>
      <c r="M52" s="47">
        <v>145277</v>
      </c>
    </row>
    <row r="53" spans="2:13" x14ac:dyDescent="0.2">
      <c r="B53" s="34" t="s">
        <v>210</v>
      </c>
      <c r="C53" s="62" t="s">
        <v>176</v>
      </c>
      <c r="D53" s="47">
        <v>1</v>
      </c>
      <c r="E53" s="61" t="s">
        <v>176</v>
      </c>
      <c r="F53" s="61" t="s">
        <v>176</v>
      </c>
      <c r="G53" s="47">
        <v>2</v>
      </c>
      <c r="H53" s="47">
        <v>5</v>
      </c>
      <c r="I53" s="47">
        <v>1</v>
      </c>
      <c r="J53" s="61" t="s">
        <v>176</v>
      </c>
      <c r="K53" s="61" t="s">
        <v>176</v>
      </c>
      <c r="L53" s="48">
        <v>93612</v>
      </c>
      <c r="M53" s="47">
        <v>379712</v>
      </c>
    </row>
    <row r="54" spans="2:13" x14ac:dyDescent="0.2">
      <c r="B54" s="34" t="s">
        <v>211</v>
      </c>
      <c r="C54" s="62" t="s">
        <v>176</v>
      </c>
      <c r="D54" s="61" t="s">
        <v>176</v>
      </c>
      <c r="E54" s="61" t="s">
        <v>176</v>
      </c>
      <c r="F54" s="47">
        <v>1</v>
      </c>
      <c r="G54" s="47">
        <v>2</v>
      </c>
      <c r="H54" s="47">
        <v>5</v>
      </c>
      <c r="I54" s="61" t="s">
        <v>176</v>
      </c>
      <c r="J54" s="61" t="s">
        <v>176</v>
      </c>
      <c r="K54" s="61" t="s">
        <v>176</v>
      </c>
      <c r="L54" s="48">
        <v>7640</v>
      </c>
      <c r="M54" s="47">
        <v>716237</v>
      </c>
    </row>
    <row r="55" spans="2:13" x14ac:dyDescent="0.2">
      <c r="C55" s="48"/>
      <c r="D55" s="47"/>
      <c r="E55" s="47"/>
      <c r="F55" s="47"/>
      <c r="G55" s="47"/>
      <c r="H55" s="47"/>
      <c r="I55" s="47"/>
      <c r="J55" s="47"/>
      <c r="K55" s="47"/>
      <c r="L55" s="39"/>
    </row>
    <row r="56" spans="2:13" x14ac:dyDescent="0.2">
      <c r="B56" s="34" t="s">
        <v>212</v>
      </c>
      <c r="C56" s="48">
        <v>2</v>
      </c>
      <c r="D56" s="47">
        <v>2</v>
      </c>
      <c r="E56" s="47">
        <v>13</v>
      </c>
      <c r="F56" s="47">
        <v>9</v>
      </c>
      <c r="G56" s="47">
        <v>14</v>
      </c>
      <c r="H56" s="47">
        <v>68</v>
      </c>
      <c r="I56" s="47">
        <v>5</v>
      </c>
      <c r="J56" s="61" t="s">
        <v>176</v>
      </c>
      <c r="K56" s="61" t="s">
        <v>176</v>
      </c>
      <c r="L56" s="48">
        <v>1985592</v>
      </c>
      <c r="M56" s="47">
        <v>1294738</v>
      </c>
    </row>
    <row r="57" spans="2:13" x14ac:dyDescent="0.2">
      <c r="B57" s="34" t="s">
        <v>213</v>
      </c>
      <c r="C57" s="62" t="s">
        <v>176</v>
      </c>
      <c r="D57" s="61" t="s">
        <v>176</v>
      </c>
      <c r="E57" s="61" t="s">
        <v>176</v>
      </c>
      <c r="F57" s="61" t="s">
        <v>176</v>
      </c>
      <c r="G57" s="47">
        <v>5</v>
      </c>
      <c r="H57" s="47">
        <v>5</v>
      </c>
      <c r="I57" s="61" t="s">
        <v>176</v>
      </c>
      <c r="J57" s="61" t="s">
        <v>176</v>
      </c>
      <c r="K57" s="61" t="s">
        <v>176</v>
      </c>
      <c r="L57" s="48">
        <v>25095</v>
      </c>
      <c r="M57" s="47">
        <v>483717</v>
      </c>
    </row>
    <row r="58" spans="2:13" x14ac:dyDescent="0.2">
      <c r="B58" s="34" t="s">
        <v>214</v>
      </c>
      <c r="C58" s="62" t="s">
        <v>176</v>
      </c>
      <c r="D58" s="61" t="s">
        <v>176</v>
      </c>
      <c r="E58" s="61" t="s">
        <v>176</v>
      </c>
      <c r="F58" s="61" t="s">
        <v>176</v>
      </c>
      <c r="G58" s="47">
        <v>1</v>
      </c>
      <c r="H58" s="47">
        <v>3</v>
      </c>
      <c r="I58" s="61" t="s">
        <v>176</v>
      </c>
      <c r="J58" s="61" t="s">
        <v>176</v>
      </c>
      <c r="K58" s="61" t="s">
        <v>176</v>
      </c>
      <c r="L58" s="48">
        <v>13557</v>
      </c>
      <c r="M58" s="47">
        <v>167331</v>
      </c>
    </row>
    <row r="59" spans="2:13" x14ac:dyDescent="0.2">
      <c r="B59" s="34" t="s">
        <v>215</v>
      </c>
      <c r="C59" s="62" t="s">
        <v>176</v>
      </c>
      <c r="D59" s="61" t="s">
        <v>176</v>
      </c>
      <c r="E59" s="61" t="s">
        <v>176</v>
      </c>
      <c r="F59" s="61" t="s">
        <v>176</v>
      </c>
      <c r="G59" s="47">
        <v>2</v>
      </c>
      <c r="H59" s="47">
        <v>4</v>
      </c>
      <c r="I59" s="61" t="s">
        <v>176</v>
      </c>
      <c r="J59" s="61" t="s">
        <v>176</v>
      </c>
      <c r="K59" s="61" t="s">
        <v>176</v>
      </c>
      <c r="L59" s="48">
        <v>26160</v>
      </c>
      <c r="M59" s="47">
        <v>228957</v>
      </c>
    </row>
    <row r="60" spans="2:13" x14ac:dyDescent="0.2">
      <c r="B60" s="34" t="s">
        <v>216</v>
      </c>
      <c r="C60" s="62" t="s">
        <v>176</v>
      </c>
      <c r="D60" s="61" t="s">
        <v>176</v>
      </c>
      <c r="E60" s="61" t="s">
        <v>176</v>
      </c>
      <c r="F60" s="61" t="s">
        <v>176</v>
      </c>
      <c r="G60" s="47">
        <v>2</v>
      </c>
      <c r="H60" s="47">
        <v>22</v>
      </c>
      <c r="I60" s="47">
        <v>1</v>
      </c>
      <c r="J60" s="61" t="s">
        <v>176</v>
      </c>
      <c r="K60" s="61" t="s">
        <v>176</v>
      </c>
      <c r="L60" s="48">
        <v>28455</v>
      </c>
      <c r="M60" s="47">
        <v>88866</v>
      </c>
    </row>
    <row r="61" spans="2:13" x14ac:dyDescent="0.2">
      <c r="B61" s="34" t="s">
        <v>217</v>
      </c>
      <c r="C61" s="48">
        <v>1</v>
      </c>
      <c r="D61" s="61" t="s">
        <v>176</v>
      </c>
      <c r="E61" s="61" t="s">
        <v>176</v>
      </c>
      <c r="F61" s="61" t="s">
        <v>176</v>
      </c>
      <c r="G61" s="61" t="s">
        <v>176</v>
      </c>
      <c r="H61" s="47">
        <v>15</v>
      </c>
      <c r="I61" s="47">
        <v>1</v>
      </c>
      <c r="J61" s="61" t="s">
        <v>176</v>
      </c>
      <c r="K61" s="61" t="s">
        <v>176</v>
      </c>
      <c r="L61" s="48">
        <v>67152</v>
      </c>
      <c r="M61" s="47">
        <v>308463</v>
      </c>
    </row>
    <row r="62" spans="2:13" x14ac:dyDescent="0.2">
      <c r="B62" s="34" t="s">
        <v>218</v>
      </c>
      <c r="C62" s="48">
        <v>2</v>
      </c>
      <c r="D62" s="47">
        <v>4</v>
      </c>
      <c r="E62" s="61" t="s">
        <v>176</v>
      </c>
      <c r="F62" s="47">
        <v>3</v>
      </c>
      <c r="G62" s="47">
        <v>7</v>
      </c>
      <c r="H62" s="47">
        <v>54</v>
      </c>
      <c r="I62" s="61" t="s">
        <v>176</v>
      </c>
      <c r="J62" s="47">
        <v>1</v>
      </c>
      <c r="K62" s="61" t="s">
        <v>176</v>
      </c>
      <c r="L62" s="48">
        <v>299817</v>
      </c>
      <c r="M62" s="47">
        <v>1061457</v>
      </c>
    </row>
    <row r="63" spans="2:13" x14ac:dyDescent="0.2">
      <c r="C63" s="48"/>
      <c r="D63" s="47"/>
      <c r="E63" s="47"/>
      <c r="F63" s="47"/>
      <c r="G63" s="47"/>
      <c r="H63" s="47"/>
      <c r="I63" s="47"/>
      <c r="J63" s="47"/>
      <c r="K63" s="47"/>
      <c r="L63" s="39"/>
    </row>
    <row r="64" spans="2:13" x14ac:dyDescent="0.2">
      <c r="B64" s="34" t="s">
        <v>219</v>
      </c>
      <c r="C64" s="62" t="s">
        <v>176</v>
      </c>
      <c r="D64" s="47">
        <v>4</v>
      </c>
      <c r="E64" s="47">
        <v>8</v>
      </c>
      <c r="F64" s="47">
        <v>8</v>
      </c>
      <c r="G64" s="47">
        <v>7</v>
      </c>
      <c r="H64" s="47">
        <v>27</v>
      </c>
      <c r="I64" s="47">
        <v>1</v>
      </c>
      <c r="J64" s="61" t="s">
        <v>176</v>
      </c>
      <c r="K64" s="47">
        <v>1</v>
      </c>
      <c r="L64" s="48">
        <v>1127284</v>
      </c>
      <c r="M64" s="47">
        <v>1048012</v>
      </c>
    </row>
    <row r="65" spans="1:13" x14ac:dyDescent="0.2">
      <c r="B65" s="34" t="s">
        <v>220</v>
      </c>
      <c r="C65" s="62" t="s">
        <v>176</v>
      </c>
      <c r="D65" s="61" t="s">
        <v>176</v>
      </c>
      <c r="E65" s="61" t="s">
        <v>176</v>
      </c>
      <c r="F65" s="47">
        <v>3</v>
      </c>
      <c r="G65" s="61" t="s">
        <v>176</v>
      </c>
      <c r="H65" s="47">
        <v>2</v>
      </c>
      <c r="I65" s="47">
        <v>1</v>
      </c>
      <c r="J65" s="47">
        <v>1</v>
      </c>
      <c r="K65" s="61" t="s">
        <v>176</v>
      </c>
      <c r="L65" s="48">
        <v>45046</v>
      </c>
      <c r="M65" s="47">
        <v>318011</v>
      </c>
    </row>
    <row r="66" spans="1:13" x14ac:dyDescent="0.2">
      <c r="B66" s="34" t="s">
        <v>221</v>
      </c>
      <c r="C66" s="62" t="s">
        <v>176</v>
      </c>
      <c r="D66" s="61" t="s">
        <v>176</v>
      </c>
      <c r="E66" s="61" t="s">
        <v>176</v>
      </c>
      <c r="F66" s="61" t="s">
        <v>176</v>
      </c>
      <c r="G66" s="47">
        <v>1</v>
      </c>
      <c r="H66" s="47">
        <v>7</v>
      </c>
      <c r="I66" s="47">
        <v>1</v>
      </c>
      <c r="J66" s="61" t="s">
        <v>176</v>
      </c>
      <c r="K66" s="61" t="s">
        <v>176</v>
      </c>
      <c r="L66" s="48">
        <v>20118</v>
      </c>
      <c r="M66" s="47">
        <v>18392</v>
      </c>
    </row>
    <row r="67" spans="1:13" x14ac:dyDescent="0.2">
      <c r="B67" s="34" t="s">
        <v>222</v>
      </c>
      <c r="C67" s="62" t="s">
        <v>176</v>
      </c>
      <c r="D67" s="61" t="s">
        <v>176</v>
      </c>
      <c r="E67" s="61" t="s">
        <v>176</v>
      </c>
      <c r="F67" s="61" t="s">
        <v>176</v>
      </c>
      <c r="G67" s="47">
        <v>7</v>
      </c>
      <c r="H67" s="47">
        <v>4</v>
      </c>
      <c r="I67" s="61" t="s">
        <v>176</v>
      </c>
      <c r="J67" s="61" t="s">
        <v>176</v>
      </c>
      <c r="K67" s="61" t="s">
        <v>176</v>
      </c>
      <c r="L67" s="48">
        <v>9215</v>
      </c>
      <c r="M67" s="47">
        <v>87103</v>
      </c>
    </row>
    <row r="68" spans="1:13" x14ac:dyDescent="0.2">
      <c r="B68" s="34" t="s">
        <v>223</v>
      </c>
      <c r="C68" s="62" t="s">
        <v>176</v>
      </c>
      <c r="D68" s="61" t="s">
        <v>176</v>
      </c>
      <c r="E68" s="61" t="s">
        <v>176</v>
      </c>
      <c r="F68" s="61" t="s">
        <v>176</v>
      </c>
      <c r="G68" s="47">
        <v>3</v>
      </c>
      <c r="H68" s="47">
        <v>1</v>
      </c>
      <c r="I68" s="61" t="s">
        <v>176</v>
      </c>
      <c r="J68" s="61" t="s">
        <v>176</v>
      </c>
      <c r="K68" s="61" t="s">
        <v>176</v>
      </c>
      <c r="L68" s="48">
        <v>8544</v>
      </c>
      <c r="M68" s="47">
        <v>299280</v>
      </c>
    </row>
    <row r="69" spans="1:13" x14ac:dyDescent="0.2">
      <c r="B69" s="34" t="s">
        <v>224</v>
      </c>
      <c r="C69" s="62" t="s">
        <v>176</v>
      </c>
      <c r="D69" s="61" t="s">
        <v>176</v>
      </c>
      <c r="E69" s="47">
        <v>4</v>
      </c>
      <c r="F69" s="47">
        <v>4</v>
      </c>
      <c r="G69" s="47">
        <v>2</v>
      </c>
      <c r="H69" s="47">
        <v>21</v>
      </c>
      <c r="I69" s="61" t="s">
        <v>176</v>
      </c>
      <c r="J69" s="47">
        <v>1</v>
      </c>
      <c r="K69" s="47">
        <v>1</v>
      </c>
      <c r="L69" s="48">
        <v>219432</v>
      </c>
      <c r="M69" s="47">
        <v>405588</v>
      </c>
    </row>
    <row r="70" spans="1:13" x14ac:dyDescent="0.2">
      <c r="B70" s="34" t="s">
        <v>225</v>
      </c>
      <c r="C70" s="62" t="s">
        <v>176</v>
      </c>
      <c r="D70" s="61" t="s">
        <v>176</v>
      </c>
      <c r="E70" s="61" t="s">
        <v>176</v>
      </c>
      <c r="F70" s="61" t="s">
        <v>176</v>
      </c>
      <c r="G70" s="47">
        <v>2</v>
      </c>
      <c r="H70" s="47">
        <v>4</v>
      </c>
      <c r="I70" s="61" t="s">
        <v>176</v>
      </c>
      <c r="J70" s="61" t="s">
        <v>176</v>
      </c>
      <c r="K70" s="61" t="s">
        <v>176</v>
      </c>
      <c r="L70" s="48">
        <v>9566</v>
      </c>
      <c r="M70" s="47">
        <v>68184</v>
      </c>
    </row>
    <row r="71" spans="1:13" ht="18" thickBot="1" x14ac:dyDescent="0.25">
      <c r="B71" s="37"/>
      <c r="C71" s="63"/>
      <c r="D71" s="64"/>
      <c r="E71" s="64"/>
      <c r="F71" s="64"/>
      <c r="G71" s="37"/>
      <c r="H71" s="37"/>
      <c r="I71" s="37"/>
      <c r="J71" s="37"/>
      <c r="K71" s="37"/>
      <c r="L71" s="53"/>
      <c r="M71" s="37"/>
    </row>
    <row r="72" spans="1:13" x14ac:dyDescent="0.2">
      <c r="C72" s="34" t="s">
        <v>148</v>
      </c>
    </row>
    <row r="73" spans="1:13" x14ac:dyDescent="0.2">
      <c r="A73" s="34"/>
    </row>
  </sheetData>
  <phoneticPr fontId="2"/>
  <pageMargins left="0.4" right="0.37" top="0.6" bottom="0.48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7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18.375" style="35" customWidth="1"/>
    <col min="3" max="3" width="10.875" style="35" customWidth="1"/>
    <col min="4" max="4" width="13.375" style="35" customWidth="1"/>
    <col min="5" max="7" width="12.125" style="35"/>
    <col min="8" max="10" width="13.375" style="35" customWidth="1"/>
    <col min="11" max="256" width="12.125" style="35"/>
    <col min="257" max="257" width="13.375" style="35" customWidth="1"/>
    <col min="258" max="258" width="18.375" style="35" customWidth="1"/>
    <col min="259" max="259" width="10.875" style="35" customWidth="1"/>
    <col min="260" max="260" width="13.375" style="35" customWidth="1"/>
    <col min="261" max="263" width="12.125" style="35"/>
    <col min="264" max="266" width="13.375" style="35" customWidth="1"/>
    <col min="267" max="512" width="12.125" style="35"/>
    <col min="513" max="513" width="13.375" style="35" customWidth="1"/>
    <col min="514" max="514" width="18.375" style="35" customWidth="1"/>
    <col min="515" max="515" width="10.875" style="35" customWidth="1"/>
    <col min="516" max="516" width="13.375" style="35" customWidth="1"/>
    <col min="517" max="519" width="12.125" style="35"/>
    <col min="520" max="522" width="13.375" style="35" customWidth="1"/>
    <col min="523" max="768" width="12.125" style="35"/>
    <col min="769" max="769" width="13.375" style="35" customWidth="1"/>
    <col min="770" max="770" width="18.375" style="35" customWidth="1"/>
    <col min="771" max="771" width="10.875" style="35" customWidth="1"/>
    <col min="772" max="772" width="13.375" style="35" customWidth="1"/>
    <col min="773" max="775" width="12.125" style="35"/>
    <col min="776" max="778" width="13.375" style="35" customWidth="1"/>
    <col min="779" max="1024" width="12.125" style="35"/>
    <col min="1025" max="1025" width="13.375" style="35" customWidth="1"/>
    <col min="1026" max="1026" width="18.375" style="35" customWidth="1"/>
    <col min="1027" max="1027" width="10.875" style="35" customWidth="1"/>
    <col min="1028" max="1028" width="13.375" style="35" customWidth="1"/>
    <col min="1029" max="1031" width="12.125" style="35"/>
    <col min="1032" max="1034" width="13.375" style="35" customWidth="1"/>
    <col min="1035" max="1280" width="12.125" style="35"/>
    <col min="1281" max="1281" width="13.375" style="35" customWidth="1"/>
    <col min="1282" max="1282" width="18.375" style="35" customWidth="1"/>
    <col min="1283" max="1283" width="10.875" style="35" customWidth="1"/>
    <col min="1284" max="1284" width="13.375" style="35" customWidth="1"/>
    <col min="1285" max="1287" width="12.125" style="35"/>
    <col min="1288" max="1290" width="13.375" style="35" customWidth="1"/>
    <col min="1291" max="1536" width="12.125" style="35"/>
    <col min="1537" max="1537" width="13.375" style="35" customWidth="1"/>
    <col min="1538" max="1538" width="18.375" style="35" customWidth="1"/>
    <col min="1539" max="1539" width="10.875" style="35" customWidth="1"/>
    <col min="1540" max="1540" width="13.375" style="35" customWidth="1"/>
    <col min="1541" max="1543" width="12.125" style="35"/>
    <col min="1544" max="1546" width="13.375" style="35" customWidth="1"/>
    <col min="1547" max="1792" width="12.125" style="35"/>
    <col min="1793" max="1793" width="13.375" style="35" customWidth="1"/>
    <col min="1794" max="1794" width="18.375" style="35" customWidth="1"/>
    <col min="1795" max="1795" width="10.875" style="35" customWidth="1"/>
    <col min="1796" max="1796" width="13.375" style="35" customWidth="1"/>
    <col min="1797" max="1799" width="12.125" style="35"/>
    <col min="1800" max="1802" width="13.375" style="35" customWidth="1"/>
    <col min="1803" max="2048" width="12.125" style="35"/>
    <col min="2049" max="2049" width="13.375" style="35" customWidth="1"/>
    <col min="2050" max="2050" width="18.375" style="35" customWidth="1"/>
    <col min="2051" max="2051" width="10.875" style="35" customWidth="1"/>
    <col min="2052" max="2052" width="13.375" style="35" customWidth="1"/>
    <col min="2053" max="2055" width="12.125" style="35"/>
    <col min="2056" max="2058" width="13.375" style="35" customWidth="1"/>
    <col min="2059" max="2304" width="12.125" style="35"/>
    <col min="2305" max="2305" width="13.375" style="35" customWidth="1"/>
    <col min="2306" max="2306" width="18.375" style="35" customWidth="1"/>
    <col min="2307" max="2307" width="10.875" style="35" customWidth="1"/>
    <col min="2308" max="2308" width="13.375" style="35" customWidth="1"/>
    <col min="2309" max="2311" width="12.125" style="35"/>
    <col min="2312" max="2314" width="13.375" style="35" customWidth="1"/>
    <col min="2315" max="2560" width="12.125" style="35"/>
    <col min="2561" max="2561" width="13.375" style="35" customWidth="1"/>
    <col min="2562" max="2562" width="18.375" style="35" customWidth="1"/>
    <col min="2563" max="2563" width="10.875" style="35" customWidth="1"/>
    <col min="2564" max="2564" width="13.375" style="35" customWidth="1"/>
    <col min="2565" max="2567" width="12.125" style="35"/>
    <col min="2568" max="2570" width="13.375" style="35" customWidth="1"/>
    <col min="2571" max="2816" width="12.125" style="35"/>
    <col min="2817" max="2817" width="13.375" style="35" customWidth="1"/>
    <col min="2818" max="2818" width="18.375" style="35" customWidth="1"/>
    <col min="2819" max="2819" width="10.875" style="35" customWidth="1"/>
    <col min="2820" max="2820" width="13.375" style="35" customWidth="1"/>
    <col min="2821" max="2823" width="12.125" style="35"/>
    <col min="2824" max="2826" width="13.375" style="35" customWidth="1"/>
    <col min="2827" max="3072" width="12.125" style="35"/>
    <col min="3073" max="3073" width="13.375" style="35" customWidth="1"/>
    <col min="3074" max="3074" width="18.375" style="35" customWidth="1"/>
    <col min="3075" max="3075" width="10.875" style="35" customWidth="1"/>
    <col min="3076" max="3076" width="13.375" style="35" customWidth="1"/>
    <col min="3077" max="3079" width="12.125" style="35"/>
    <col min="3080" max="3082" width="13.375" style="35" customWidth="1"/>
    <col min="3083" max="3328" width="12.125" style="35"/>
    <col min="3329" max="3329" width="13.375" style="35" customWidth="1"/>
    <col min="3330" max="3330" width="18.375" style="35" customWidth="1"/>
    <col min="3331" max="3331" width="10.875" style="35" customWidth="1"/>
    <col min="3332" max="3332" width="13.375" style="35" customWidth="1"/>
    <col min="3333" max="3335" width="12.125" style="35"/>
    <col min="3336" max="3338" width="13.375" style="35" customWidth="1"/>
    <col min="3339" max="3584" width="12.125" style="35"/>
    <col min="3585" max="3585" width="13.375" style="35" customWidth="1"/>
    <col min="3586" max="3586" width="18.375" style="35" customWidth="1"/>
    <col min="3587" max="3587" width="10.875" style="35" customWidth="1"/>
    <col min="3588" max="3588" width="13.375" style="35" customWidth="1"/>
    <col min="3589" max="3591" width="12.125" style="35"/>
    <col min="3592" max="3594" width="13.375" style="35" customWidth="1"/>
    <col min="3595" max="3840" width="12.125" style="35"/>
    <col min="3841" max="3841" width="13.375" style="35" customWidth="1"/>
    <col min="3842" max="3842" width="18.375" style="35" customWidth="1"/>
    <col min="3843" max="3843" width="10.875" style="35" customWidth="1"/>
    <col min="3844" max="3844" width="13.375" style="35" customWidth="1"/>
    <col min="3845" max="3847" width="12.125" style="35"/>
    <col min="3848" max="3850" width="13.375" style="35" customWidth="1"/>
    <col min="3851" max="4096" width="12.125" style="35"/>
    <col min="4097" max="4097" width="13.375" style="35" customWidth="1"/>
    <col min="4098" max="4098" width="18.375" style="35" customWidth="1"/>
    <col min="4099" max="4099" width="10.875" style="35" customWidth="1"/>
    <col min="4100" max="4100" width="13.375" style="35" customWidth="1"/>
    <col min="4101" max="4103" width="12.125" style="35"/>
    <col min="4104" max="4106" width="13.375" style="35" customWidth="1"/>
    <col min="4107" max="4352" width="12.125" style="35"/>
    <col min="4353" max="4353" width="13.375" style="35" customWidth="1"/>
    <col min="4354" max="4354" width="18.375" style="35" customWidth="1"/>
    <col min="4355" max="4355" width="10.875" style="35" customWidth="1"/>
    <col min="4356" max="4356" width="13.375" style="35" customWidth="1"/>
    <col min="4357" max="4359" width="12.125" style="35"/>
    <col min="4360" max="4362" width="13.375" style="35" customWidth="1"/>
    <col min="4363" max="4608" width="12.125" style="35"/>
    <col min="4609" max="4609" width="13.375" style="35" customWidth="1"/>
    <col min="4610" max="4610" width="18.375" style="35" customWidth="1"/>
    <col min="4611" max="4611" width="10.875" style="35" customWidth="1"/>
    <col min="4612" max="4612" width="13.375" style="35" customWidth="1"/>
    <col min="4613" max="4615" width="12.125" style="35"/>
    <col min="4616" max="4618" width="13.375" style="35" customWidth="1"/>
    <col min="4619" max="4864" width="12.125" style="35"/>
    <col min="4865" max="4865" width="13.375" style="35" customWidth="1"/>
    <col min="4866" max="4866" width="18.375" style="35" customWidth="1"/>
    <col min="4867" max="4867" width="10.875" style="35" customWidth="1"/>
    <col min="4868" max="4868" width="13.375" style="35" customWidth="1"/>
    <col min="4869" max="4871" width="12.125" style="35"/>
    <col min="4872" max="4874" width="13.375" style="35" customWidth="1"/>
    <col min="4875" max="5120" width="12.125" style="35"/>
    <col min="5121" max="5121" width="13.375" style="35" customWidth="1"/>
    <col min="5122" max="5122" width="18.375" style="35" customWidth="1"/>
    <col min="5123" max="5123" width="10.875" style="35" customWidth="1"/>
    <col min="5124" max="5124" width="13.375" style="35" customWidth="1"/>
    <col min="5125" max="5127" width="12.125" style="35"/>
    <col min="5128" max="5130" width="13.375" style="35" customWidth="1"/>
    <col min="5131" max="5376" width="12.125" style="35"/>
    <col min="5377" max="5377" width="13.375" style="35" customWidth="1"/>
    <col min="5378" max="5378" width="18.375" style="35" customWidth="1"/>
    <col min="5379" max="5379" width="10.875" style="35" customWidth="1"/>
    <col min="5380" max="5380" width="13.375" style="35" customWidth="1"/>
    <col min="5381" max="5383" width="12.125" style="35"/>
    <col min="5384" max="5386" width="13.375" style="35" customWidth="1"/>
    <col min="5387" max="5632" width="12.125" style="35"/>
    <col min="5633" max="5633" width="13.375" style="35" customWidth="1"/>
    <col min="5634" max="5634" width="18.375" style="35" customWidth="1"/>
    <col min="5635" max="5635" width="10.875" style="35" customWidth="1"/>
    <col min="5636" max="5636" width="13.375" style="35" customWidth="1"/>
    <col min="5637" max="5639" width="12.125" style="35"/>
    <col min="5640" max="5642" width="13.375" style="35" customWidth="1"/>
    <col min="5643" max="5888" width="12.125" style="35"/>
    <col min="5889" max="5889" width="13.375" style="35" customWidth="1"/>
    <col min="5890" max="5890" width="18.375" style="35" customWidth="1"/>
    <col min="5891" max="5891" width="10.875" style="35" customWidth="1"/>
    <col min="5892" max="5892" width="13.375" style="35" customWidth="1"/>
    <col min="5893" max="5895" width="12.125" style="35"/>
    <col min="5896" max="5898" width="13.375" style="35" customWidth="1"/>
    <col min="5899" max="6144" width="12.125" style="35"/>
    <col min="6145" max="6145" width="13.375" style="35" customWidth="1"/>
    <col min="6146" max="6146" width="18.375" style="35" customWidth="1"/>
    <col min="6147" max="6147" width="10.875" style="35" customWidth="1"/>
    <col min="6148" max="6148" width="13.375" style="35" customWidth="1"/>
    <col min="6149" max="6151" width="12.125" style="35"/>
    <col min="6152" max="6154" width="13.375" style="35" customWidth="1"/>
    <col min="6155" max="6400" width="12.125" style="35"/>
    <col min="6401" max="6401" width="13.375" style="35" customWidth="1"/>
    <col min="6402" max="6402" width="18.375" style="35" customWidth="1"/>
    <col min="6403" max="6403" width="10.875" style="35" customWidth="1"/>
    <col min="6404" max="6404" width="13.375" style="35" customWidth="1"/>
    <col min="6405" max="6407" width="12.125" style="35"/>
    <col min="6408" max="6410" width="13.375" style="35" customWidth="1"/>
    <col min="6411" max="6656" width="12.125" style="35"/>
    <col min="6657" max="6657" width="13.375" style="35" customWidth="1"/>
    <col min="6658" max="6658" width="18.375" style="35" customWidth="1"/>
    <col min="6659" max="6659" width="10.875" style="35" customWidth="1"/>
    <col min="6660" max="6660" width="13.375" style="35" customWidth="1"/>
    <col min="6661" max="6663" width="12.125" style="35"/>
    <col min="6664" max="6666" width="13.375" style="35" customWidth="1"/>
    <col min="6667" max="6912" width="12.125" style="35"/>
    <col min="6913" max="6913" width="13.375" style="35" customWidth="1"/>
    <col min="6914" max="6914" width="18.375" style="35" customWidth="1"/>
    <col min="6915" max="6915" width="10.875" style="35" customWidth="1"/>
    <col min="6916" max="6916" width="13.375" style="35" customWidth="1"/>
    <col min="6917" max="6919" width="12.125" style="35"/>
    <col min="6920" max="6922" width="13.375" style="35" customWidth="1"/>
    <col min="6923" max="7168" width="12.125" style="35"/>
    <col min="7169" max="7169" width="13.375" style="35" customWidth="1"/>
    <col min="7170" max="7170" width="18.375" style="35" customWidth="1"/>
    <col min="7171" max="7171" width="10.875" style="35" customWidth="1"/>
    <col min="7172" max="7172" width="13.375" style="35" customWidth="1"/>
    <col min="7173" max="7175" width="12.125" style="35"/>
    <col min="7176" max="7178" width="13.375" style="35" customWidth="1"/>
    <col min="7179" max="7424" width="12.125" style="35"/>
    <col min="7425" max="7425" width="13.375" style="35" customWidth="1"/>
    <col min="7426" max="7426" width="18.375" style="35" customWidth="1"/>
    <col min="7427" max="7427" width="10.875" style="35" customWidth="1"/>
    <col min="7428" max="7428" width="13.375" style="35" customWidth="1"/>
    <col min="7429" max="7431" width="12.125" style="35"/>
    <col min="7432" max="7434" width="13.375" style="35" customWidth="1"/>
    <col min="7435" max="7680" width="12.125" style="35"/>
    <col min="7681" max="7681" width="13.375" style="35" customWidth="1"/>
    <col min="7682" max="7682" width="18.375" style="35" customWidth="1"/>
    <col min="7683" max="7683" width="10.875" style="35" customWidth="1"/>
    <col min="7684" max="7684" width="13.375" style="35" customWidth="1"/>
    <col min="7685" max="7687" width="12.125" style="35"/>
    <col min="7688" max="7690" width="13.375" style="35" customWidth="1"/>
    <col min="7691" max="7936" width="12.125" style="35"/>
    <col min="7937" max="7937" width="13.375" style="35" customWidth="1"/>
    <col min="7938" max="7938" width="18.375" style="35" customWidth="1"/>
    <col min="7939" max="7939" width="10.875" style="35" customWidth="1"/>
    <col min="7940" max="7940" width="13.375" style="35" customWidth="1"/>
    <col min="7941" max="7943" width="12.125" style="35"/>
    <col min="7944" max="7946" width="13.375" style="35" customWidth="1"/>
    <col min="7947" max="8192" width="12.125" style="35"/>
    <col min="8193" max="8193" width="13.375" style="35" customWidth="1"/>
    <col min="8194" max="8194" width="18.375" style="35" customWidth="1"/>
    <col min="8195" max="8195" width="10.875" style="35" customWidth="1"/>
    <col min="8196" max="8196" width="13.375" style="35" customWidth="1"/>
    <col min="8197" max="8199" width="12.125" style="35"/>
    <col min="8200" max="8202" width="13.375" style="35" customWidth="1"/>
    <col min="8203" max="8448" width="12.125" style="35"/>
    <col min="8449" max="8449" width="13.375" style="35" customWidth="1"/>
    <col min="8450" max="8450" width="18.375" style="35" customWidth="1"/>
    <col min="8451" max="8451" width="10.875" style="35" customWidth="1"/>
    <col min="8452" max="8452" width="13.375" style="35" customWidth="1"/>
    <col min="8453" max="8455" width="12.125" style="35"/>
    <col min="8456" max="8458" width="13.375" style="35" customWidth="1"/>
    <col min="8459" max="8704" width="12.125" style="35"/>
    <col min="8705" max="8705" width="13.375" style="35" customWidth="1"/>
    <col min="8706" max="8706" width="18.375" style="35" customWidth="1"/>
    <col min="8707" max="8707" width="10.875" style="35" customWidth="1"/>
    <col min="8708" max="8708" width="13.375" style="35" customWidth="1"/>
    <col min="8709" max="8711" width="12.125" style="35"/>
    <col min="8712" max="8714" width="13.375" style="35" customWidth="1"/>
    <col min="8715" max="8960" width="12.125" style="35"/>
    <col min="8961" max="8961" width="13.375" style="35" customWidth="1"/>
    <col min="8962" max="8962" width="18.375" style="35" customWidth="1"/>
    <col min="8963" max="8963" width="10.875" style="35" customWidth="1"/>
    <col min="8964" max="8964" width="13.375" style="35" customWidth="1"/>
    <col min="8965" max="8967" width="12.125" style="35"/>
    <col min="8968" max="8970" width="13.375" style="35" customWidth="1"/>
    <col min="8971" max="9216" width="12.125" style="35"/>
    <col min="9217" max="9217" width="13.375" style="35" customWidth="1"/>
    <col min="9218" max="9218" width="18.375" style="35" customWidth="1"/>
    <col min="9219" max="9219" width="10.875" style="35" customWidth="1"/>
    <col min="9220" max="9220" width="13.375" style="35" customWidth="1"/>
    <col min="9221" max="9223" width="12.125" style="35"/>
    <col min="9224" max="9226" width="13.375" style="35" customWidth="1"/>
    <col min="9227" max="9472" width="12.125" style="35"/>
    <col min="9473" max="9473" width="13.375" style="35" customWidth="1"/>
    <col min="9474" max="9474" width="18.375" style="35" customWidth="1"/>
    <col min="9475" max="9475" width="10.875" style="35" customWidth="1"/>
    <col min="9476" max="9476" width="13.375" style="35" customWidth="1"/>
    <col min="9477" max="9479" width="12.125" style="35"/>
    <col min="9480" max="9482" width="13.375" style="35" customWidth="1"/>
    <col min="9483" max="9728" width="12.125" style="35"/>
    <col min="9729" max="9729" width="13.375" style="35" customWidth="1"/>
    <col min="9730" max="9730" width="18.375" style="35" customWidth="1"/>
    <col min="9731" max="9731" width="10.875" style="35" customWidth="1"/>
    <col min="9732" max="9732" width="13.375" style="35" customWidth="1"/>
    <col min="9733" max="9735" width="12.125" style="35"/>
    <col min="9736" max="9738" width="13.375" style="35" customWidth="1"/>
    <col min="9739" max="9984" width="12.125" style="35"/>
    <col min="9985" max="9985" width="13.375" style="35" customWidth="1"/>
    <col min="9986" max="9986" width="18.375" style="35" customWidth="1"/>
    <col min="9987" max="9987" width="10.875" style="35" customWidth="1"/>
    <col min="9988" max="9988" width="13.375" style="35" customWidth="1"/>
    <col min="9989" max="9991" width="12.125" style="35"/>
    <col min="9992" max="9994" width="13.375" style="35" customWidth="1"/>
    <col min="9995" max="10240" width="12.125" style="35"/>
    <col min="10241" max="10241" width="13.375" style="35" customWidth="1"/>
    <col min="10242" max="10242" width="18.375" style="35" customWidth="1"/>
    <col min="10243" max="10243" width="10.875" style="35" customWidth="1"/>
    <col min="10244" max="10244" width="13.375" style="35" customWidth="1"/>
    <col min="10245" max="10247" width="12.125" style="35"/>
    <col min="10248" max="10250" width="13.375" style="35" customWidth="1"/>
    <col min="10251" max="10496" width="12.125" style="35"/>
    <col min="10497" max="10497" width="13.375" style="35" customWidth="1"/>
    <col min="10498" max="10498" width="18.375" style="35" customWidth="1"/>
    <col min="10499" max="10499" width="10.875" style="35" customWidth="1"/>
    <col min="10500" max="10500" width="13.375" style="35" customWidth="1"/>
    <col min="10501" max="10503" width="12.125" style="35"/>
    <col min="10504" max="10506" width="13.375" style="35" customWidth="1"/>
    <col min="10507" max="10752" width="12.125" style="35"/>
    <col min="10753" max="10753" width="13.375" style="35" customWidth="1"/>
    <col min="10754" max="10754" width="18.375" style="35" customWidth="1"/>
    <col min="10755" max="10755" width="10.875" style="35" customWidth="1"/>
    <col min="10756" max="10756" width="13.375" style="35" customWidth="1"/>
    <col min="10757" max="10759" width="12.125" style="35"/>
    <col min="10760" max="10762" width="13.375" style="35" customWidth="1"/>
    <col min="10763" max="11008" width="12.125" style="35"/>
    <col min="11009" max="11009" width="13.375" style="35" customWidth="1"/>
    <col min="11010" max="11010" width="18.375" style="35" customWidth="1"/>
    <col min="11011" max="11011" width="10.875" style="35" customWidth="1"/>
    <col min="11012" max="11012" width="13.375" style="35" customWidth="1"/>
    <col min="11013" max="11015" width="12.125" style="35"/>
    <col min="11016" max="11018" width="13.375" style="35" customWidth="1"/>
    <col min="11019" max="11264" width="12.125" style="35"/>
    <col min="11265" max="11265" width="13.375" style="35" customWidth="1"/>
    <col min="11266" max="11266" width="18.375" style="35" customWidth="1"/>
    <col min="11267" max="11267" width="10.875" style="35" customWidth="1"/>
    <col min="11268" max="11268" width="13.375" style="35" customWidth="1"/>
    <col min="11269" max="11271" width="12.125" style="35"/>
    <col min="11272" max="11274" width="13.375" style="35" customWidth="1"/>
    <col min="11275" max="11520" width="12.125" style="35"/>
    <col min="11521" max="11521" width="13.375" style="35" customWidth="1"/>
    <col min="11522" max="11522" width="18.375" style="35" customWidth="1"/>
    <col min="11523" max="11523" width="10.875" style="35" customWidth="1"/>
    <col min="11524" max="11524" width="13.375" style="35" customWidth="1"/>
    <col min="11525" max="11527" width="12.125" style="35"/>
    <col min="11528" max="11530" width="13.375" style="35" customWidth="1"/>
    <col min="11531" max="11776" width="12.125" style="35"/>
    <col min="11777" max="11777" width="13.375" style="35" customWidth="1"/>
    <col min="11778" max="11778" width="18.375" style="35" customWidth="1"/>
    <col min="11779" max="11779" width="10.875" style="35" customWidth="1"/>
    <col min="11780" max="11780" width="13.375" style="35" customWidth="1"/>
    <col min="11781" max="11783" width="12.125" style="35"/>
    <col min="11784" max="11786" width="13.375" style="35" customWidth="1"/>
    <col min="11787" max="12032" width="12.125" style="35"/>
    <col min="12033" max="12033" width="13.375" style="35" customWidth="1"/>
    <col min="12034" max="12034" width="18.375" style="35" customWidth="1"/>
    <col min="12035" max="12035" width="10.875" style="35" customWidth="1"/>
    <col min="12036" max="12036" width="13.375" style="35" customWidth="1"/>
    <col min="12037" max="12039" width="12.125" style="35"/>
    <col min="12040" max="12042" width="13.375" style="35" customWidth="1"/>
    <col min="12043" max="12288" width="12.125" style="35"/>
    <col min="12289" max="12289" width="13.375" style="35" customWidth="1"/>
    <col min="12290" max="12290" width="18.375" style="35" customWidth="1"/>
    <col min="12291" max="12291" width="10.875" style="35" customWidth="1"/>
    <col min="12292" max="12292" width="13.375" style="35" customWidth="1"/>
    <col min="12293" max="12295" width="12.125" style="35"/>
    <col min="12296" max="12298" width="13.375" style="35" customWidth="1"/>
    <col min="12299" max="12544" width="12.125" style="35"/>
    <col min="12545" max="12545" width="13.375" style="35" customWidth="1"/>
    <col min="12546" max="12546" width="18.375" style="35" customWidth="1"/>
    <col min="12547" max="12547" width="10.875" style="35" customWidth="1"/>
    <col min="12548" max="12548" width="13.375" style="35" customWidth="1"/>
    <col min="12549" max="12551" width="12.125" style="35"/>
    <col min="12552" max="12554" width="13.375" style="35" customWidth="1"/>
    <col min="12555" max="12800" width="12.125" style="35"/>
    <col min="12801" max="12801" width="13.375" style="35" customWidth="1"/>
    <col min="12802" max="12802" width="18.375" style="35" customWidth="1"/>
    <col min="12803" max="12803" width="10.875" style="35" customWidth="1"/>
    <col min="12804" max="12804" width="13.375" style="35" customWidth="1"/>
    <col min="12805" max="12807" width="12.125" style="35"/>
    <col min="12808" max="12810" width="13.375" style="35" customWidth="1"/>
    <col min="12811" max="13056" width="12.125" style="35"/>
    <col min="13057" max="13057" width="13.375" style="35" customWidth="1"/>
    <col min="13058" max="13058" width="18.375" style="35" customWidth="1"/>
    <col min="13059" max="13059" width="10.875" style="35" customWidth="1"/>
    <col min="13060" max="13060" width="13.375" style="35" customWidth="1"/>
    <col min="13061" max="13063" width="12.125" style="35"/>
    <col min="13064" max="13066" width="13.375" style="35" customWidth="1"/>
    <col min="13067" max="13312" width="12.125" style="35"/>
    <col min="13313" max="13313" width="13.375" style="35" customWidth="1"/>
    <col min="13314" max="13314" width="18.375" style="35" customWidth="1"/>
    <col min="13315" max="13315" width="10.875" style="35" customWidth="1"/>
    <col min="13316" max="13316" width="13.375" style="35" customWidth="1"/>
    <col min="13317" max="13319" width="12.125" style="35"/>
    <col min="13320" max="13322" width="13.375" style="35" customWidth="1"/>
    <col min="13323" max="13568" width="12.125" style="35"/>
    <col min="13569" max="13569" width="13.375" style="35" customWidth="1"/>
    <col min="13570" max="13570" width="18.375" style="35" customWidth="1"/>
    <col min="13571" max="13571" width="10.875" style="35" customWidth="1"/>
    <col min="13572" max="13572" width="13.375" style="35" customWidth="1"/>
    <col min="13573" max="13575" width="12.125" style="35"/>
    <col min="13576" max="13578" width="13.375" style="35" customWidth="1"/>
    <col min="13579" max="13824" width="12.125" style="35"/>
    <col min="13825" max="13825" width="13.375" style="35" customWidth="1"/>
    <col min="13826" max="13826" width="18.375" style="35" customWidth="1"/>
    <col min="13827" max="13827" width="10.875" style="35" customWidth="1"/>
    <col min="13828" max="13828" width="13.375" style="35" customWidth="1"/>
    <col min="13829" max="13831" width="12.125" style="35"/>
    <col min="13832" max="13834" width="13.375" style="35" customWidth="1"/>
    <col min="13835" max="14080" width="12.125" style="35"/>
    <col min="14081" max="14081" width="13.375" style="35" customWidth="1"/>
    <col min="14082" max="14082" width="18.375" style="35" customWidth="1"/>
    <col min="14083" max="14083" width="10.875" style="35" customWidth="1"/>
    <col min="14084" max="14084" width="13.375" style="35" customWidth="1"/>
    <col min="14085" max="14087" width="12.125" style="35"/>
    <col min="14088" max="14090" width="13.375" style="35" customWidth="1"/>
    <col min="14091" max="14336" width="12.125" style="35"/>
    <col min="14337" max="14337" width="13.375" style="35" customWidth="1"/>
    <col min="14338" max="14338" width="18.375" style="35" customWidth="1"/>
    <col min="14339" max="14339" width="10.875" style="35" customWidth="1"/>
    <col min="14340" max="14340" width="13.375" style="35" customWidth="1"/>
    <col min="14341" max="14343" width="12.125" style="35"/>
    <col min="14344" max="14346" width="13.375" style="35" customWidth="1"/>
    <col min="14347" max="14592" width="12.125" style="35"/>
    <col min="14593" max="14593" width="13.375" style="35" customWidth="1"/>
    <col min="14594" max="14594" width="18.375" style="35" customWidth="1"/>
    <col min="14595" max="14595" width="10.875" style="35" customWidth="1"/>
    <col min="14596" max="14596" width="13.375" style="35" customWidth="1"/>
    <col min="14597" max="14599" width="12.125" style="35"/>
    <col min="14600" max="14602" width="13.375" style="35" customWidth="1"/>
    <col min="14603" max="14848" width="12.125" style="35"/>
    <col min="14849" max="14849" width="13.375" style="35" customWidth="1"/>
    <col min="14850" max="14850" width="18.375" style="35" customWidth="1"/>
    <col min="14851" max="14851" width="10.875" style="35" customWidth="1"/>
    <col min="14852" max="14852" width="13.375" style="35" customWidth="1"/>
    <col min="14853" max="14855" width="12.125" style="35"/>
    <col min="14856" max="14858" width="13.375" style="35" customWidth="1"/>
    <col min="14859" max="15104" width="12.125" style="35"/>
    <col min="15105" max="15105" width="13.375" style="35" customWidth="1"/>
    <col min="15106" max="15106" width="18.375" style="35" customWidth="1"/>
    <col min="15107" max="15107" width="10.875" style="35" customWidth="1"/>
    <col min="15108" max="15108" width="13.375" style="35" customWidth="1"/>
    <col min="15109" max="15111" width="12.125" style="35"/>
    <col min="15112" max="15114" width="13.375" style="35" customWidth="1"/>
    <col min="15115" max="15360" width="12.125" style="35"/>
    <col min="15361" max="15361" width="13.375" style="35" customWidth="1"/>
    <col min="15362" max="15362" width="18.375" style="35" customWidth="1"/>
    <col min="15363" max="15363" width="10.875" style="35" customWidth="1"/>
    <col min="15364" max="15364" width="13.375" style="35" customWidth="1"/>
    <col min="15365" max="15367" width="12.125" style="35"/>
    <col min="15368" max="15370" width="13.375" style="35" customWidth="1"/>
    <col min="15371" max="15616" width="12.125" style="35"/>
    <col min="15617" max="15617" width="13.375" style="35" customWidth="1"/>
    <col min="15618" max="15618" width="18.375" style="35" customWidth="1"/>
    <col min="15619" max="15619" width="10.875" style="35" customWidth="1"/>
    <col min="15620" max="15620" width="13.375" style="35" customWidth="1"/>
    <col min="15621" max="15623" width="12.125" style="35"/>
    <col min="15624" max="15626" width="13.375" style="35" customWidth="1"/>
    <col min="15627" max="15872" width="12.125" style="35"/>
    <col min="15873" max="15873" width="13.375" style="35" customWidth="1"/>
    <col min="15874" max="15874" width="18.375" style="35" customWidth="1"/>
    <col min="15875" max="15875" width="10.875" style="35" customWidth="1"/>
    <col min="15876" max="15876" width="13.375" style="35" customWidth="1"/>
    <col min="15877" max="15879" width="12.125" style="35"/>
    <col min="15880" max="15882" width="13.375" style="35" customWidth="1"/>
    <col min="15883" max="16128" width="12.125" style="35"/>
    <col min="16129" max="16129" width="13.375" style="35" customWidth="1"/>
    <col min="16130" max="16130" width="18.375" style="35" customWidth="1"/>
    <col min="16131" max="16131" width="10.875" style="35" customWidth="1"/>
    <col min="16132" max="16132" width="13.375" style="35" customWidth="1"/>
    <col min="16133" max="16135" width="12.125" style="35"/>
    <col min="16136" max="16138" width="13.375" style="35" customWidth="1"/>
    <col min="16139" max="16384" width="12.125" style="35"/>
  </cols>
  <sheetData>
    <row r="1" spans="1:11" x14ac:dyDescent="0.2">
      <c r="A1" s="34"/>
    </row>
    <row r="6" spans="1:11" x14ac:dyDescent="0.2">
      <c r="F6" s="36" t="s">
        <v>319</v>
      </c>
    </row>
    <row r="7" spans="1:11" x14ac:dyDescent="0.2">
      <c r="C7" s="36" t="s">
        <v>340</v>
      </c>
    </row>
    <row r="8" spans="1:11" ht="18" thickBot="1" x14ac:dyDescent="0.25">
      <c r="B8" s="37"/>
      <c r="C8" s="37"/>
      <c r="D8" s="38" t="s">
        <v>321</v>
      </c>
      <c r="E8" s="37"/>
      <c r="F8" s="37"/>
      <c r="G8" s="37"/>
      <c r="H8" s="37"/>
      <c r="I8" s="37"/>
      <c r="J8" s="37"/>
      <c r="K8" s="38" t="s">
        <v>341</v>
      </c>
    </row>
    <row r="9" spans="1:11" x14ac:dyDescent="0.2">
      <c r="C9" s="40" t="s">
        <v>342</v>
      </c>
      <c r="D9" s="42"/>
      <c r="E9" s="40" t="s">
        <v>328</v>
      </c>
      <c r="F9" s="42"/>
      <c r="G9" s="42"/>
      <c r="H9" s="57" t="s">
        <v>343</v>
      </c>
      <c r="I9" s="42"/>
      <c r="J9" s="42"/>
      <c r="K9" s="42"/>
    </row>
    <row r="10" spans="1:11" x14ac:dyDescent="0.2">
      <c r="B10" s="42"/>
      <c r="C10" s="45" t="s">
        <v>344</v>
      </c>
      <c r="D10" s="45" t="s">
        <v>345</v>
      </c>
      <c r="E10" s="45" t="s">
        <v>235</v>
      </c>
      <c r="F10" s="45" t="s">
        <v>346</v>
      </c>
      <c r="G10" s="45" t="s">
        <v>347</v>
      </c>
      <c r="H10" s="45" t="s">
        <v>348</v>
      </c>
      <c r="I10" s="45" t="s">
        <v>349</v>
      </c>
      <c r="J10" s="45" t="s">
        <v>350</v>
      </c>
      <c r="K10" s="45" t="s">
        <v>351</v>
      </c>
    </row>
    <row r="11" spans="1:11" x14ac:dyDescent="0.2">
      <c r="C11" s="39"/>
    </row>
    <row r="12" spans="1:11" x14ac:dyDescent="0.2">
      <c r="B12" s="34" t="s">
        <v>333</v>
      </c>
      <c r="C12" s="48">
        <v>3945</v>
      </c>
      <c r="D12" s="47">
        <v>2020</v>
      </c>
      <c r="E12" s="65">
        <f>SUM(F12:K12)</f>
        <v>97625</v>
      </c>
      <c r="F12" s="47">
        <v>16596</v>
      </c>
      <c r="G12" s="47">
        <v>15049</v>
      </c>
      <c r="H12" s="47">
        <v>15646</v>
      </c>
      <c r="I12" s="47">
        <v>16651</v>
      </c>
      <c r="J12" s="47">
        <v>16463</v>
      </c>
      <c r="K12" s="47">
        <v>17220</v>
      </c>
    </row>
    <row r="13" spans="1:11" x14ac:dyDescent="0.2">
      <c r="B13" s="34" t="s">
        <v>335</v>
      </c>
      <c r="C13" s="48">
        <v>4235</v>
      </c>
      <c r="D13" s="47">
        <v>2007</v>
      </c>
      <c r="E13" s="65">
        <f>SUM(F13:K13)</f>
        <v>95243</v>
      </c>
      <c r="F13" s="47">
        <v>16081</v>
      </c>
      <c r="G13" s="47">
        <v>16012</v>
      </c>
      <c r="H13" s="47">
        <v>15664</v>
      </c>
      <c r="I13" s="47">
        <v>15357</v>
      </c>
      <c r="J13" s="47">
        <v>15620</v>
      </c>
      <c r="K13" s="47">
        <v>16509</v>
      </c>
    </row>
    <row r="14" spans="1:11" x14ac:dyDescent="0.2">
      <c r="B14" s="34" t="s">
        <v>279</v>
      </c>
      <c r="C14" s="48">
        <v>4651</v>
      </c>
      <c r="D14" s="47">
        <v>1934</v>
      </c>
      <c r="E14" s="65">
        <f>SUM(F14:K14)</f>
        <v>97511</v>
      </c>
      <c r="F14" s="47">
        <v>17694</v>
      </c>
      <c r="G14" s="47">
        <v>17283</v>
      </c>
      <c r="H14" s="47">
        <v>13827</v>
      </c>
      <c r="I14" s="47">
        <v>16040</v>
      </c>
      <c r="J14" s="47">
        <v>16765</v>
      </c>
      <c r="K14" s="47">
        <v>15902</v>
      </c>
    </row>
    <row r="15" spans="1:11" x14ac:dyDescent="0.2">
      <c r="B15" s="34" t="s">
        <v>94</v>
      </c>
      <c r="C15" s="48">
        <v>5174</v>
      </c>
      <c r="D15" s="47">
        <v>2089</v>
      </c>
      <c r="E15" s="65">
        <f>SUM(F15:K15)</f>
        <v>106737</v>
      </c>
      <c r="F15" s="47">
        <v>18324</v>
      </c>
      <c r="G15" s="47">
        <v>18155</v>
      </c>
      <c r="H15" s="47">
        <v>17909</v>
      </c>
      <c r="I15" s="47">
        <v>17571</v>
      </c>
      <c r="J15" s="47">
        <v>17232</v>
      </c>
      <c r="K15" s="47">
        <v>17546</v>
      </c>
    </row>
    <row r="16" spans="1:11" x14ac:dyDescent="0.2">
      <c r="B16" s="34" t="s">
        <v>95</v>
      </c>
      <c r="C16" s="48">
        <v>5046</v>
      </c>
      <c r="D16" s="47">
        <v>2059</v>
      </c>
      <c r="E16" s="65">
        <f>SUM(F16:K16)</f>
        <v>96193</v>
      </c>
      <c r="F16" s="47">
        <v>14414</v>
      </c>
      <c r="G16" s="47">
        <v>14549</v>
      </c>
      <c r="H16" s="47">
        <v>15346</v>
      </c>
      <c r="I16" s="47">
        <v>16102</v>
      </c>
      <c r="J16" s="47">
        <v>17592</v>
      </c>
      <c r="K16" s="47">
        <v>18190</v>
      </c>
    </row>
    <row r="17" spans="2:11" x14ac:dyDescent="0.2">
      <c r="B17" s="34"/>
      <c r="C17" s="48"/>
      <c r="D17" s="47"/>
      <c r="E17" s="65"/>
      <c r="F17" s="47"/>
      <c r="G17" s="47"/>
      <c r="H17" s="47"/>
      <c r="I17" s="47"/>
      <c r="J17" s="47"/>
      <c r="K17" s="47"/>
    </row>
    <row r="18" spans="2:11" x14ac:dyDescent="0.2">
      <c r="B18" s="34" t="s">
        <v>96</v>
      </c>
      <c r="C18" s="48">
        <v>4758</v>
      </c>
      <c r="D18" s="47">
        <v>1811</v>
      </c>
      <c r="E18" s="65">
        <f>SUM(F18:K18)</f>
        <v>80475</v>
      </c>
      <c r="F18" s="47">
        <v>13044</v>
      </c>
      <c r="G18" s="47">
        <v>13224</v>
      </c>
      <c r="H18" s="47">
        <v>12775</v>
      </c>
      <c r="I18" s="47">
        <v>13400</v>
      </c>
      <c r="J18" s="47">
        <v>13604</v>
      </c>
      <c r="K18" s="47">
        <v>14428</v>
      </c>
    </row>
    <row r="19" spans="2:11" x14ac:dyDescent="0.2">
      <c r="B19" s="34" t="s">
        <v>280</v>
      </c>
      <c r="C19" s="48">
        <v>4795</v>
      </c>
      <c r="D19" s="47">
        <v>1777</v>
      </c>
      <c r="E19" s="65">
        <f>SUM(F19:K19)</f>
        <v>78973</v>
      </c>
      <c r="F19" s="47">
        <v>12585</v>
      </c>
      <c r="G19" s="47">
        <v>13134</v>
      </c>
      <c r="H19" s="47">
        <v>13314</v>
      </c>
      <c r="I19" s="47">
        <v>12832</v>
      </c>
      <c r="J19" s="47">
        <v>13461</v>
      </c>
      <c r="K19" s="47">
        <v>13647</v>
      </c>
    </row>
    <row r="20" spans="2:11" x14ac:dyDescent="0.2">
      <c r="B20" s="34" t="s">
        <v>281</v>
      </c>
      <c r="C20" s="48">
        <v>4797</v>
      </c>
      <c r="D20" s="47">
        <v>1772</v>
      </c>
      <c r="E20" s="65">
        <f>SUM(F20:K20)</f>
        <v>78270</v>
      </c>
      <c r="F20" s="47">
        <v>12525</v>
      </c>
      <c r="G20" s="47">
        <v>12668</v>
      </c>
      <c r="H20" s="47">
        <v>13249</v>
      </c>
      <c r="I20" s="47">
        <v>13384</v>
      </c>
      <c r="J20" s="47">
        <v>12903</v>
      </c>
      <c r="K20" s="47">
        <v>13541</v>
      </c>
    </row>
    <row r="21" spans="2:11" x14ac:dyDescent="0.2">
      <c r="B21" s="34" t="s">
        <v>282</v>
      </c>
      <c r="C21" s="48">
        <v>4785</v>
      </c>
      <c r="D21" s="47">
        <v>1748</v>
      </c>
      <c r="E21" s="65">
        <f>SUM(F21:K21)</f>
        <v>77523</v>
      </c>
      <c r="F21" s="47">
        <v>12403</v>
      </c>
      <c r="G21" s="47">
        <v>12588</v>
      </c>
      <c r="H21" s="47">
        <v>12779</v>
      </c>
      <c r="I21" s="47">
        <v>13310</v>
      </c>
      <c r="J21" s="47">
        <v>13464</v>
      </c>
      <c r="K21" s="47">
        <v>12979</v>
      </c>
    </row>
    <row r="22" spans="2:11" x14ac:dyDescent="0.2">
      <c r="B22" s="34"/>
      <c r="C22" s="48"/>
      <c r="D22" s="47"/>
      <c r="E22" s="65"/>
      <c r="F22" s="47"/>
      <c r="G22" s="47"/>
      <c r="H22" s="47"/>
      <c r="I22" s="47"/>
      <c r="J22" s="47"/>
      <c r="K22" s="47"/>
    </row>
    <row r="23" spans="2:11" x14ac:dyDescent="0.2">
      <c r="B23" s="34" t="s">
        <v>97</v>
      </c>
      <c r="C23" s="48">
        <v>4750</v>
      </c>
      <c r="D23" s="47">
        <v>1716</v>
      </c>
      <c r="E23" s="65">
        <f>SUM(F23:K23)</f>
        <v>76789</v>
      </c>
      <c r="F23" s="47">
        <v>11911</v>
      </c>
      <c r="G23" s="47">
        <v>12447</v>
      </c>
      <c r="H23" s="47">
        <v>12684</v>
      </c>
      <c r="I23" s="47">
        <v>12841</v>
      </c>
      <c r="J23" s="47">
        <v>13402</v>
      </c>
      <c r="K23" s="47">
        <v>13504</v>
      </c>
    </row>
    <row r="24" spans="2:11" x14ac:dyDescent="0.2">
      <c r="B24" s="34" t="s">
        <v>98</v>
      </c>
      <c r="C24" s="48">
        <v>4769</v>
      </c>
      <c r="D24" s="47">
        <v>1699</v>
      </c>
      <c r="E24" s="65">
        <f>SUM(F24:K24)</f>
        <v>75323</v>
      </c>
      <c r="F24" s="47">
        <v>11607</v>
      </c>
      <c r="G24" s="47">
        <v>12029</v>
      </c>
      <c r="H24" s="47">
        <v>12502</v>
      </c>
      <c r="I24" s="47">
        <v>12783</v>
      </c>
      <c r="J24" s="47">
        <v>12936</v>
      </c>
      <c r="K24" s="47">
        <v>13466</v>
      </c>
    </row>
    <row r="25" spans="2:11" x14ac:dyDescent="0.2">
      <c r="B25" s="34" t="s">
        <v>99</v>
      </c>
      <c r="C25" s="48">
        <v>4695</v>
      </c>
      <c r="D25" s="47">
        <f>4695-3014</f>
        <v>1681</v>
      </c>
      <c r="E25" s="65">
        <f>SUM(F25:K25)</f>
        <v>73075</v>
      </c>
      <c r="F25" s="47">
        <v>11061</v>
      </c>
      <c r="G25" s="47">
        <v>11658</v>
      </c>
      <c r="H25" s="47">
        <v>12039</v>
      </c>
      <c r="I25" s="47">
        <v>12547</v>
      </c>
      <c r="J25" s="47">
        <v>12822</v>
      </c>
      <c r="K25" s="47">
        <v>12948</v>
      </c>
    </row>
    <row r="26" spans="2:11" x14ac:dyDescent="0.2">
      <c r="B26" s="34" t="s">
        <v>100</v>
      </c>
      <c r="C26" s="48">
        <v>4676</v>
      </c>
      <c r="D26" s="47">
        <v>1675</v>
      </c>
      <c r="E26" s="65">
        <f>SUM(F26:K26)</f>
        <v>71115</v>
      </c>
      <c r="F26" s="47">
        <v>10913</v>
      </c>
      <c r="G26" s="47">
        <v>11072</v>
      </c>
      <c r="H26" s="47">
        <v>11680</v>
      </c>
      <c r="I26" s="47">
        <v>12048</v>
      </c>
      <c r="J26" s="47">
        <v>12561</v>
      </c>
      <c r="K26" s="47">
        <v>12841</v>
      </c>
    </row>
    <row r="27" spans="2:11" x14ac:dyDescent="0.2">
      <c r="C27" s="39"/>
    </row>
    <row r="28" spans="2:11" x14ac:dyDescent="0.2">
      <c r="B28" s="34" t="s">
        <v>101</v>
      </c>
      <c r="C28" s="48">
        <v>4596</v>
      </c>
      <c r="D28" s="47">
        <v>1657</v>
      </c>
      <c r="E28" s="65">
        <f>SUM(F28:K28)</f>
        <v>68990</v>
      </c>
      <c r="F28" s="47">
        <v>10654</v>
      </c>
      <c r="G28" s="47">
        <v>10922</v>
      </c>
      <c r="H28" s="47">
        <v>11099</v>
      </c>
      <c r="I28" s="47">
        <v>11643</v>
      </c>
      <c r="J28" s="47">
        <v>12089</v>
      </c>
      <c r="K28" s="47">
        <v>12583</v>
      </c>
    </row>
    <row r="29" spans="2:11" x14ac:dyDescent="0.2">
      <c r="B29" s="34" t="s">
        <v>102</v>
      </c>
      <c r="C29" s="48">
        <v>4499</v>
      </c>
      <c r="D29" s="47">
        <v>1625</v>
      </c>
      <c r="E29" s="65">
        <f>SUM(F29:K29)</f>
        <v>67050</v>
      </c>
      <c r="F29" s="47">
        <v>10608</v>
      </c>
      <c r="G29" s="47">
        <v>10654</v>
      </c>
      <c r="H29" s="47">
        <v>10930</v>
      </c>
      <c r="I29" s="47">
        <v>11111</v>
      </c>
      <c r="J29" s="47">
        <v>11649</v>
      </c>
      <c r="K29" s="47">
        <v>12098</v>
      </c>
    </row>
    <row r="30" spans="2:11" x14ac:dyDescent="0.2">
      <c r="B30" s="36" t="s">
        <v>283</v>
      </c>
      <c r="C30" s="49">
        <f t="shared" ref="C30:K30" si="0">C32+C33+C34</f>
        <v>4445</v>
      </c>
      <c r="D30" s="50">
        <f t="shared" si="0"/>
        <v>1600</v>
      </c>
      <c r="E30" s="50">
        <f t="shared" si="0"/>
        <v>65133</v>
      </c>
      <c r="F30" s="50">
        <f t="shared" si="0"/>
        <v>10180</v>
      </c>
      <c r="G30" s="50">
        <f t="shared" si="0"/>
        <v>10611</v>
      </c>
      <c r="H30" s="50">
        <f t="shared" si="0"/>
        <v>10663</v>
      </c>
      <c r="I30" s="50">
        <f t="shared" si="0"/>
        <v>10938</v>
      </c>
      <c r="J30" s="50">
        <f t="shared" si="0"/>
        <v>11092</v>
      </c>
      <c r="K30" s="50">
        <f t="shared" si="0"/>
        <v>11649</v>
      </c>
    </row>
    <row r="31" spans="2:11" x14ac:dyDescent="0.2">
      <c r="C31" s="39"/>
    </row>
    <row r="32" spans="2:11" x14ac:dyDescent="0.2">
      <c r="B32" s="59" t="s">
        <v>336</v>
      </c>
      <c r="C32" s="48">
        <v>27</v>
      </c>
      <c r="D32" s="47">
        <v>17</v>
      </c>
      <c r="E32" s="65">
        <f>SUM(F32:K32)</f>
        <v>727</v>
      </c>
      <c r="F32" s="47">
        <v>126</v>
      </c>
      <c r="G32" s="47">
        <v>123</v>
      </c>
      <c r="H32" s="47">
        <v>120</v>
      </c>
      <c r="I32" s="47">
        <v>122</v>
      </c>
      <c r="J32" s="47">
        <v>116</v>
      </c>
      <c r="K32" s="47">
        <v>120</v>
      </c>
    </row>
    <row r="33" spans="1:11" x14ac:dyDescent="0.2">
      <c r="B33" s="59" t="s">
        <v>338</v>
      </c>
      <c r="C33" s="48">
        <v>4411</v>
      </c>
      <c r="D33" s="47">
        <v>1580</v>
      </c>
      <c r="E33" s="65">
        <f>SUM(F33:K33)</f>
        <v>64291</v>
      </c>
      <c r="F33" s="47">
        <v>10039</v>
      </c>
      <c r="G33" s="47">
        <v>10466</v>
      </c>
      <c r="H33" s="47">
        <v>10525</v>
      </c>
      <c r="I33" s="47">
        <v>10797</v>
      </c>
      <c r="J33" s="47">
        <v>10957</v>
      </c>
      <c r="K33" s="47">
        <v>11507</v>
      </c>
    </row>
    <row r="34" spans="1:11" x14ac:dyDescent="0.2">
      <c r="B34" s="59" t="s">
        <v>339</v>
      </c>
      <c r="C34" s="48">
        <v>7</v>
      </c>
      <c r="D34" s="47">
        <v>3</v>
      </c>
      <c r="E34" s="65">
        <f>SUM(F34:K34)</f>
        <v>115</v>
      </c>
      <c r="F34" s="47">
        <v>15</v>
      </c>
      <c r="G34" s="47">
        <v>22</v>
      </c>
      <c r="H34" s="47">
        <v>18</v>
      </c>
      <c r="I34" s="47">
        <v>19</v>
      </c>
      <c r="J34" s="47">
        <v>19</v>
      </c>
      <c r="K34" s="47">
        <v>22</v>
      </c>
    </row>
    <row r="35" spans="1:11" ht="18" thickBot="1" x14ac:dyDescent="0.25">
      <c r="B35" s="37"/>
      <c r="C35" s="53"/>
      <c r="D35" s="37"/>
      <c r="E35" s="37"/>
      <c r="F35" s="37"/>
      <c r="G35" s="37"/>
      <c r="H35" s="37"/>
      <c r="I35" s="37"/>
      <c r="J35" s="37"/>
      <c r="K35" s="37"/>
    </row>
    <row r="36" spans="1:11" x14ac:dyDescent="0.2">
      <c r="C36" s="34" t="s">
        <v>263</v>
      </c>
    </row>
    <row r="37" spans="1:11" x14ac:dyDescent="0.2">
      <c r="A37" s="34"/>
    </row>
  </sheetData>
  <phoneticPr fontId="2"/>
  <pageMargins left="0.32" right="0.43" top="0.6" bottom="0.51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6"/>
  <sheetViews>
    <sheetView showGridLines="0" zoomScale="75" zoomScaleNormal="100" workbookViewId="0"/>
  </sheetViews>
  <sheetFormatPr defaultColWidth="10.875" defaultRowHeight="17.25" x14ac:dyDescent="0.2"/>
  <cols>
    <col min="1" max="1" width="13.375" style="35" customWidth="1"/>
    <col min="2" max="2" width="18.375" style="35" customWidth="1"/>
    <col min="3" max="4" width="12.125" style="35" customWidth="1"/>
    <col min="5" max="7" width="10.875" style="35"/>
    <col min="8" max="10" width="12.125" style="35" customWidth="1"/>
    <col min="11" max="256" width="10.875" style="35"/>
    <col min="257" max="257" width="13.375" style="35" customWidth="1"/>
    <col min="258" max="258" width="18.375" style="35" customWidth="1"/>
    <col min="259" max="260" width="12.125" style="35" customWidth="1"/>
    <col min="261" max="263" width="10.875" style="35"/>
    <col min="264" max="266" width="12.125" style="35" customWidth="1"/>
    <col min="267" max="512" width="10.875" style="35"/>
    <col min="513" max="513" width="13.375" style="35" customWidth="1"/>
    <col min="514" max="514" width="18.375" style="35" customWidth="1"/>
    <col min="515" max="516" width="12.125" style="35" customWidth="1"/>
    <col min="517" max="519" width="10.875" style="35"/>
    <col min="520" max="522" width="12.125" style="35" customWidth="1"/>
    <col min="523" max="768" width="10.875" style="35"/>
    <col min="769" max="769" width="13.375" style="35" customWidth="1"/>
    <col min="770" max="770" width="18.375" style="35" customWidth="1"/>
    <col min="771" max="772" width="12.125" style="35" customWidth="1"/>
    <col min="773" max="775" width="10.875" style="35"/>
    <col min="776" max="778" width="12.125" style="35" customWidth="1"/>
    <col min="779" max="1024" width="10.875" style="35"/>
    <col min="1025" max="1025" width="13.375" style="35" customWidth="1"/>
    <col min="1026" max="1026" width="18.375" style="35" customWidth="1"/>
    <col min="1027" max="1028" width="12.125" style="35" customWidth="1"/>
    <col min="1029" max="1031" width="10.875" style="35"/>
    <col min="1032" max="1034" width="12.125" style="35" customWidth="1"/>
    <col min="1035" max="1280" width="10.875" style="35"/>
    <col min="1281" max="1281" width="13.375" style="35" customWidth="1"/>
    <col min="1282" max="1282" width="18.375" style="35" customWidth="1"/>
    <col min="1283" max="1284" width="12.125" style="35" customWidth="1"/>
    <col min="1285" max="1287" width="10.875" style="35"/>
    <col min="1288" max="1290" width="12.125" style="35" customWidth="1"/>
    <col min="1291" max="1536" width="10.875" style="35"/>
    <col min="1537" max="1537" width="13.375" style="35" customWidth="1"/>
    <col min="1538" max="1538" width="18.375" style="35" customWidth="1"/>
    <col min="1539" max="1540" width="12.125" style="35" customWidth="1"/>
    <col min="1541" max="1543" width="10.875" style="35"/>
    <col min="1544" max="1546" width="12.125" style="35" customWidth="1"/>
    <col min="1547" max="1792" width="10.875" style="35"/>
    <col min="1793" max="1793" width="13.375" style="35" customWidth="1"/>
    <col min="1794" max="1794" width="18.375" style="35" customWidth="1"/>
    <col min="1795" max="1796" width="12.125" style="35" customWidth="1"/>
    <col min="1797" max="1799" width="10.875" style="35"/>
    <col min="1800" max="1802" width="12.125" style="35" customWidth="1"/>
    <col min="1803" max="2048" width="10.875" style="35"/>
    <col min="2049" max="2049" width="13.375" style="35" customWidth="1"/>
    <col min="2050" max="2050" width="18.375" style="35" customWidth="1"/>
    <col min="2051" max="2052" width="12.125" style="35" customWidth="1"/>
    <col min="2053" max="2055" width="10.875" style="35"/>
    <col min="2056" max="2058" width="12.125" style="35" customWidth="1"/>
    <col min="2059" max="2304" width="10.875" style="35"/>
    <col min="2305" max="2305" width="13.375" style="35" customWidth="1"/>
    <col min="2306" max="2306" width="18.375" style="35" customWidth="1"/>
    <col min="2307" max="2308" width="12.125" style="35" customWidth="1"/>
    <col min="2309" max="2311" width="10.875" style="35"/>
    <col min="2312" max="2314" width="12.125" style="35" customWidth="1"/>
    <col min="2315" max="2560" width="10.875" style="35"/>
    <col min="2561" max="2561" width="13.375" style="35" customWidth="1"/>
    <col min="2562" max="2562" width="18.375" style="35" customWidth="1"/>
    <col min="2563" max="2564" width="12.125" style="35" customWidth="1"/>
    <col min="2565" max="2567" width="10.875" style="35"/>
    <col min="2568" max="2570" width="12.125" style="35" customWidth="1"/>
    <col min="2571" max="2816" width="10.875" style="35"/>
    <col min="2817" max="2817" width="13.375" style="35" customWidth="1"/>
    <col min="2818" max="2818" width="18.375" style="35" customWidth="1"/>
    <col min="2819" max="2820" width="12.125" style="35" customWidth="1"/>
    <col min="2821" max="2823" width="10.875" style="35"/>
    <col min="2824" max="2826" width="12.125" style="35" customWidth="1"/>
    <col min="2827" max="3072" width="10.875" style="35"/>
    <col min="3073" max="3073" width="13.375" style="35" customWidth="1"/>
    <col min="3074" max="3074" width="18.375" style="35" customWidth="1"/>
    <col min="3075" max="3076" width="12.125" style="35" customWidth="1"/>
    <col min="3077" max="3079" width="10.875" style="35"/>
    <col min="3080" max="3082" width="12.125" style="35" customWidth="1"/>
    <col min="3083" max="3328" width="10.875" style="35"/>
    <col min="3329" max="3329" width="13.375" style="35" customWidth="1"/>
    <col min="3330" max="3330" width="18.375" style="35" customWidth="1"/>
    <col min="3331" max="3332" width="12.125" style="35" customWidth="1"/>
    <col min="3333" max="3335" width="10.875" style="35"/>
    <col min="3336" max="3338" width="12.125" style="35" customWidth="1"/>
    <col min="3339" max="3584" width="10.875" style="35"/>
    <col min="3585" max="3585" width="13.375" style="35" customWidth="1"/>
    <col min="3586" max="3586" width="18.375" style="35" customWidth="1"/>
    <col min="3587" max="3588" width="12.125" style="35" customWidth="1"/>
    <col min="3589" max="3591" width="10.875" style="35"/>
    <col min="3592" max="3594" width="12.125" style="35" customWidth="1"/>
    <col min="3595" max="3840" width="10.875" style="35"/>
    <col min="3841" max="3841" width="13.375" style="35" customWidth="1"/>
    <col min="3842" max="3842" width="18.375" style="35" customWidth="1"/>
    <col min="3843" max="3844" width="12.125" style="35" customWidth="1"/>
    <col min="3845" max="3847" width="10.875" style="35"/>
    <col min="3848" max="3850" width="12.125" style="35" customWidth="1"/>
    <col min="3851" max="4096" width="10.875" style="35"/>
    <col min="4097" max="4097" width="13.375" style="35" customWidth="1"/>
    <col min="4098" max="4098" width="18.375" style="35" customWidth="1"/>
    <col min="4099" max="4100" width="12.125" style="35" customWidth="1"/>
    <col min="4101" max="4103" width="10.875" style="35"/>
    <col min="4104" max="4106" width="12.125" style="35" customWidth="1"/>
    <col min="4107" max="4352" width="10.875" style="35"/>
    <col min="4353" max="4353" width="13.375" style="35" customWidth="1"/>
    <col min="4354" max="4354" width="18.375" style="35" customWidth="1"/>
    <col min="4355" max="4356" width="12.125" style="35" customWidth="1"/>
    <col min="4357" max="4359" width="10.875" style="35"/>
    <col min="4360" max="4362" width="12.125" style="35" customWidth="1"/>
    <col min="4363" max="4608" width="10.875" style="35"/>
    <col min="4609" max="4609" width="13.375" style="35" customWidth="1"/>
    <col min="4610" max="4610" width="18.375" style="35" customWidth="1"/>
    <col min="4611" max="4612" width="12.125" style="35" customWidth="1"/>
    <col min="4613" max="4615" width="10.875" style="35"/>
    <col min="4616" max="4618" width="12.125" style="35" customWidth="1"/>
    <col min="4619" max="4864" width="10.875" style="35"/>
    <col min="4865" max="4865" width="13.375" style="35" customWidth="1"/>
    <col min="4866" max="4866" width="18.375" style="35" customWidth="1"/>
    <col min="4867" max="4868" width="12.125" style="35" customWidth="1"/>
    <col min="4869" max="4871" width="10.875" style="35"/>
    <col min="4872" max="4874" width="12.125" style="35" customWidth="1"/>
    <col min="4875" max="5120" width="10.875" style="35"/>
    <col min="5121" max="5121" width="13.375" style="35" customWidth="1"/>
    <col min="5122" max="5122" width="18.375" style="35" customWidth="1"/>
    <col min="5123" max="5124" width="12.125" style="35" customWidth="1"/>
    <col min="5125" max="5127" width="10.875" style="35"/>
    <col min="5128" max="5130" width="12.125" style="35" customWidth="1"/>
    <col min="5131" max="5376" width="10.875" style="35"/>
    <col min="5377" max="5377" width="13.375" style="35" customWidth="1"/>
    <col min="5378" max="5378" width="18.375" style="35" customWidth="1"/>
    <col min="5379" max="5380" width="12.125" style="35" customWidth="1"/>
    <col min="5381" max="5383" width="10.875" style="35"/>
    <col min="5384" max="5386" width="12.125" style="35" customWidth="1"/>
    <col min="5387" max="5632" width="10.875" style="35"/>
    <col min="5633" max="5633" width="13.375" style="35" customWidth="1"/>
    <col min="5634" max="5634" width="18.375" style="35" customWidth="1"/>
    <col min="5635" max="5636" width="12.125" style="35" customWidth="1"/>
    <col min="5637" max="5639" width="10.875" style="35"/>
    <col min="5640" max="5642" width="12.125" style="35" customWidth="1"/>
    <col min="5643" max="5888" width="10.875" style="35"/>
    <col min="5889" max="5889" width="13.375" style="35" customWidth="1"/>
    <col min="5890" max="5890" width="18.375" style="35" customWidth="1"/>
    <col min="5891" max="5892" width="12.125" style="35" customWidth="1"/>
    <col min="5893" max="5895" width="10.875" style="35"/>
    <col min="5896" max="5898" width="12.125" style="35" customWidth="1"/>
    <col min="5899" max="6144" width="10.875" style="35"/>
    <col min="6145" max="6145" width="13.375" style="35" customWidth="1"/>
    <col min="6146" max="6146" width="18.375" style="35" customWidth="1"/>
    <col min="6147" max="6148" width="12.125" style="35" customWidth="1"/>
    <col min="6149" max="6151" width="10.875" style="35"/>
    <col min="6152" max="6154" width="12.125" style="35" customWidth="1"/>
    <col min="6155" max="6400" width="10.875" style="35"/>
    <col min="6401" max="6401" width="13.375" style="35" customWidth="1"/>
    <col min="6402" max="6402" width="18.375" style="35" customWidth="1"/>
    <col min="6403" max="6404" width="12.125" style="35" customWidth="1"/>
    <col min="6405" max="6407" width="10.875" style="35"/>
    <col min="6408" max="6410" width="12.125" style="35" customWidth="1"/>
    <col min="6411" max="6656" width="10.875" style="35"/>
    <col min="6657" max="6657" width="13.375" style="35" customWidth="1"/>
    <col min="6658" max="6658" width="18.375" style="35" customWidth="1"/>
    <col min="6659" max="6660" width="12.125" style="35" customWidth="1"/>
    <col min="6661" max="6663" width="10.875" style="35"/>
    <col min="6664" max="6666" width="12.125" style="35" customWidth="1"/>
    <col min="6667" max="6912" width="10.875" style="35"/>
    <col min="6913" max="6913" width="13.375" style="35" customWidth="1"/>
    <col min="6914" max="6914" width="18.375" style="35" customWidth="1"/>
    <col min="6915" max="6916" width="12.125" style="35" customWidth="1"/>
    <col min="6917" max="6919" width="10.875" style="35"/>
    <col min="6920" max="6922" width="12.125" style="35" customWidth="1"/>
    <col min="6923" max="7168" width="10.875" style="35"/>
    <col min="7169" max="7169" width="13.375" style="35" customWidth="1"/>
    <col min="7170" max="7170" width="18.375" style="35" customWidth="1"/>
    <col min="7171" max="7172" width="12.125" style="35" customWidth="1"/>
    <col min="7173" max="7175" width="10.875" style="35"/>
    <col min="7176" max="7178" width="12.125" style="35" customWidth="1"/>
    <col min="7179" max="7424" width="10.875" style="35"/>
    <col min="7425" max="7425" width="13.375" style="35" customWidth="1"/>
    <col min="7426" max="7426" width="18.375" style="35" customWidth="1"/>
    <col min="7427" max="7428" width="12.125" style="35" customWidth="1"/>
    <col min="7429" max="7431" width="10.875" style="35"/>
    <col min="7432" max="7434" width="12.125" style="35" customWidth="1"/>
    <col min="7435" max="7680" width="10.875" style="35"/>
    <col min="7681" max="7681" width="13.375" style="35" customWidth="1"/>
    <col min="7682" max="7682" width="18.375" style="35" customWidth="1"/>
    <col min="7683" max="7684" width="12.125" style="35" customWidth="1"/>
    <col min="7685" max="7687" width="10.875" style="35"/>
    <col min="7688" max="7690" width="12.125" style="35" customWidth="1"/>
    <col min="7691" max="7936" width="10.875" style="35"/>
    <col min="7937" max="7937" width="13.375" style="35" customWidth="1"/>
    <col min="7938" max="7938" width="18.375" style="35" customWidth="1"/>
    <col min="7939" max="7940" width="12.125" style="35" customWidth="1"/>
    <col min="7941" max="7943" width="10.875" style="35"/>
    <col min="7944" max="7946" width="12.125" style="35" customWidth="1"/>
    <col min="7947" max="8192" width="10.875" style="35"/>
    <col min="8193" max="8193" width="13.375" style="35" customWidth="1"/>
    <col min="8194" max="8194" width="18.375" style="35" customWidth="1"/>
    <col min="8195" max="8196" width="12.125" style="35" customWidth="1"/>
    <col min="8197" max="8199" width="10.875" style="35"/>
    <col min="8200" max="8202" width="12.125" style="35" customWidth="1"/>
    <col min="8203" max="8448" width="10.875" style="35"/>
    <col min="8449" max="8449" width="13.375" style="35" customWidth="1"/>
    <col min="8450" max="8450" width="18.375" style="35" customWidth="1"/>
    <col min="8451" max="8452" width="12.125" style="35" customWidth="1"/>
    <col min="8453" max="8455" width="10.875" style="35"/>
    <col min="8456" max="8458" width="12.125" style="35" customWidth="1"/>
    <col min="8459" max="8704" width="10.875" style="35"/>
    <col min="8705" max="8705" width="13.375" style="35" customWidth="1"/>
    <col min="8706" max="8706" width="18.375" style="35" customWidth="1"/>
    <col min="8707" max="8708" width="12.125" style="35" customWidth="1"/>
    <col min="8709" max="8711" width="10.875" style="35"/>
    <col min="8712" max="8714" width="12.125" style="35" customWidth="1"/>
    <col min="8715" max="8960" width="10.875" style="35"/>
    <col min="8961" max="8961" width="13.375" style="35" customWidth="1"/>
    <col min="8962" max="8962" width="18.375" style="35" customWidth="1"/>
    <col min="8963" max="8964" width="12.125" style="35" customWidth="1"/>
    <col min="8965" max="8967" width="10.875" style="35"/>
    <col min="8968" max="8970" width="12.125" style="35" customWidth="1"/>
    <col min="8971" max="9216" width="10.875" style="35"/>
    <col min="9217" max="9217" width="13.375" style="35" customWidth="1"/>
    <col min="9218" max="9218" width="18.375" style="35" customWidth="1"/>
    <col min="9219" max="9220" width="12.125" style="35" customWidth="1"/>
    <col min="9221" max="9223" width="10.875" style="35"/>
    <col min="9224" max="9226" width="12.125" style="35" customWidth="1"/>
    <col min="9227" max="9472" width="10.875" style="35"/>
    <col min="9473" max="9473" width="13.375" style="35" customWidth="1"/>
    <col min="9474" max="9474" width="18.375" style="35" customWidth="1"/>
    <col min="9475" max="9476" width="12.125" style="35" customWidth="1"/>
    <col min="9477" max="9479" width="10.875" style="35"/>
    <col min="9480" max="9482" width="12.125" style="35" customWidth="1"/>
    <col min="9483" max="9728" width="10.875" style="35"/>
    <col min="9729" max="9729" width="13.375" style="35" customWidth="1"/>
    <col min="9730" max="9730" width="18.375" style="35" customWidth="1"/>
    <col min="9731" max="9732" width="12.125" style="35" customWidth="1"/>
    <col min="9733" max="9735" width="10.875" style="35"/>
    <col min="9736" max="9738" width="12.125" style="35" customWidth="1"/>
    <col min="9739" max="9984" width="10.875" style="35"/>
    <col min="9985" max="9985" width="13.375" style="35" customWidth="1"/>
    <col min="9986" max="9986" width="18.375" style="35" customWidth="1"/>
    <col min="9987" max="9988" width="12.125" style="35" customWidth="1"/>
    <col min="9989" max="9991" width="10.875" style="35"/>
    <col min="9992" max="9994" width="12.125" style="35" customWidth="1"/>
    <col min="9995" max="10240" width="10.875" style="35"/>
    <col min="10241" max="10241" width="13.375" style="35" customWidth="1"/>
    <col min="10242" max="10242" width="18.375" style="35" customWidth="1"/>
    <col min="10243" max="10244" width="12.125" style="35" customWidth="1"/>
    <col min="10245" max="10247" width="10.875" style="35"/>
    <col min="10248" max="10250" width="12.125" style="35" customWidth="1"/>
    <col min="10251" max="10496" width="10.875" style="35"/>
    <col min="10497" max="10497" width="13.375" style="35" customWidth="1"/>
    <col min="10498" max="10498" width="18.375" style="35" customWidth="1"/>
    <col min="10499" max="10500" width="12.125" style="35" customWidth="1"/>
    <col min="10501" max="10503" width="10.875" style="35"/>
    <col min="10504" max="10506" width="12.125" style="35" customWidth="1"/>
    <col min="10507" max="10752" width="10.875" style="35"/>
    <col min="10753" max="10753" width="13.375" style="35" customWidth="1"/>
    <col min="10754" max="10754" width="18.375" style="35" customWidth="1"/>
    <col min="10755" max="10756" width="12.125" style="35" customWidth="1"/>
    <col min="10757" max="10759" width="10.875" style="35"/>
    <col min="10760" max="10762" width="12.125" style="35" customWidth="1"/>
    <col min="10763" max="11008" width="10.875" style="35"/>
    <col min="11009" max="11009" width="13.375" style="35" customWidth="1"/>
    <col min="11010" max="11010" width="18.375" style="35" customWidth="1"/>
    <col min="11011" max="11012" width="12.125" style="35" customWidth="1"/>
    <col min="11013" max="11015" width="10.875" style="35"/>
    <col min="11016" max="11018" width="12.125" style="35" customWidth="1"/>
    <col min="11019" max="11264" width="10.875" style="35"/>
    <col min="11265" max="11265" width="13.375" style="35" customWidth="1"/>
    <col min="11266" max="11266" width="18.375" style="35" customWidth="1"/>
    <col min="11267" max="11268" width="12.125" style="35" customWidth="1"/>
    <col min="11269" max="11271" width="10.875" style="35"/>
    <col min="11272" max="11274" width="12.125" style="35" customWidth="1"/>
    <col min="11275" max="11520" width="10.875" style="35"/>
    <col min="11521" max="11521" width="13.375" style="35" customWidth="1"/>
    <col min="11522" max="11522" width="18.375" style="35" customWidth="1"/>
    <col min="11523" max="11524" width="12.125" style="35" customWidth="1"/>
    <col min="11525" max="11527" width="10.875" style="35"/>
    <col min="11528" max="11530" width="12.125" style="35" customWidth="1"/>
    <col min="11531" max="11776" width="10.875" style="35"/>
    <col min="11777" max="11777" width="13.375" style="35" customWidth="1"/>
    <col min="11778" max="11778" width="18.375" style="35" customWidth="1"/>
    <col min="11779" max="11780" width="12.125" style="35" customWidth="1"/>
    <col min="11781" max="11783" width="10.875" style="35"/>
    <col min="11784" max="11786" width="12.125" style="35" customWidth="1"/>
    <col min="11787" max="12032" width="10.875" style="35"/>
    <col min="12033" max="12033" width="13.375" style="35" customWidth="1"/>
    <col min="12034" max="12034" width="18.375" style="35" customWidth="1"/>
    <col min="12035" max="12036" width="12.125" style="35" customWidth="1"/>
    <col min="12037" max="12039" width="10.875" style="35"/>
    <col min="12040" max="12042" width="12.125" style="35" customWidth="1"/>
    <col min="12043" max="12288" width="10.875" style="35"/>
    <col min="12289" max="12289" width="13.375" style="35" customWidth="1"/>
    <col min="12290" max="12290" width="18.375" style="35" customWidth="1"/>
    <col min="12291" max="12292" width="12.125" style="35" customWidth="1"/>
    <col min="12293" max="12295" width="10.875" style="35"/>
    <col min="12296" max="12298" width="12.125" style="35" customWidth="1"/>
    <col min="12299" max="12544" width="10.875" style="35"/>
    <col min="12545" max="12545" width="13.375" style="35" customWidth="1"/>
    <col min="12546" max="12546" width="18.375" style="35" customWidth="1"/>
    <col min="12547" max="12548" width="12.125" style="35" customWidth="1"/>
    <col min="12549" max="12551" width="10.875" style="35"/>
    <col min="12552" max="12554" width="12.125" style="35" customWidth="1"/>
    <col min="12555" max="12800" width="10.875" style="35"/>
    <col min="12801" max="12801" width="13.375" style="35" customWidth="1"/>
    <col min="12802" max="12802" width="18.375" style="35" customWidth="1"/>
    <col min="12803" max="12804" width="12.125" style="35" customWidth="1"/>
    <col min="12805" max="12807" width="10.875" style="35"/>
    <col min="12808" max="12810" width="12.125" style="35" customWidth="1"/>
    <col min="12811" max="13056" width="10.875" style="35"/>
    <col min="13057" max="13057" width="13.375" style="35" customWidth="1"/>
    <col min="13058" max="13058" width="18.375" style="35" customWidth="1"/>
    <col min="13059" max="13060" width="12.125" style="35" customWidth="1"/>
    <col min="13061" max="13063" width="10.875" style="35"/>
    <col min="13064" max="13066" width="12.125" style="35" customWidth="1"/>
    <col min="13067" max="13312" width="10.875" style="35"/>
    <col min="13313" max="13313" width="13.375" style="35" customWidth="1"/>
    <col min="13314" max="13314" width="18.375" style="35" customWidth="1"/>
    <col min="13315" max="13316" width="12.125" style="35" customWidth="1"/>
    <col min="13317" max="13319" width="10.875" style="35"/>
    <col min="13320" max="13322" width="12.125" style="35" customWidth="1"/>
    <col min="13323" max="13568" width="10.875" style="35"/>
    <col min="13569" max="13569" width="13.375" style="35" customWidth="1"/>
    <col min="13570" max="13570" width="18.375" style="35" customWidth="1"/>
    <col min="13571" max="13572" width="12.125" style="35" customWidth="1"/>
    <col min="13573" max="13575" width="10.875" style="35"/>
    <col min="13576" max="13578" width="12.125" style="35" customWidth="1"/>
    <col min="13579" max="13824" width="10.875" style="35"/>
    <col min="13825" max="13825" width="13.375" style="35" customWidth="1"/>
    <col min="13826" max="13826" width="18.375" style="35" customWidth="1"/>
    <col min="13827" max="13828" width="12.125" style="35" customWidth="1"/>
    <col min="13829" max="13831" width="10.875" style="35"/>
    <col min="13832" max="13834" width="12.125" style="35" customWidth="1"/>
    <col min="13835" max="14080" width="10.875" style="35"/>
    <col min="14081" max="14081" width="13.375" style="35" customWidth="1"/>
    <col min="14082" max="14082" width="18.375" style="35" customWidth="1"/>
    <col min="14083" max="14084" width="12.125" style="35" customWidth="1"/>
    <col min="14085" max="14087" width="10.875" style="35"/>
    <col min="14088" max="14090" width="12.125" style="35" customWidth="1"/>
    <col min="14091" max="14336" width="10.875" style="35"/>
    <col min="14337" max="14337" width="13.375" style="35" customWidth="1"/>
    <col min="14338" max="14338" width="18.375" style="35" customWidth="1"/>
    <col min="14339" max="14340" width="12.125" style="35" customWidth="1"/>
    <col min="14341" max="14343" width="10.875" style="35"/>
    <col min="14344" max="14346" width="12.125" style="35" customWidth="1"/>
    <col min="14347" max="14592" width="10.875" style="35"/>
    <col min="14593" max="14593" width="13.375" style="35" customWidth="1"/>
    <col min="14594" max="14594" width="18.375" style="35" customWidth="1"/>
    <col min="14595" max="14596" width="12.125" style="35" customWidth="1"/>
    <col min="14597" max="14599" width="10.875" style="35"/>
    <col min="14600" max="14602" width="12.125" style="35" customWidth="1"/>
    <col min="14603" max="14848" width="10.875" style="35"/>
    <col min="14849" max="14849" width="13.375" style="35" customWidth="1"/>
    <col min="14850" max="14850" width="18.375" style="35" customWidth="1"/>
    <col min="14851" max="14852" width="12.125" style="35" customWidth="1"/>
    <col min="14853" max="14855" width="10.875" style="35"/>
    <col min="14856" max="14858" width="12.125" style="35" customWidth="1"/>
    <col min="14859" max="15104" width="10.875" style="35"/>
    <col min="15105" max="15105" width="13.375" style="35" customWidth="1"/>
    <col min="15106" max="15106" width="18.375" style="35" customWidth="1"/>
    <col min="15107" max="15108" width="12.125" style="35" customWidth="1"/>
    <col min="15109" max="15111" width="10.875" style="35"/>
    <col min="15112" max="15114" width="12.125" style="35" customWidth="1"/>
    <col min="15115" max="15360" width="10.875" style="35"/>
    <col min="15361" max="15361" width="13.375" style="35" customWidth="1"/>
    <col min="15362" max="15362" width="18.375" style="35" customWidth="1"/>
    <col min="15363" max="15364" width="12.125" style="35" customWidth="1"/>
    <col min="15365" max="15367" width="10.875" style="35"/>
    <col min="15368" max="15370" width="12.125" style="35" customWidth="1"/>
    <col min="15371" max="15616" width="10.875" style="35"/>
    <col min="15617" max="15617" width="13.375" style="35" customWidth="1"/>
    <col min="15618" max="15618" width="18.375" style="35" customWidth="1"/>
    <col min="15619" max="15620" width="12.125" style="35" customWidth="1"/>
    <col min="15621" max="15623" width="10.875" style="35"/>
    <col min="15624" max="15626" width="12.125" style="35" customWidth="1"/>
    <col min="15627" max="15872" width="10.875" style="35"/>
    <col min="15873" max="15873" width="13.375" style="35" customWidth="1"/>
    <col min="15874" max="15874" width="18.375" style="35" customWidth="1"/>
    <col min="15875" max="15876" width="12.125" style="35" customWidth="1"/>
    <col min="15877" max="15879" width="10.875" style="35"/>
    <col min="15880" max="15882" width="12.125" style="35" customWidth="1"/>
    <col min="15883" max="16128" width="10.875" style="35"/>
    <col min="16129" max="16129" width="13.375" style="35" customWidth="1"/>
    <col min="16130" max="16130" width="18.375" style="35" customWidth="1"/>
    <col min="16131" max="16132" width="12.125" style="35" customWidth="1"/>
    <col min="16133" max="16135" width="10.875" style="35"/>
    <col min="16136" max="16138" width="12.125" style="35" customWidth="1"/>
    <col min="16139" max="16384" width="10.875" style="35"/>
  </cols>
  <sheetData>
    <row r="1" spans="1:12" x14ac:dyDescent="0.2">
      <c r="A1" s="34"/>
    </row>
    <row r="6" spans="1:12" x14ac:dyDescent="0.2">
      <c r="F6" s="36" t="s">
        <v>319</v>
      </c>
    </row>
    <row r="7" spans="1:12" x14ac:dyDescent="0.2">
      <c r="C7" s="36" t="s">
        <v>352</v>
      </c>
    </row>
    <row r="8" spans="1:12" ht="18" thickBot="1" x14ac:dyDescent="0.25">
      <c r="B8" s="37"/>
      <c r="C8" s="37"/>
      <c r="D8" s="37"/>
      <c r="E8" s="38" t="s">
        <v>353</v>
      </c>
      <c r="F8" s="37"/>
      <c r="G8" s="37"/>
      <c r="H8" s="37"/>
      <c r="I8" s="37"/>
      <c r="J8" s="37"/>
      <c r="K8" s="37"/>
      <c r="L8" s="37"/>
    </row>
    <row r="9" spans="1:12" x14ac:dyDescent="0.2">
      <c r="C9" s="39"/>
      <c r="D9" s="40" t="s">
        <v>354</v>
      </c>
      <c r="E9" s="42"/>
      <c r="F9" s="42"/>
      <c r="G9" s="40" t="s">
        <v>355</v>
      </c>
      <c r="H9" s="44" t="s">
        <v>356</v>
      </c>
      <c r="I9" s="42"/>
      <c r="J9" s="42"/>
      <c r="K9" s="44" t="s">
        <v>357</v>
      </c>
      <c r="L9" s="42"/>
    </row>
    <row r="10" spans="1:12" x14ac:dyDescent="0.2">
      <c r="B10" s="42"/>
      <c r="C10" s="45" t="s">
        <v>358</v>
      </c>
      <c r="D10" s="44" t="s">
        <v>359</v>
      </c>
      <c r="E10" s="45" t="s">
        <v>23</v>
      </c>
      <c r="F10" s="45" t="s">
        <v>234</v>
      </c>
      <c r="G10" s="44" t="s">
        <v>342</v>
      </c>
      <c r="H10" s="45" t="s">
        <v>360</v>
      </c>
      <c r="I10" s="45" t="s">
        <v>361</v>
      </c>
      <c r="J10" s="45" t="s">
        <v>362</v>
      </c>
      <c r="K10" s="45" t="s">
        <v>23</v>
      </c>
      <c r="L10" s="45" t="s">
        <v>234</v>
      </c>
    </row>
    <row r="11" spans="1:12" x14ac:dyDescent="0.2">
      <c r="C11" s="58" t="s">
        <v>238</v>
      </c>
      <c r="D11" s="69" t="s">
        <v>173</v>
      </c>
      <c r="E11" s="59" t="s">
        <v>173</v>
      </c>
      <c r="F11" s="59" t="s">
        <v>173</v>
      </c>
      <c r="G11" s="59" t="s">
        <v>173</v>
      </c>
      <c r="H11" s="59" t="s">
        <v>173</v>
      </c>
      <c r="I11" s="59" t="s">
        <v>173</v>
      </c>
      <c r="J11" s="59" t="s">
        <v>173</v>
      </c>
      <c r="K11" s="59" t="s">
        <v>173</v>
      </c>
      <c r="L11" s="59" t="s">
        <v>173</v>
      </c>
    </row>
    <row r="12" spans="1:12" x14ac:dyDescent="0.2">
      <c r="B12" s="70" t="s">
        <v>363</v>
      </c>
      <c r="C12" s="49">
        <f t="shared" ref="C12:L12" si="0">SUM(C14:C70)</f>
        <v>347</v>
      </c>
      <c r="D12" s="50">
        <f t="shared" si="0"/>
        <v>4445</v>
      </c>
      <c r="E12" s="50">
        <f t="shared" si="0"/>
        <v>1600</v>
      </c>
      <c r="F12" s="50">
        <f t="shared" si="0"/>
        <v>2845</v>
      </c>
      <c r="G12" s="50">
        <f t="shared" si="0"/>
        <v>1058</v>
      </c>
      <c r="H12" s="50">
        <f t="shared" si="0"/>
        <v>65133</v>
      </c>
      <c r="I12" s="50">
        <f t="shared" si="0"/>
        <v>33410</v>
      </c>
      <c r="J12" s="50">
        <f t="shared" si="0"/>
        <v>31723</v>
      </c>
      <c r="K12" s="50">
        <f t="shared" si="0"/>
        <v>5205</v>
      </c>
      <c r="L12" s="50">
        <f t="shared" si="0"/>
        <v>4975</v>
      </c>
    </row>
    <row r="13" spans="1:12" x14ac:dyDescent="0.2">
      <c r="C13" s="39"/>
    </row>
    <row r="14" spans="1:12" x14ac:dyDescent="0.2">
      <c r="B14" s="34" t="s">
        <v>175</v>
      </c>
      <c r="C14" s="48">
        <v>58</v>
      </c>
      <c r="D14" s="47">
        <v>1165</v>
      </c>
      <c r="E14" s="47">
        <v>359</v>
      </c>
      <c r="F14" s="65">
        <f t="shared" ref="F14:F20" si="1">D14-E14</f>
        <v>806</v>
      </c>
      <c r="G14" s="47">
        <v>323</v>
      </c>
      <c r="H14" s="65">
        <f t="shared" ref="H14:H20" si="2">I14+J14</f>
        <v>22527</v>
      </c>
      <c r="I14" s="65">
        <f t="shared" ref="I14:J20" si="3">C87+E87+G87+I87+K87+K14</f>
        <v>11570</v>
      </c>
      <c r="J14" s="65">
        <f t="shared" si="3"/>
        <v>10957</v>
      </c>
      <c r="K14" s="47">
        <v>1823</v>
      </c>
      <c r="L14" s="47">
        <v>1709</v>
      </c>
    </row>
    <row r="15" spans="1:12" x14ac:dyDescent="0.2">
      <c r="B15" s="34" t="s">
        <v>177</v>
      </c>
      <c r="C15" s="48">
        <v>13</v>
      </c>
      <c r="D15" s="47">
        <v>163</v>
      </c>
      <c r="E15" s="47">
        <v>47</v>
      </c>
      <c r="F15" s="65">
        <f t="shared" si="1"/>
        <v>116</v>
      </c>
      <c r="G15" s="47">
        <v>34</v>
      </c>
      <c r="H15" s="65">
        <f t="shared" si="2"/>
        <v>2416</v>
      </c>
      <c r="I15" s="65">
        <f t="shared" si="3"/>
        <v>1233</v>
      </c>
      <c r="J15" s="65">
        <f t="shared" si="3"/>
        <v>1183</v>
      </c>
      <c r="K15" s="47">
        <v>199</v>
      </c>
      <c r="L15" s="47">
        <v>179</v>
      </c>
    </row>
    <row r="16" spans="1:12" x14ac:dyDescent="0.2">
      <c r="B16" s="34" t="s">
        <v>178</v>
      </c>
      <c r="C16" s="48">
        <v>12</v>
      </c>
      <c r="D16" s="47">
        <v>231</v>
      </c>
      <c r="E16" s="47">
        <v>87</v>
      </c>
      <c r="F16" s="65">
        <f t="shared" si="1"/>
        <v>144</v>
      </c>
      <c r="G16" s="47">
        <v>43</v>
      </c>
      <c r="H16" s="65">
        <f t="shared" si="2"/>
        <v>4120</v>
      </c>
      <c r="I16" s="65">
        <f t="shared" si="3"/>
        <v>2130</v>
      </c>
      <c r="J16" s="65">
        <f t="shared" si="3"/>
        <v>1990</v>
      </c>
      <c r="K16" s="47">
        <v>298</v>
      </c>
      <c r="L16" s="47">
        <v>290</v>
      </c>
    </row>
    <row r="17" spans="2:12" x14ac:dyDescent="0.2">
      <c r="B17" s="34" t="s">
        <v>179</v>
      </c>
      <c r="C17" s="48">
        <v>7</v>
      </c>
      <c r="D17" s="47">
        <v>128</v>
      </c>
      <c r="E17" s="47">
        <v>37</v>
      </c>
      <c r="F17" s="65">
        <f t="shared" si="1"/>
        <v>91</v>
      </c>
      <c r="G17" s="47">
        <v>42</v>
      </c>
      <c r="H17" s="65">
        <f t="shared" si="2"/>
        <v>2119</v>
      </c>
      <c r="I17" s="65">
        <f t="shared" si="3"/>
        <v>1085</v>
      </c>
      <c r="J17" s="65">
        <f t="shared" si="3"/>
        <v>1034</v>
      </c>
      <c r="K17" s="47">
        <v>170</v>
      </c>
      <c r="L17" s="47">
        <v>179</v>
      </c>
    </row>
    <row r="18" spans="2:12" x14ac:dyDescent="0.2">
      <c r="B18" s="34" t="s">
        <v>180</v>
      </c>
      <c r="C18" s="48">
        <v>6</v>
      </c>
      <c r="D18" s="47">
        <v>117</v>
      </c>
      <c r="E18" s="47">
        <v>43</v>
      </c>
      <c r="F18" s="65">
        <f t="shared" si="1"/>
        <v>74</v>
      </c>
      <c r="G18" s="47">
        <v>15</v>
      </c>
      <c r="H18" s="65">
        <f t="shared" si="2"/>
        <v>1703</v>
      </c>
      <c r="I18" s="65">
        <f t="shared" si="3"/>
        <v>892</v>
      </c>
      <c r="J18" s="65">
        <f t="shared" si="3"/>
        <v>811</v>
      </c>
      <c r="K18" s="47">
        <v>133</v>
      </c>
      <c r="L18" s="47">
        <v>140</v>
      </c>
    </row>
    <row r="19" spans="2:12" x14ac:dyDescent="0.2">
      <c r="B19" s="34" t="s">
        <v>181</v>
      </c>
      <c r="C19" s="48">
        <v>18</v>
      </c>
      <c r="D19" s="47">
        <v>271</v>
      </c>
      <c r="E19" s="47">
        <v>99</v>
      </c>
      <c r="F19" s="65">
        <f t="shared" si="1"/>
        <v>172</v>
      </c>
      <c r="G19" s="47">
        <v>53</v>
      </c>
      <c r="H19" s="65">
        <f t="shared" si="2"/>
        <v>4501</v>
      </c>
      <c r="I19" s="65">
        <f t="shared" si="3"/>
        <v>2343</v>
      </c>
      <c r="J19" s="65">
        <f t="shared" si="3"/>
        <v>2158</v>
      </c>
      <c r="K19" s="47">
        <v>362</v>
      </c>
      <c r="L19" s="47">
        <v>349</v>
      </c>
    </row>
    <row r="20" spans="2:12" x14ac:dyDescent="0.2">
      <c r="B20" s="34" t="s">
        <v>182</v>
      </c>
      <c r="C20" s="48">
        <v>6</v>
      </c>
      <c r="D20" s="47">
        <v>114</v>
      </c>
      <c r="E20" s="47">
        <v>52</v>
      </c>
      <c r="F20" s="65">
        <f t="shared" si="1"/>
        <v>62</v>
      </c>
      <c r="G20" s="47">
        <v>9</v>
      </c>
      <c r="H20" s="65">
        <f t="shared" si="2"/>
        <v>1954</v>
      </c>
      <c r="I20" s="65">
        <f t="shared" si="3"/>
        <v>994</v>
      </c>
      <c r="J20" s="65">
        <f t="shared" si="3"/>
        <v>960</v>
      </c>
      <c r="K20" s="47">
        <v>175</v>
      </c>
      <c r="L20" s="47">
        <v>135</v>
      </c>
    </row>
    <row r="21" spans="2:12" x14ac:dyDescent="0.2">
      <c r="C21" s="39"/>
      <c r="E21" s="47"/>
    </row>
    <row r="22" spans="2:12" x14ac:dyDescent="0.2">
      <c r="B22" s="34" t="s">
        <v>183</v>
      </c>
      <c r="C22" s="48">
        <v>7</v>
      </c>
      <c r="D22" s="47">
        <v>85</v>
      </c>
      <c r="E22" s="47">
        <v>32</v>
      </c>
      <c r="F22" s="65">
        <f>D22-E22</f>
        <v>53</v>
      </c>
      <c r="G22" s="47">
        <v>25</v>
      </c>
      <c r="H22" s="65">
        <f>I22+J22</f>
        <v>867</v>
      </c>
      <c r="I22" s="65">
        <f t="shared" ref="I22:J24" si="4">C95+E95+G95+I95+K95+K22</f>
        <v>429</v>
      </c>
      <c r="J22" s="65">
        <f t="shared" si="4"/>
        <v>438</v>
      </c>
      <c r="K22" s="47">
        <v>67</v>
      </c>
      <c r="L22" s="47">
        <v>65</v>
      </c>
    </row>
    <row r="23" spans="2:12" x14ac:dyDescent="0.2">
      <c r="B23" s="34" t="s">
        <v>184</v>
      </c>
      <c r="C23" s="48">
        <v>4</v>
      </c>
      <c r="D23" s="47">
        <v>45</v>
      </c>
      <c r="E23" s="47">
        <v>14</v>
      </c>
      <c r="F23" s="65">
        <f>D23-E23</f>
        <v>31</v>
      </c>
      <c r="G23" s="47">
        <v>10</v>
      </c>
      <c r="H23" s="65">
        <f>I23+J23</f>
        <v>408</v>
      </c>
      <c r="I23" s="65">
        <f t="shared" si="4"/>
        <v>206</v>
      </c>
      <c r="J23" s="65">
        <f t="shared" si="4"/>
        <v>202</v>
      </c>
      <c r="K23" s="47">
        <v>33</v>
      </c>
      <c r="L23" s="47">
        <v>39</v>
      </c>
    </row>
    <row r="24" spans="2:12" x14ac:dyDescent="0.2">
      <c r="B24" s="34" t="s">
        <v>185</v>
      </c>
      <c r="C24" s="48">
        <v>5</v>
      </c>
      <c r="D24" s="47">
        <v>34</v>
      </c>
      <c r="E24" s="47">
        <v>12</v>
      </c>
      <c r="F24" s="65">
        <f>D24-E24</f>
        <v>22</v>
      </c>
      <c r="G24" s="47">
        <v>10</v>
      </c>
      <c r="H24" s="65">
        <f>I24+J24</f>
        <v>192</v>
      </c>
      <c r="I24" s="65">
        <f t="shared" si="4"/>
        <v>90</v>
      </c>
      <c r="J24" s="65">
        <f t="shared" si="4"/>
        <v>102</v>
      </c>
      <c r="K24" s="47">
        <v>17</v>
      </c>
      <c r="L24" s="47">
        <v>7</v>
      </c>
    </row>
    <row r="25" spans="2:12" x14ac:dyDescent="0.2">
      <c r="C25" s="39"/>
    </row>
    <row r="26" spans="2:12" x14ac:dyDescent="0.2">
      <c r="B26" s="34" t="s">
        <v>186</v>
      </c>
      <c r="C26" s="48">
        <v>5</v>
      </c>
      <c r="D26" s="47">
        <v>57</v>
      </c>
      <c r="E26" s="47">
        <v>17</v>
      </c>
      <c r="F26" s="65">
        <f t="shared" ref="F26:F31" si="5">D26-E26</f>
        <v>40</v>
      </c>
      <c r="G26" s="47">
        <v>15</v>
      </c>
      <c r="H26" s="65">
        <f t="shared" ref="H26:H31" si="6">I26+J26</f>
        <v>931</v>
      </c>
      <c r="I26" s="65">
        <f t="shared" ref="I26:J31" si="7">C99+E99+G99+I99+K99+K26</f>
        <v>477</v>
      </c>
      <c r="J26" s="65">
        <f t="shared" si="7"/>
        <v>454</v>
      </c>
      <c r="K26" s="47">
        <v>76</v>
      </c>
      <c r="L26" s="47">
        <v>71</v>
      </c>
    </row>
    <row r="27" spans="2:12" x14ac:dyDescent="0.2">
      <c r="B27" s="34" t="s">
        <v>187</v>
      </c>
      <c r="C27" s="48">
        <v>5</v>
      </c>
      <c r="D27" s="47">
        <v>71</v>
      </c>
      <c r="E27" s="47">
        <v>26</v>
      </c>
      <c r="F27" s="65">
        <f t="shared" si="5"/>
        <v>45</v>
      </c>
      <c r="G27" s="47">
        <v>13</v>
      </c>
      <c r="H27" s="65">
        <f t="shared" si="6"/>
        <v>1105</v>
      </c>
      <c r="I27" s="65">
        <f t="shared" si="7"/>
        <v>563</v>
      </c>
      <c r="J27" s="65">
        <f t="shared" si="7"/>
        <v>542</v>
      </c>
      <c r="K27" s="47">
        <v>103</v>
      </c>
      <c r="L27" s="47">
        <v>93</v>
      </c>
    </row>
    <row r="28" spans="2:12" x14ac:dyDescent="0.2">
      <c r="B28" s="34" t="s">
        <v>188</v>
      </c>
      <c r="C28" s="48">
        <v>4</v>
      </c>
      <c r="D28" s="47">
        <v>45</v>
      </c>
      <c r="E28" s="47">
        <v>16</v>
      </c>
      <c r="F28" s="65">
        <f t="shared" si="5"/>
        <v>29</v>
      </c>
      <c r="G28" s="47">
        <v>10</v>
      </c>
      <c r="H28" s="65">
        <f t="shared" si="6"/>
        <v>493</v>
      </c>
      <c r="I28" s="65">
        <f t="shared" si="7"/>
        <v>247</v>
      </c>
      <c r="J28" s="65">
        <f t="shared" si="7"/>
        <v>246</v>
      </c>
      <c r="K28" s="47">
        <v>44</v>
      </c>
      <c r="L28" s="47">
        <v>43</v>
      </c>
    </row>
    <row r="29" spans="2:12" x14ac:dyDescent="0.2">
      <c r="B29" s="34" t="s">
        <v>189</v>
      </c>
      <c r="C29" s="48">
        <v>4</v>
      </c>
      <c r="D29" s="47">
        <v>36</v>
      </c>
      <c r="E29" s="47">
        <v>13</v>
      </c>
      <c r="F29" s="65">
        <f t="shared" si="5"/>
        <v>23</v>
      </c>
      <c r="G29" s="47">
        <v>13</v>
      </c>
      <c r="H29" s="65">
        <f t="shared" si="6"/>
        <v>453</v>
      </c>
      <c r="I29" s="65">
        <f t="shared" si="7"/>
        <v>234</v>
      </c>
      <c r="J29" s="65">
        <f t="shared" si="7"/>
        <v>219</v>
      </c>
      <c r="K29" s="47">
        <v>33</v>
      </c>
      <c r="L29" s="47">
        <v>31</v>
      </c>
    </row>
    <row r="30" spans="2:12" x14ac:dyDescent="0.2">
      <c r="B30" s="34" t="s">
        <v>190</v>
      </c>
      <c r="C30" s="48">
        <v>4</v>
      </c>
      <c r="D30" s="47">
        <v>86</v>
      </c>
      <c r="E30" s="47">
        <v>26</v>
      </c>
      <c r="F30" s="65">
        <f t="shared" si="5"/>
        <v>60</v>
      </c>
      <c r="G30" s="47">
        <v>27</v>
      </c>
      <c r="H30" s="65">
        <f t="shared" si="6"/>
        <v>1707</v>
      </c>
      <c r="I30" s="65">
        <f t="shared" si="7"/>
        <v>875</v>
      </c>
      <c r="J30" s="65">
        <f t="shared" si="7"/>
        <v>832</v>
      </c>
      <c r="K30" s="47">
        <v>124</v>
      </c>
      <c r="L30" s="47">
        <v>138</v>
      </c>
    </row>
    <row r="31" spans="2:12" x14ac:dyDescent="0.2">
      <c r="B31" s="34" t="s">
        <v>191</v>
      </c>
      <c r="C31" s="48">
        <v>5</v>
      </c>
      <c r="D31" s="47">
        <v>164</v>
      </c>
      <c r="E31" s="47">
        <v>48</v>
      </c>
      <c r="F31" s="65">
        <f t="shared" si="5"/>
        <v>116</v>
      </c>
      <c r="G31" s="47">
        <v>17</v>
      </c>
      <c r="H31" s="65">
        <f t="shared" si="6"/>
        <v>3702</v>
      </c>
      <c r="I31" s="65">
        <f t="shared" si="7"/>
        <v>1915</v>
      </c>
      <c r="J31" s="65">
        <f t="shared" si="7"/>
        <v>1787</v>
      </c>
      <c r="K31" s="47">
        <v>307</v>
      </c>
      <c r="L31" s="47">
        <v>288</v>
      </c>
    </row>
    <row r="32" spans="2:12" x14ac:dyDescent="0.2">
      <c r="C32" s="39"/>
    </row>
    <row r="33" spans="2:12" x14ac:dyDescent="0.2">
      <c r="B33" s="34" t="s">
        <v>192</v>
      </c>
      <c r="C33" s="48">
        <v>11</v>
      </c>
      <c r="D33" s="47">
        <v>118</v>
      </c>
      <c r="E33" s="47">
        <v>44</v>
      </c>
      <c r="F33" s="65">
        <f>D33-E33</f>
        <v>74</v>
      </c>
      <c r="G33" s="47">
        <v>22</v>
      </c>
      <c r="H33" s="65">
        <f>I33+J33</f>
        <v>1189</v>
      </c>
      <c r="I33" s="65">
        <f t="shared" ref="I33:J37" si="8">C106+E106+G106+I106+K106+K33</f>
        <v>595</v>
      </c>
      <c r="J33" s="65">
        <f t="shared" si="8"/>
        <v>594</v>
      </c>
      <c r="K33" s="47">
        <v>104</v>
      </c>
      <c r="L33" s="47">
        <v>74</v>
      </c>
    </row>
    <row r="34" spans="2:12" x14ac:dyDescent="0.2">
      <c r="B34" s="34" t="s">
        <v>193</v>
      </c>
      <c r="C34" s="48">
        <v>3</v>
      </c>
      <c r="D34" s="47">
        <v>60</v>
      </c>
      <c r="E34" s="47">
        <v>25</v>
      </c>
      <c r="F34" s="65">
        <f>D34-E34</f>
        <v>35</v>
      </c>
      <c r="G34" s="47">
        <v>8</v>
      </c>
      <c r="H34" s="65">
        <f>I34+J34</f>
        <v>978</v>
      </c>
      <c r="I34" s="65">
        <f t="shared" si="8"/>
        <v>506</v>
      </c>
      <c r="J34" s="65">
        <f t="shared" si="8"/>
        <v>472</v>
      </c>
      <c r="K34" s="47">
        <v>88</v>
      </c>
      <c r="L34" s="47">
        <v>93</v>
      </c>
    </row>
    <row r="35" spans="2:12" x14ac:dyDescent="0.2">
      <c r="B35" s="34" t="s">
        <v>194</v>
      </c>
      <c r="C35" s="48">
        <v>5</v>
      </c>
      <c r="D35" s="47">
        <v>41</v>
      </c>
      <c r="E35" s="47">
        <v>16</v>
      </c>
      <c r="F35" s="65">
        <f>D35-E35</f>
        <v>25</v>
      </c>
      <c r="G35" s="47">
        <v>6</v>
      </c>
      <c r="H35" s="65">
        <f>I35+J35</f>
        <v>360</v>
      </c>
      <c r="I35" s="65">
        <f t="shared" si="8"/>
        <v>161</v>
      </c>
      <c r="J35" s="65">
        <f t="shared" si="8"/>
        <v>199</v>
      </c>
      <c r="K35" s="47">
        <v>25</v>
      </c>
      <c r="L35" s="47">
        <v>23</v>
      </c>
    </row>
    <row r="36" spans="2:12" x14ac:dyDescent="0.2">
      <c r="B36" s="34" t="s">
        <v>195</v>
      </c>
      <c r="C36" s="48">
        <v>9</v>
      </c>
      <c r="D36" s="47">
        <v>36</v>
      </c>
      <c r="E36" s="47">
        <v>16</v>
      </c>
      <c r="F36" s="65">
        <f>D36-E36</f>
        <v>20</v>
      </c>
      <c r="G36" s="47">
        <v>9</v>
      </c>
      <c r="H36" s="65">
        <f>I36+J36</f>
        <v>213</v>
      </c>
      <c r="I36" s="65">
        <f t="shared" si="8"/>
        <v>103</v>
      </c>
      <c r="J36" s="65">
        <f t="shared" si="8"/>
        <v>110</v>
      </c>
      <c r="K36" s="47">
        <v>16</v>
      </c>
      <c r="L36" s="47">
        <v>8</v>
      </c>
    </row>
    <row r="37" spans="2:12" x14ac:dyDescent="0.2">
      <c r="B37" s="34" t="s">
        <v>196</v>
      </c>
      <c r="C37" s="48">
        <v>1</v>
      </c>
      <c r="D37" s="47">
        <v>7</v>
      </c>
      <c r="E37" s="47">
        <v>4</v>
      </c>
      <c r="F37" s="65">
        <f>D37-E37</f>
        <v>3</v>
      </c>
      <c r="G37" s="47">
        <v>1</v>
      </c>
      <c r="H37" s="65">
        <f>I37+J37</f>
        <v>34</v>
      </c>
      <c r="I37" s="65">
        <f t="shared" si="8"/>
        <v>20</v>
      </c>
      <c r="J37" s="65">
        <f t="shared" si="8"/>
        <v>14</v>
      </c>
      <c r="K37" s="47">
        <v>1</v>
      </c>
      <c r="L37" s="47">
        <v>1</v>
      </c>
    </row>
    <row r="38" spans="2:12" x14ac:dyDescent="0.2">
      <c r="C38" s="39"/>
    </row>
    <row r="39" spans="2:12" x14ac:dyDescent="0.2">
      <c r="B39" s="34" t="s">
        <v>197</v>
      </c>
      <c r="C39" s="48">
        <v>5</v>
      </c>
      <c r="D39" s="47">
        <v>69</v>
      </c>
      <c r="E39" s="47">
        <v>21</v>
      </c>
      <c r="F39" s="65">
        <f>D39-E39</f>
        <v>48</v>
      </c>
      <c r="G39" s="47">
        <v>8</v>
      </c>
      <c r="H39" s="65">
        <f>I39+J39</f>
        <v>841</v>
      </c>
      <c r="I39" s="65">
        <f t="shared" ref="I39:J43" si="9">C112+E112+G112+I112+K112+K39</f>
        <v>430</v>
      </c>
      <c r="J39" s="65">
        <f t="shared" si="9"/>
        <v>411</v>
      </c>
      <c r="K39" s="47">
        <v>71</v>
      </c>
      <c r="L39" s="47">
        <v>72</v>
      </c>
    </row>
    <row r="40" spans="2:12" x14ac:dyDescent="0.2">
      <c r="B40" s="34" t="s">
        <v>198</v>
      </c>
      <c r="C40" s="48">
        <v>6</v>
      </c>
      <c r="D40" s="47">
        <v>51</v>
      </c>
      <c r="E40" s="47">
        <v>15</v>
      </c>
      <c r="F40" s="65">
        <f>D40-E40</f>
        <v>36</v>
      </c>
      <c r="G40" s="47">
        <v>7</v>
      </c>
      <c r="H40" s="65">
        <f>I40+J40</f>
        <v>526</v>
      </c>
      <c r="I40" s="65">
        <f t="shared" si="9"/>
        <v>278</v>
      </c>
      <c r="J40" s="65">
        <f t="shared" si="9"/>
        <v>248</v>
      </c>
      <c r="K40" s="47">
        <v>46</v>
      </c>
      <c r="L40" s="47">
        <v>41</v>
      </c>
    </row>
    <row r="41" spans="2:12" x14ac:dyDescent="0.2">
      <c r="B41" s="34" t="s">
        <v>199</v>
      </c>
      <c r="C41" s="48">
        <v>3</v>
      </c>
      <c r="D41" s="47">
        <v>59</v>
      </c>
      <c r="E41" s="47">
        <v>19</v>
      </c>
      <c r="F41" s="65">
        <f>D41-E41</f>
        <v>40</v>
      </c>
      <c r="G41" s="47">
        <v>15</v>
      </c>
      <c r="H41" s="65">
        <f>I41+J41</f>
        <v>1015</v>
      </c>
      <c r="I41" s="65">
        <f t="shared" si="9"/>
        <v>539</v>
      </c>
      <c r="J41" s="65">
        <f t="shared" si="9"/>
        <v>476</v>
      </c>
      <c r="K41" s="47">
        <v>77</v>
      </c>
      <c r="L41" s="47">
        <v>89</v>
      </c>
    </row>
    <row r="42" spans="2:12" x14ac:dyDescent="0.2">
      <c r="B42" s="34" t="s">
        <v>200</v>
      </c>
      <c r="C42" s="48">
        <v>11</v>
      </c>
      <c r="D42" s="47">
        <v>76</v>
      </c>
      <c r="E42" s="47">
        <v>29</v>
      </c>
      <c r="F42" s="65">
        <f>D42-E42</f>
        <v>47</v>
      </c>
      <c r="G42" s="47">
        <v>18</v>
      </c>
      <c r="H42" s="65">
        <f>I42+J42</f>
        <v>572</v>
      </c>
      <c r="I42" s="65">
        <f t="shared" si="9"/>
        <v>289</v>
      </c>
      <c r="J42" s="65">
        <f t="shared" si="9"/>
        <v>283</v>
      </c>
      <c r="K42" s="47">
        <v>48</v>
      </c>
      <c r="L42" s="47">
        <v>49</v>
      </c>
    </row>
    <row r="43" spans="2:12" x14ac:dyDescent="0.2">
      <c r="B43" s="34" t="s">
        <v>201</v>
      </c>
      <c r="C43" s="48">
        <v>11</v>
      </c>
      <c r="D43" s="47">
        <v>58</v>
      </c>
      <c r="E43" s="47">
        <v>22</v>
      </c>
      <c r="F43" s="65">
        <f>D43-E43</f>
        <v>36</v>
      </c>
      <c r="G43" s="47">
        <v>11</v>
      </c>
      <c r="H43" s="65">
        <f>I43+J43</f>
        <v>263</v>
      </c>
      <c r="I43" s="65">
        <f t="shared" si="9"/>
        <v>127</v>
      </c>
      <c r="J43" s="65">
        <f t="shared" si="9"/>
        <v>136</v>
      </c>
      <c r="K43" s="47">
        <v>16</v>
      </c>
      <c r="L43" s="47">
        <v>17</v>
      </c>
    </row>
    <row r="44" spans="2:12" x14ac:dyDescent="0.2">
      <c r="C44" s="39"/>
    </row>
    <row r="45" spans="2:12" x14ac:dyDescent="0.2">
      <c r="B45" s="34" t="s">
        <v>202</v>
      </c>
      <c r="C45" s="48">
        <v>3</v>
      </c>
      <c r="D45" s="47">
        <v>40</v>
      </c>
      <c r="E45" s="47">
        <v>16</v>
      </c>
      <c r="F45" s="65">
        <f t="shared" ref="F45:F54" si="10">D45-E45</f>
        <v>24</v>
      </c>
      <c r="G45" s="47">
        <v>7</v>
      </c>
      <c r="H45" s="65">
        <f t="shared" ref="H45:H54" si="11">I45+J45</f>
        <v>532</v>
      </c>
      <c r="I45" s="65">
        <f t="shared" ref="I45:J54" si="12">C118+E118+G118+I118+K118+K45</f>
        <v>273</v>
      </c>
      <c r="J45" s="65">
        <f t="shared" si="12"/>
        <v>259</v>
      </c>
      <c r="K45" s="47">
        <v>47</v>
      </c>
      <c r="L45" s="47">
        <v>41</v>
      </c>
    </row>
    <row r="46" spans="2:12" x14ac:dyDescent="0.2">
      <c r="B46" s="34" t="s">
        <v>203</v>
      </c>
      <c r="C46" s="48">
        <v>4</v>
      </c>
      <c r="D46" s="47">
        <v>36</v>
      </c>
      <c r="E46" s="47">
        <v>14</v>
      </c>
      <c r="F46" s="65">
        <f t="shared" si="10"/>
        <v>22</v>
      </c>
      <c r="G46" s="47">
        <v>6</v>
      </c>
      <c r="H46" s="65">
        <f t="shared" si="11"/>
        <v>441</v>
      </c>
      <c r="I46" s="65">
        <f t="shared" si="12"/>
        <v>229</v>
      </c>
      <c r="J46" s="65">
        <f t="shared" si="12"/>
        <v>212</v>
      </c>
      <c r="K46" s="47">
        <v>30</v>
      </c>
      <c r="L46" s="47">
        <v>36</v>
      </c>
    </row>
    <row r="47" spans="2:12" x14ac:dyDescent="0.2">
      <c r="B47" s="34" t="s">
        <v>204</v>
      </c>
      <c r="C47" s="48">
        <v>4</v>
      </c>
      <c r="D47" s="47">
        <v>43</v>
      </c>
      <c r="E47" s="47">
        <v>16</v>
      </c>
      <c r="F47" s="65">
        <f t="shared" si="10"/>
        <v>27</v>
      </c>
      <c r="G47" s="47">
        <v>10</v>
      </c>
      <c r="H47" s="65">
        <f t="shared" si="11"/>
        <v>448</v>
      </c>
      <c r="I47" s="65">
        <f t="shared" si="12"/>
        <v>234</v>
      </c>
      <c r="J47" s="65">
        <f t="shared" si="12"/>
        <v>214</v>
      </c>
      <c r="K47" s="47">
        <v>37</v>
      </c>
      <c r="L47" s="47">
        <v>38</v>
      </c>
    </row>
    <row r="48" spans="2:12" x14ac:dyDescent="0.2">
      <c r="B48" s="34" t="s">
        <v>205</v>
      </c>
      <c r="C48" s="48">
        <v>5</v>
      </c>
      <c r="D48" s="47">
        <v>56</v>
      </c>
      <c r="E48" s="47">
        <v>20</v>
      </c>
      <c r="F48" s="65">
        <f t="shared" si="10"/>
        <v>36</v>
      </c>
      <c r="G48" s="47">
        <v>12</v>
      </c>
      <c r="H48" s="65">
        <f t="shared" si="11"/>
        <v>490</v>
      </c>
      <c r="I48" s="65">
        <f t="shared" si="12"/>
        <v>234</v>
      </c>
      <c r="J48" s="65">
        <f t="shared" si="12"/>
        <v>256</v>
      </c>
      <c r="K48" s="47">
        <v>34</v>
      </c>
      <c r="L48" s="47">
        <v>34</v>
      </c>
    </row>
    <row r="49" spans="2:12" x14ac:dyDescent="0.2">
      <c r="B49" s="34" t="s">
        <v>206</v>
      </c>
      <c r="C49" s="48">
        <v>5</v>
      </c>
      <c r="D49" s="47">
        <v>34</v>
      </c>
      <c r="E49" s="47">
        <v>15</v>
      </c>
      <c r="F49" s="65">
        <f t="shared" si="10"/>
        <v>19</v>
      </c>
      <c r="G49" s="47">
        <v>10</v>
      </c>
      <c r="H49" s="65">
        <f t="shared" si="11"/>
        <v>158</v>
      </c>
      <c r="I49" s="65">
        <f t="shared" si="12"/>
        <v>82</v>
      </c>
      <c r="J49" s="65">
        <f t="shared" si="12"/>
        <v>76</v>
      </c>
      <c r="K49" s="47">
        <v>17</v>
      </c>
      <c r="L49" s="47">
        <v>12</v>
      </c>
    </row>
    <row r="50" spans="2:12" x14ac:dyDescent="0.2">
      <c r="B50" s="34" t="s">
        <v>207</v>
      </c>
      <c r="C50" s="48">
        <v>3</v>
      </c>
      <c r="D50" s="47">
        <v>23</v>
      </c>
      <c r="E50" s="47">
        <v>9</v>
      </c>
      <c r="F50" s="65">
        <f t="shared" si="10"/>
        <v>14</v>
      </c>
      <c r="G50" s="47">
        <v>6</v>
      </c>
      <c r="H50" s="65">
        <f t="shared" si="11"/>
        <v>109</v>
      </c>
      <c r="I50" s="65">
        <f t="shared" si="12"/>
        <v>62</v>
      </c>
      <c r="J50" s="65">
        <f t="shared" si="12"/>
        <v>47</v>
      </c>
      <c r="K50" s="47">
        <v>7</v>
      </c>
      <c r="L50" s="47">
        <v>15</v>
      </c>
    </row>
    <row r="51" spans="2:12" x14ac:dyDescent="0.2">
      <c r="B51" s="34" t="s">
        <v>208</v>
      </c>
      <c r="C51" s="48">
        <v>8</v>
      </c>
      <c r="D51" s="47">
        <v>63</v>
      </c>
      <c r="E51" s="47">
        <v>31</v>
      </c>
      <c r="F51" s="65">
        <f t="shared" si="10"/>
        <v>32</v>
      </c>
      <c r="G51" s="47">
        <v>20</v>
      </c>
      <c r="H51" s="65">
        <f t="shared" si="11"/>
        <v>279</v>
      </c>
      <c r="I51" s="65">
        <f t="shared" si="12"/>
        <v>142</v>
      </c>
      <c r="J51" s="65">
        <f t="shared" si="12"/>
        <v>137</v>
      </c>
      <c r="K51" s="47">
        <v>19</v>
      </c>
      <c r="L51" s="47">
        <v>13</v>
      </c>
    </row>
    <row r="52" spans="2:12" x14ac:dyDescent="0.2">
      <c r="B52" s="34" t="s">
        <v>209</v>
      </c>
      <c r="C52" s="48">
        <v>3</v>
      </c>
      <c r="D52" s="47">
        <v>43</v>
      </c>
      <c r="E52" s="47">
        <v>23</v>
      </c>
      <c r="F52" s="65">
        <f t="shared" si="10"/>
        <v>20</v>
      </c>
      <c r="G52" s="47">
        <v>7</v>
      </c>
      <c r="H52" s="65">
        <f t="shared" si="11"/>
        <v>543</v>
      </c>
      <c r="I52" s="65">
        <f t="shared" si="12"/>
        <v>271</v>
      </c>
      <c r="J52" s="65">
        <f t="shared" si="12"/>
        <v>272</v>
      </c>
      <c r="K52" s="47">
        <v>41</v>
      </c>
      <c r="L52" s="47">
        <v>46</v>
      </c>
    </row>
    <row r="53" spans="2:12" x14ac:dyDescent="0.2">
      <c r="B53" s="34" t="s">
        <v>210</v>
      </c>
      <c r="C53" s="48">
        <v>2</v>
      </c>
      <c r="D53" s="47">
        <v>37</v>
      </c>
      <c r="E53" s="47">
        <v>15</v>
      </c>
      <c r="F53" s="65">
        <f t="shared" si="10"/>
        <v>22</v>
      </c>
      <c r="G53" s="47">
        <v>5</v>
      </c>
      <c r="H53" s="65">
        <f t="shared" si="11"/>
        <v>521</v>
      </c>
      <c r="I53" s="65">
        <f t="shared" si="12"/>
        <v>272</v>
      </c>
      <c r="J53" s="65">
        <f t="shared" si="12"/>
        <v>249</v>
      </c>
      <c r="K53" s="47">
        <v>37</v>
      </c>
      <c r="L53" s="47">
        <v>36</v>
      </c>
    </row>
    <row r="54" spans="2:12" x14ac:dyDescent="0.2">
      <c r="B54" s="34" t="s">
        <v>211</v>
      </c>
      <c r="C54" s="48">
        <v>9</v>
      </c>
      <c r="D54" s="47">
        <v>79</v>
      </c>
      <c r="E54" s="47">
        <v>32</v>
      </c>
      <c r="F54" s="65">
        <f t="shared" si="10"/>
        <v>47</v>
      </c>
      <c r="G54" s="47">
        <v>18</v>
      </c>
      <c r="H54" s="65">
        <f t="shared" si="11"/>
        <v>631</v>
      </c>
      <c r="I54" s="65">
        <f t="shared" si="12"/>
        <v>344</v>
      </c>
      <c r="J54" s="65">
        <f t="shared" si="12"/>
        <v>287</v>
      </c>
      <c r="K54" s="47">
        <v>47</v>
      </c>
      <c r="L54" s="47">
        <v>41</v>
      </c>
    </row>
    <row r="55" spans="2:12" x14ac:dyDescent="0.2">
      <c r="C55" s="39"/>
    </row>
    <row r="56" spans="2:12" x14ac:dyDescent="0.2">
      <c r="B56" s="34" t="s">
        <v>212</v>
      </c>
      <c r="C56" s="48">
        <v>7</v>
      </c>
      <c r="D56" s="47">
        <v>82</v>
      </c>
      <c r="E56" s="47">
        <v>37</v>
      </c>
      <c r="F56" s="65">
        <f t="shared" ref="F56:F62" si="13">D56-E56</f>
        <v>45</v>
      </c>
      <c r="G56" s="47">
        <v>30</v>
      </c>
      <c r="H56" s="65">
        <f t="shared" ref="H56:H62" si="14">I56+J56</f>
        <v>1155</v>
      </c>
      <c r="I56" s="65">
        <f t="shared" ref="I56:J62" si="15">C129+E129+G129+I129+K129+K56</f>
        <v>570</v>
      </c>
      <c r="J56" s="65">
        <f t="shared" si="15"/>
        <v>585</v>
      </c>
      <c r="K56" s="47">
        <v>91</v>
      </c>
      <c r="L56" s="47">
        <v>96</v>
      </c>
    </row>
    <row r="57" spans="2:12" x14ac:dyDescent="0.2">
      <c r="B57" s="34" t="s">
        <v>213</v>
      </c>
      <c r="C57" s="48">
        <v>3</v>
      </c>
      <c r="D57" s="47">
        <v>26</v>
      </c>
      <c r="E57" s="47">
        <v>10</v>
      </c>
      <c r="F57" s="65">
        <f t="shared" si="13"/>
        <v>16</v>
      </c>
      <c r="G57" s="47">
        <v>10</v>
      </c>
      <c r="H57" s="65">
        <f t="shared" si="14"/>
        <v>188</v>
      </c>
      <c r="I57" s="65">
        <f t="shared" si="15"/>
        <v>98</v>
      </c>
      <c r="J57" s="65">
        <f t="shared" si="15"/>
        <v>90</v>
      </c>
      <c r="K57" s="47">
        <v>13</v>
      </c>
      <c r="L57" s="47">
        <v>7</v>
      </c>
    </row>
    <row r="58" spans="2:12" x14ac:dyDescent="0.2">
      <c r="B58" s="34" t="s">
        <v>214</v>
      </c>
      <c r="C58" s="48">
        <v>3</v>
      </c>
      <c r="D58" s="47">
        <v>22</v>
      </c>
      <c r="E58" s="47">
        <v>10</v>
      </c>
      <c r="F58" s="65">
        <f t="shared" si="13"/>
        <v>12</v>
      </c>
      <c r="G58" s="47">
        <v>9</v>
      </c>
      <c r="H58" s="65">
        <f t="shared" si="14"/>
        <v>198</v>
      </c>
      <c r="I58" s="65">
        <f t="shared" si="15"/>
        <v>93</v>
      </c>
      <c r="J58" s="65">
        <f t="shared" si="15"/>
        <v>105</v>
      </c>
      <c r="K58" s="47">
        <v>22</v>
      </c>
      <c r="L58" s="47">
        <v>20</v>
      </c>
    </row>
    <row r="59" spans="2:12" x14ac:dyDescent="0.2">
      <c r="B59" s="34" t="s">
        <v>215</v>
      </c>
      <c r="C59" s="48">
        <v>5</v>
      </c>
      <c r="D59" s="47">
        <v>71</v>
      </c>
      <c r="E59" s="47">
        <v>30</v>
      </c>
      <c r="F59" s="65">
        <f t="shared" si="13"/>
        <v>41</v>
      </c>
      <c r="G59" s="47">
        <v>14</v>
      </c>
      <c r="H59" s="65">
        <f t="shared" si="14"/>
        <v>970</v>
      </c>
      <c r="I59" s="65">
        <f t="shared" si="15"/>
        <v>502</v>
      </c>
      <c r="J59" s="65">
        <f t="shared" si="15"/>
        <v>468</v>
      </c>
      <c r="K59" s="47">
        <v>62</v>
      </c>
      <c r="L59" s="47">
        <v>74</v>
      </c>
    </row>
    <row r="60" spans="2:12" x14ac:dyDescent="0.2">
      <c r="B60" s="34" t="s">
        <v>216</v>
      </c>
      <c r="C60" s="48">
        <v>6</v>
      </c>
      <c r="D60" s="47">
        <v>41</v>
      </c>
      <c r="E60" s="47">
        <v>17</v>
      </c>
      <c r="F60" s="65">
        <f t="shared" si="13"/>
        <v>24</v>
      </c>
      <c r="G60" s="47">
        <v>14</v>
      </c>
      <c r="H60" s="65">
        <f t="shared" si="14"/>
        <v>244</v>
      </c>
      <c r="I60" s="65">
        <f t="shared" si="15"/>
        <v>124</v>
      </c>
      <c r="J60" s="65">
        <f t="shared" si="15"/>
        <v>120</v>
      </c>
      <c r="K60" s="47">
        <v>20</v>
      </c>
      <c r="L60" s="47">
        <v>18</v>
      </c>
    </row>
    <row r="61" spans="2:12" x14ac:dyDescent="0.2">
      <c r="B61" s="34" t="s">
        <v>217</v>
      </c>
      <c r="C61" s="48">
        <v>4</v>
      </c>
      <c r="D61" s="47">
        <v>34</v>
      </c>
      <c r="E61" s="47">
        <v>20</v>
      </c>
      <c r="F61" s="65">
        <f t="shared" si="13"/>
        <v>14</v>
      </c>
      <c r="G61" s="47">
        <v>8</v>
      </c>
      <c r="H61" s="65">
        <f t="shared" si="14"/>
        <v>282</v>
      </c>
      <c r="I61" s="65">
        <f t="shared" si="15"/>
        <v>153</v>
      </c>
      <c r="J61" s="65">
        <f t="shared" si="15"/>
        <v>129</v>
      </c>
      <c r="K61" s="47">
        <v>26</v>
      </c>
      <c r="L61" s="47">
        <v>16</v>
      </c>
    </row>
    <row r="62" spans="2:12" x14ac:dyDescent="0.2">
      <c r="B62" s="34" t="s">
        <v>218</v>
      </c>
      <c r="C62" s="48">
        <v>10</v>
      </c>
      <c r="D62" s="47">
        <v>97</v>
      </c>
      <c r="E62" s="47">
        <v>34</v>
      </c>
      <c r="F62" s="65">
        <f t="shared" si="13"/>
        <v>63</v>
      </c>
      <c r="G62" s="47">
        <v>19</v>
      </c>
      <c r="H62" s="65">
        <f t="shared" si="14"/>
        <v>773</v>
      </c>
      <c r="I62" s="65">
        <f t="shared" si="15"/>
        <v>390</v>
      </c>
      <c r="J62" s="65">
        <f t="shared" si="15"/>
        <v>383</v>
      </c>
      <c r="K62" s="47">
        <v>50</v>
      </c>
      <c r="L62" s="47">
        <v>55</v>
      </c>
    </row>
    <row r="63" spans="2:12" x14ac:dyDescent="0.2">
      <c r="C63" s="39"/>
    </row>
    <row r="64" spans="2:12" x14ac:dyDescent="0.2">
      <c r="B64" s="34" t="s">
        <v>219</v>
      </c>
      <c r="C64" s="48">
        <v>9</v>
      </c>
      <c r="D64" s="47">
        <v>91</v>
      </c>
      <c r="E64" s="47">
        <v>45</v>
      </c>
      <c r="F64" s="65">
        <f t="shared" ref="F64:F70" si="16">D64-E64</f>
        <v>46</v>
      </c>
      <c r="G64" s="47">
        <v>41</v>
      </c>
      <c r="H64" s="65">
        <f t="shared" ref="H64:H70" si="17">I64+J64</f>
        <v>993</v>
      </c>
      <c r="I64" s="65">
        <f t="shared" ref="I64:J70" si="18">C137+E137+G137+I137+K137+K64</f>
        <v>510</v>
      </c>
      <c r="J64" s="65">
        <f t="shared" si="18"/>
        <v>483</v>
      </c>
      <c r="K64" s="47">
        <v>76</v>
      </c>
      <c r="L64" s="47">
        <v>73</v>
      </c>
    </row>
    <row r="65" spans="1:12" x14ac:dyDescent="0.2">
      <c r="B65" s="34" t="s">
        <v>220</v>
      </c>
      <c r="C65" s="48">
        <v>1</v>
      </c>
      <c r="D65" s="47">
        <v>12</v>
      </c>
      <c r="E65" s="47">
        <v>5</v>
      </c>
      <c r="F65" s="65">
        <f t="shared" si="16"/>
        <v>7</v>
      </c>
      <c r="G65" s="47">
        <v>7</v>
      </c>
      <c r="H65" s="65">
        <f t="shared" si="17"/>
        <v>211</v>
      </c>
      <c r="I65" s="65">
        <f t="shared" si="18"/>
        <v>107</v>
      </c>
      <c r="J65" s="65">
        <f t="shared" si="18"/>
        <v>104</v>
      </c>
      <c r="K65" s="47">
        <v>15</v>
      </c>
      <c r="L65" s="47">
        <v>24</v>
      </c>
    </row>
    <row r="66" spans="1:12" x14ac:dyDescent="0.2">
      <c r="B66" s="34" t="s">
        <v>221</v>
      </c>
      <c r="C66" s="48">
        <v>5</v>
      </c>
      <c r="D66" s="47">
        <v>44</v>
      </c>
      <c r="E66" s="47">
        <v>21</v>
      </c>
      <c r="F66" s="65">
        <f t="shared" si="16"/>
        <v>23</v>
      </c>
      <c r="G66" s="47">
        <v>9</v>
      </c>
      <c r="H66" s="65">
        <f t="shared" si="17"/>
        <v>286</v>
      </c>
      <c r="I66" s="65">
        <f t="shared" si="18"/>
        <v>134</v>
      </c>
      <c r="J66" s="65">
        <f t="shared" si="18"/>
        <v>152</v>
      </c>
      <c r="K66" s="47">
        <v>15</v>
      </c>
      <c r="L66" s="47">
        <v>25</v>
      </c>
    </row>
    <row r="67" spans="1:12" x14ac:dyDescent="0.2">
      <c r="B67" s="34" t="s">
        <v>222</v>
      </c>
      <c r="C67" s="48">
        <v>8</v>
      </c>
      <c r="D67" s="47">
        <v>28</v>
      </c>
      <c r="E67" s="47">
        <v>14</v>
      </c>
      <c r="F67" s="65">
        <f t="shared" si="16"/>
        <v>14</v>
      </c>
      <c r="G67" s="47">
        <v>10</v>
      </c>
      <c r="H67" s="65">
        <f t="shared" si="17"/>
        <v>134</v>
      </c>
      <c r="I67" s="65">
        <f t="shared" si="18"/>
        <v>66</v>
      </c>
      <c r="J67" s="65">
        <f t="shared" si="18"/>
        <v>68</v>
      </c>
      <c r="K67" s="47">
        <v>12</v>
      </c>
      <c r="L67" s="47">
        <v>8</v>
      </c>
    </row>
    <row r="68" spans="1:12" x14ac:dyDescent="0.2">
      <c r="B68" s="34" t="s">
        <v>223</v>
      </c>
      <c r="C68" s="48">
        <v>6</v>
      </c>
      <c r="D68" s="47">
        <v>12</v>
      </c>
      <c r="E68" s="47">
        <v>5</v>
      </c>
      <c r="F68" s="65">
        <f t="shared" si="16"/>
        <v>7</v>
      </c>
      <c r="G68" s="47">
        <v>5</v>
      </c>
      <c r="H68" s="65">
        <f t="shared" si="17"/>
        <v>101</v>
      </c>
      <c r="I68" s="65">
        <f t="shared" si="18"/>
        <v>54</v>
      </c>
      <c r="J68" s="65">
        <f t="shared" si="18"/>
        <v>47</v>
      </c>
      <c r="K68" s="47">
        <v>8</v>
      </c>
      <c r="L68" s="47">
        <v>4</v>
      </c>
    </row>
    <row r="69" spans="1:12" x14ac:dyDescent="0.2">
      <c r="B69" s="34" t="s">
        <v>224</v>
      </c>
      <c r="C69" s="48">
        <v>5</v>
      </c>
      <c r="D69" s="47">
        <v>36</v>
      </c>
      <c r="E69" s="47">
        <v>18</v>
      </c>
      <c r="F69" s="65">
        <f t="shared" si="16"/>
        <v>18</v>
      </c>
      <c r="G69" s="47">
        <v>13</v>
      </c>
      <c r="H69" s="65">
        <f t="shared" si="17"/>
        <v>227</v>
      </c>
      <c r="I69" s="65">
        <f t="shared" si="18"/>
        <v>121</v>
      </c>
      <c r="J69" s="65">
        <f t="shared" si="18"/>
        <v>106</v>
      </c>
      <c r="K69" s="47">
        <v>19</v>
      </c>
      <c r="L69" s="47">
        <v>18</v>
      </c>
    </row>
    <row r="70" spans="1:12" x14ac:dyDescent="0.2">
      <c r="B70" s="34" t="s">
        <v>225</v>
      </c>
      <c r="C70" s="48">
        <v>1</v>
      </c>
      <c r="D70" s="47">
        <v>8</v>
      </c>
      <c r="E70" s="47">
        <v>4</v>
      </c>
      <c r="F70" s="65">
        <f t="shared" si="16"/>
        <v>4</v>
      </c>
      <c r="G70" s="47">
        <v>4</v>
      </c>
      <c r="H70" s="65">
        <f t="shared" si="17"/>
        <v>30</v>
      </c>
      <c r="I70" s="65">
        <f t="shared" si="18"/>
        <v>14</v>
      </c>
      <c r="J70" s="65">
        <f t="shared" si="18"/>
        <v>16</v>
      </c>
      <c r="K70" s="47">
        <v>4</v>
      </c>
      <c r="L70" s="47">
        <v>2</v>
      </c>
    </row>
    <row r="71" spans="1:12" ht="18" thickBot="1" x14ac:dyDescent="0.25">
      <c r="B71" s="37"/>
      <c r="C71" s="53"/>
      <c r="D71" s="37"/>
      <c r="E71" s="37"/>
      <c r="F71" s="37"/>
      <c r="G71" s="37"/>
      <c r="H71" s="37"/>
      <c r="I71" s="37"/>
      <c r="J71" s="37"/>
      <c r="K71" s="37"/>
      <c r="L71" s="37"/>
    </row>
    <row r="72" spans="1:12" x14ac:dyDescent="0.2">
      <c r="C72" s="34" t="s">
        <v>263</v>
      </c>
    </row>
    <row r="73" spans="1:12" x14ac:dyDescent="0.2">
      <c r="A73" s="34"/>
    </row>
    <row r="74" spans="1:12" x14ac:dyDescent="0.2">
      <c r="A74" s="34"/>
    </row>
    <row r="79" spans="1:12" x14ac:dyDescent="0.2">
      <c r="F79" s="36" t="s">
        <v>319</v>
      </c>
    </row>
    <row r="80" spans="1:12" x14ac:dyDescent="0.2">
      <c r="C80" s="36" t="s">
        <v>364</v>
      </c>
    </row>
    <row r="81" spans="2:12" ht="18" thickBot="1" x14ac:dyDescent="0.25">
      <c r="B81" s="37"/>
      <c r="C81" s="37"/>
      <c r="D81" s="37"/>
      <c r="E81" s="38" t="s">
        <v>353</v>
      </c>
      <c r="F81" s="37"/>
      <c r="G81" s="37"/>
      <c r="H81" s="37"/>
      <c r="I81" s="37"/>
      <c r="J81" s="37"/>
      <c r="K81" s="38" t="s">
        <v>365</v>
      </c>
      <c r="L81" s="37"/>
    </row>
    <row r="82" spans="2:12" x14ac:dyDescent="0.2">
      <c r="C82" s="44" t="s">
        <v>366</v>
      </c>
      <c r="D82" s="42"/>
      <c r="E82" s="44" t="s">
        <v>367</v>
      </c>
      <c r="F82" s="42"/>
      <c r="G82" s="44" t="s">
        <v>368</v>
      </c>
      <c r="H82" s="42"/>
      <c r="I82" s="44" t="s">
        <v>369</v>
      </c>
      <c r="J82" s="42"/>
      <c r="K82" s="44" t="s">
        <v>370</v>
      </c>
      <c r="L82" s="42"/>
    </row>
    <row r="83" spans="2:12" x14ac:dyDescent="0.2">
      <c r="B83" s="42"/>
      <c r="C83" s="45" t="s">
        <v>361</v>
      </c>
      <c r="D83" s="45" t="s">
        <v>362</v>
      </c>
      <c r="E83" s="45" t="s">
        <v>23</v>
      </c>
      <c r="F83" s="45" t="s">
        <v>234</v>
      </c>
      <c r="G83" s="45" t="s">
        <v>23</v>
      </c>
      <c r="H83" s="45" t="s">
        <v>234</v>
      </c>
      <c r="I83" s="45" t="s">
        <v>361</v>
      </c>
      <c r="J83" s="45" t="s">
        <v>362</v>
      </c>
      <c r="K83" s="45" t="s">
        <v>23</v>
      </c>
      <c r="L83" s="45" t="s">
        <v>234</v>
      </c>
    </row>
    <row r="84" spans="2:12" x14ac:dyDescent="0.2">
      <c r="C84" s="39"/>
    </row>
    <row r="85" spans="2:12" x14ac:dyDescent="0.2">
      <c r="B85" s="50" t="str">
        <f>B12</f>
        <v>平成12年 2000</v>
      </c>
      <c r="C85" s="49">
        <f t="shared" ref="C85:L85" si="19">SUM(C87:C143)</f>
        <v>5520</v>
      </c>
      <c r="D85" s="50">
        <f t="shared" si="19"/>
        <v>5091</v>
      </c>
      <c r="E85" s="50">
        <f t="shared" si="19"/>
        <v>5548</v>
      </c>
      <c r="F85" s="50">
        <f t="shared" si="19"/>
        <v>5115</v>
      </c>
      <c r="G85" s="50">
        <f t="shared" si="19"/>
        <v>5537</v>
      </c>
      <c r="H85" s="50">
        <f t="shared" si="19"/>
        <v>5401</v>
      </c>
      <c r="I85" s="50">
        <f t="shared" si="19"/>
        <v>5683</v>
      </c>
      <c r="J85" s="50">
        <f t="shared" si="19"/>
        <v>5409</v>
      </c>
      <c r="K85" s="50">
        <f t="shared" si="19"/>
        <v>5917</v>
      </c>
      <c r="L85" s="50">
        <f t="shared" si="19"/>
        <v>5732</v>
      </c>
    </row>
    <row r="86" spans="2:12" x14ac:dyDescent="0.2">
      <c r="C86" s="39"/>
    </row>
    <row r="87" spans="2:12" x14ac:dyDescent="0.2">
      <c r="B87" s="34" t="s">
        <v>175</v>
      </c>
      <c r="C87" s="48">
        <v>1908</v>
      </c>
      <c r="D87" s="47">
        <v>1797</v>
      </c>
      <c r="E87" s="47">
        <v>1997</v>
      </c>
      <c r="F87" s="47">
        <v>1711</v>
      </c>
      <c r="G87" s="47">
        <v>1896</v>
      </c>
      <c r="H87" s="47">
        <v>1923</v>
      </c>
      <c r="I87" s="47">
        <v>1953</v>
      </c>
      <c r="J87" s="47">
        <v>1830</v>
      </c>
      <c r="K87" s="47">
        <v>1993</v>
      </c>
      <c r="L87" s="47">
        <v>1987</v>
      </c>
    </row>
    <row r="88" spans="2:12" x14ac:dyDescent="0.2">
      <c r="B88" s="34" t="s">
        <v>177</v>
      </c>
      <c r="C88" s="48">
        <v>229</v>
      </c>
      <c r="D88" s="47">
        <v>178</v>
      </c>
      <c r="E88" s="47">
        <v>186</v>
      </c>
      <c r="F88" s="47">
        <v>184</v>
      </c>
      <c r="G88" s="47">
        <v>209</v>
      </c>
      <c r="H88" s="47">
        <v>192</v>
      </c>
      <c r="I88" s="47">
        <v>196</v>
      </c>
      <c r="J88" s="47">
        <v>215</v>
      </c>
      <c r="K88" s="47">
        <v>214</v>
      </c>
      <c r="L88" s="47">
        <v>235</v>
      </c>
    </row>
    <row r="89" spans="2:12" x14ac:dyDescent="0.2">
      <c r="B89" s="34" t="s">
        <v>178</v>
      </c>
      <c r="C89" s="48">
        <v>332</v>
      </c>
      <c r="D89" s="47">
        <v>309</v>
      </c>
      <c r="E89" s="47">
        <v>358</v>
      </c>
      <c r="F89" s="47">
        <v>336</v>
      </c>
      <c r="G89" s="47">
        <v>336</v>
      </c>
      <c r="H89" s="47">
        <v>328</v>
      </c>
      <c r="I89" s="47">
        <v>401</v>
      </c>
      <c r="J89" s="47">
        <v>359</v>
      </c>
      <c r="K89" s="47">
        <v>405</v>
      </c>
      <c r="L89" s="47">
        <v>368</v>
      </c>
    </row>
    <row r="90" spans="2:12" x14ac:dyDescent="0.2">
      <c r="B90" s="34" t="s">
        <v>179</v>
      </c>
      <c r="C90" s="48">
        <v>166</v>
      </c>
      <c r="D90" s="47">
        <v>162</v>
      </c>
      <c r="E90" s="47">
        <v>185</v>
      </c>
      <c r="F90" s="47">
        <v>171</v>
      </c>
      <c r="G90" s="47">
        <v>176</v>
      </c>
      <c r="H90" s="47">
        <v>173</v>
      </c>
      <c r="I90" s="47">
        <v>207</v>
      </c>
      <c r="J90" s="47">
        <v>168</v>
      </c>
      <c r="K90" s="47">
        <v>181</v>
      </c>
      <c r="L90" s="47">
        <v>181</v>
      </c>
    </row>
    <row r="91" spans="2:12" x14ac:dyDescent="0.2">
      <c r="B91" s="34" t="s">
        <v>180</v>
      </c>
      <c r="C91" s="48">
        <v>154</v>
      </c>
      <c r="D91" s="47">
        <v>141</v>
      </c>
      <c r="E91" s="47">
        <v>141</v>
      </c>
      <c r="F91" s="47">
        <v>139</v>
      </c>
      <c r="G91" s="47">
        <v>161</v>
      </c>
      <c r="H91" s="47">
        <v>122</v>
      </c>
      <c r="I91" s="47">
        <v>156</v>
      </c>
      <c r="J91" s="47">
        <v>137</v>
      </c>
      <c r="K91" s="47">
        <v>147</v>
      </c>
      <c r="L91" s="47">
        <v>132</v>
      </c>
    </row>
    <row r="92" spans="2:12" x14ac:dyDescent="0.2">
      <c r="B92" s="34" t="s">
        <v>181</v>
      </c>
      <c r="C92" s="48">
        <v>407</v>
      </c>
      <c r="D92" s="47">
        <v>371</v>
      </c>
      <c r="E92" s="47">
        <v>384</v>
      </c>
      <c r="F92" s="47">
        <v>368</v>
      </c>
      <c r="G92" s="47">
        <v>396</v>
      </c>
      <c r="H92" s="47">
        <v>346</v>
      </c>
      <c r="I92" s="47">
        <v>401</v>
      </c>
      <c r="J92" s="47">
        <v>356</v>
      </c>
      <c r="K92" s="47">
        <v>393</v>
      </c>
      <c r="L92" s="47">
        <v>368</v>
      </c>
    </row>
    <row r="93" spans="2:12" x14ac:dyDescent="0.2">
      <c r="B93" s="34" t="s">
        <v>182</v>
      </c>
      <c r="C93" s="48">
        <v>150</v>
      </c>
      <c r="D93" s="47">
        <v>134</v>
      </c>
      <c r="E93" s="47">
        <v>158</v>
      </c>
      <c r="F93" s="47">
        <v>171</v>
      </c>
      <c r="G93" s="47">
        <v>153</v>
      </c>
      <c r="H93" s="47">
        <v>172</v>
      </c>
      <c r="I93" s="47">
        <v>174</v>
      </c>
      <c r="J93" s="47">
        <v>178</v>
      </c>
      <c r="K93" s="47">
        <v>184</v>
      </c>
      <c r="L93" s="47">
        <v>170</v>
      </c>
    </row>
    <row r="94" spans="2:12" x14ac:dyDescent="0.2">
      <c r="C94" s="39"/>
    </row>
    <row r="95" spans="2:12" x14ac:dyDescent="0.2">
      <c r="B95" s="34" t="s">
        <v>183</v>
      </c>
      <c r="C95" s="48">
        <v>73</v>
      </c>
      <c r="D95" s="47">
        <v>69</v>
      </c>
      <c r="E95" s="47">
        <v>57</v>
      </c>
      <c r="F95" s="47">
        <v>60</v>
      </c>
      <c r="G95" s="47">
        <v>80</v>
      </c>
      <c r="H95" s="47">
        <v>90</v>
      </c>
      <c r="I95" s="47">
        <v>65</v>
      </c>
      <c r="J95" s="47">
        <v>60</v>
      </c>
      <c r="K95" s="47">
        <v>87</v>
      </c>
      <c r="L95" s="47">
        <v>94</v>
      </c>
    </row>
    <row r="96" spans="2:12" x14ac:dyDescent="0.2">
      <c r="B96" s="34" t="s">
        <v>184</v>
      </c>
      <c r="C96" s="48">
        <v>30</v>
      </c>
      <c r="D96" s="47">
        <v>27</v>
      </c>
      <c r="E96" s="47">
        <v>34</v>
      </c>
      <c r="F96" s="47">
        <v>29</v>
      </c>
      <c r="G96" s="47">
        <v>42</v>
      </c>
      <c r="H96" s="47">
        <v>28</v>
      </c>
      <c r="I96" s="47">
        <v>33</v>
      </c>
      <c r="J96" s="47">
        <v>38</v>
      </c>
      <c r="K96" s="47">
        <v>34</v>
      </c>
      <c r="L96" s="47">
        <v>41</v>
      </c>
    </row>
    <row r="97" spans="2:12" x14ac:dyDescent="0.2">
      <c r="B97" s="34" t="s">
        <v>185</v>
      </c>
      <c r="C97" s="48">
        <v>12</v>
      </c>
      <c r="D97" s="47">
        <v>13</v>
      </c>
      <c r="E97" s="47">
        <v>11</v>
      </c>
      <c r="F97" s="47">
        <v>21</v>
      </c>
      <c r="G97" s="47">
        <v>14</v>
      </c>
      <c r="H97" s="47">
        <v>18</v>
      </c>
      <c r="I97" s="47">
        <v>20</v>
      </c>
      <c r="J97" s="47">
        <v>26</v>
      </c>
      <c r="K97" s="47">
        <v>16</v>
      </c>
      <c r="L97" s="47">
        <v>17</v>
      </c>
    </row>
    <row r="98" spans="2:12" x14ac:dyDescent="0.2">
      <c r="C98" s="39"/>
    </row>
    <row r="99" spans="2:12" x14ac:dyDescent="0.2">
      <c r="B99" s="34" t="s">
        <v>186</v>
      </c>
      <c r="C99" s="48">
        <v>80</v>
      </c>
      <c r="D99" s="47">
        <v>76</v>
      </c>
      <c r="E99" s="47">
        <v>75</v>
      </c>
      <c r="F99" s="47">
        <v>68</v>
      </c>
      <c r="G99" s="47">
        <v>83</v>
      </c>
      <c r="H99" s="47">
        <v>74</v>
      </c>
      <c r="I99" s="47">
        <v>83</v>
      </c>
      <c r="J99" s="47">
        <v>77</v>
      </c>
      <c r="K99" s="47">
        <v>80</v>
      </c>
      <c r="L99" s="47">
        <v>88</v>
      </c>
    </row>
    <row r="100" spans="2:12" x14ac:dyDescent="0.2">
      <c r="B100" s="34" t="s">
        <v>187</v>
      </c>
      <c r="C100" s="48">
        <v>92</v>
      </c>
      <c r="D100" s="47">
        <v>81</v>
      </c>
      <c r="E100" s="47">
        <v>93</v>
      </c>
      <c r="F100" s="47">
        <v>84</v>
      </c>
      <c r="G100" s="47">
        <v>87</v>
      </c>
      <c r="H100" s="47">
        <v>88</v>
      </c>
      <c r="I100" s="47">
        <v>89</v>
      </c>
      <c r="J100" s="47">
        <v>89</v>
      </c>
      <c r="K100" s="47">
        <v>99</v>
      </c>
      <c r="L100" s="47">
        <v>107</v>
      </c>
    </row>
    <row r="101" spans="2:12" x14ac:dyDescent="0.2">
      <c r="B101" s="34" t="s">
        <v>188</v>
      </c>
      <c r="C101" s="48">
        <v>37</v>
      </c>
      <c r="D101" s="47">
        <v>33</v>
      </c>
      <c r="E101" s="47">
        <v>42</v>
      </c>
      <c r="F101" s="47">
        <v>42</v>
      </c>
      <c r="G101" s="47">
        <v>38</v>
      </c>
      <c r="H101" s="47">
        <v>43</v>
      </c>
      <c r="I101" s="47">
        <v>36</v>
      </c>
      <c r="J101" s="47">
        <v>38</v>
      </c>
      <c r="K101" s="47">
        <v>50</v>
      </c>
      <c r="L101" s="47">
        <v>47</v>
      </c>
    </row>
    <row r="102" spans="2:12" x14ac:dyDescent="0.2">
      <c r="B102" s="34" t="s">
        <v>189</v>
      </c>
      <c r="C102" s="48">
        <v>41</v>
      </c>
      <c r="D102" s="47">
        <v>43</v>
      </c>
      <c r="E102" s="47">
        <v>33</v>
      </c>
      <c r="F102" s="47">
        <v>36</v>
      </c>
      <c r="G102" s="47">
        <v>45</v>
      </c>
      <c r="H102" s="47">
        <v>37</v>
      </c>
      <c r="I102" s="47">
        <v>41</v>
      </c>
      <c r="J102" s="47">
        <v>34</v>
      </c>
      <c r="K102" s="47">
        <v>41</v>
      </c>
      <c r="L102" s="47">
        <v>38</v>
      </c>
    </row>
    <row r="103" spans="2:12" x14ac:dyDescent="0.2">
      <c r="B103" s="34" t="s">
        <v>190</v>
      </c>
      <c r="C103" s="48">
        <v>155</v>
      </c>
      <c r="D103" s="47">
        <v>136</v>
      </c>
      <c r="E103" s="47">
        <v>141</v>
      </c>
      <c r="F103" s="47">
        <v>144</v>
      </c>
      <c r="G103" s="47">
        <v>161</v>
      </c>
      <c r="H103" s="47">
        <v>149</v>
      </c>
      <c r="I103" s="47">
        <v>140</v>
      </c>
      <c r="J103" s="47">
        <v>140</v>
      </c>
      <c r="K103" s="47">
        <v>154</v>
      </c>
      <c r="L103" s="47">
        <v>125</v>
      </c>
    </row>
    <row r="104" spans="2:12" x14ac:dyDescent="0.2">
      <c r="B104" s="34" t="s">
        <v>191</v>
      </c>
      <c r="C104" s="48">
        <v>352</v>
      </c>
      <c r="D104" s="47">
        <v>294</v>
      </c>
      <c r="E104" s="47">
        <v>302</v>
      </c>
      <c r="F104" s="47">
        <v>310</v>
      </c>
      <c r="G104" s="47">
        <v>323</v>
      </c>
      <c r="H104" s="47">
        <v>296</v>
      </c>
      <c r="I104" s="47">
        <v>299</v>
      </c>
      <c r="J104" s="47">
        <v>313</v>
      </c>
      <c r="K104" s="47">
        <v>332</v>
      </c>
      <c r="L104" s="47">
        <v>286</v>
      </c>
    </row>
    <row r="105" spans="2:12" x14ac:dyDescent="0.2">
      <c r="C105" s="39"/>
    </row>
    <row r="106" spans="2:12" x14ac:dyDescent="0.2">
      <c r="B106" s="34" t="s">
        <v>192</v>
      </c>
      <c r="C106" s="48">
        <v>91</v>
      </c>
      <c r="D106" s="47">
        <v>104</v>
      </c>
      <c r="E106" s="47">
        <v>97</v>
      </c>
      <c r="F106" s="47">
        <v>94</v>
      </c>
      <c r="G106" s="47">
        <v>101</v>
      </c>
      <c r="H106" s="47">
        <v>98</v>
      </c>
      <c r="I106" s="47">
        <v>95</v>
      </c>
      <c r="J106" s="47">
        <v>115</v>
      </c>
      <c r="K106" s="47">
        <v>107</v>
      </c>
      <c r="L106" s="47">
        <v>109</v>
      </c>
    </row>
    <row r="107" spans="2:12" x14ac:dyDescent="0.2">
      <c r="B107" s="34" t="s">
        <v>193</v>
      </c>
      <c r="C107" s="48">
        <v>83</v>
      </c>
      <c r="D107" s="47">
        <v>63</v>
      </c>
      <c r="E107" s="47">
        <v>75</v>
      </c>
      <c r="F107" s="47">
        <v>83</v>
      </c>
      <c r="G107" s="47">
        <v>77</v>
      </c>
      <c r="H107" s="47">
        <v>80</v>
      </c>
      <c r="I107" s="47">
        <v>80</v>
      </c>
      <c r="J107" s="47">
        <v>57</v>
      </c>
      <c r="K107" s="47">
        <v>103</v>
      </c>
      <c r="L107" s="47">
        <v>96</v>
      </c>
    </row>
    <row r="108" spans="2:12" x14ac:dyDescent="0.2">
      <c r="B108" s="34" t="s">
        <v>194</v>
      </c>
      <c r="C108" s="48">
        <v>24</v>
      </c>
      <c r="D108" s="47">
        <v>29</v>
      </c>
      <c r="E108" s="47">
        <v>32</v>
      </c>
      <c r="F108" s="47">
        <v>33</v>
      </c>
      <c r="G108" s="47">
        <v>21</v>
      </c>
      <c r="H108" s="47">
        <v>37</v>
      </c>
      <c r="I108" s="47">
        <v>28</v>
      </c>
      <c r="J108" s="47">
        <v>38</v>
      </c>
      <c r="K108" s="47">
        <v>31</v>
      </c>
      <c r="L108" s="47">
        <v>39</v>
      </c>
    </row>
    <row r="109" spans="2:12" x14ac:dyDescent="0.2">
      <c r="B109" s="34" t="s">
        <v>195</v>
      </c>
      <c r="C109" s="48">
        <v>8</v>
      </c>
      <c r="D109" s="47">
        <v>17</v>
      </c>
      <c r="E109" s="47">
        <v>14</v>
      </c>
      <c r="F109" s="47">
        <v>21</v>
      </c>
      <c r="G109" s="47">
        <v>26</v>
      </c>
      <c r="H109" s="47">
        <v>22</v>
      </c>
      <c r="I109" s="47">
        <v>24</v>
      </c>
      <c r="J109" s="47">
        <v>17</v>
      </c>
      <c r="K109" s="47">
        <v>15</v>
      </c>
      <c r="L109" s="47">
        <v>25</v>
      </c>
    </row>
    <row r="110" spans="2:12" x14ac:dyDescent="0.2">
      <c r="B110" s="34" t="s">
        <v>196</v>
      </c>
      <c r="C110" s="48">
        <v>4</v>
      </c>
      <c r="D110" s="47">
        <v>1</v>
      </c>
      <c r="E110" s="47">
        <v>6</v>
      </c>
      <c r="F110" s="47">
        <v>3</v>
      </c>
      <c r="G110" s="47">
        <v>2</v>
      </c>
      <c r="H110" s="47">
        <v>5</v>
      </c>
      <c r="I110" s="47">
        <v>3</v>
      </c>
      <c r="J110" s="47">
        <v>3</v>
      </c>
      <c r="K110" s="47">
        <v>4</v>
      </c>
      <c r="L110" s="47">
        <v>1</v>
      </c>
    </row>
    <row r="111" spans="2:12" x14ac:dyDescent="0.2">
      <c r="C111" s="39"/>
    </row>
    <row r="112" spans="2:12" x14ac:dyDescent="0.2">
      <c r="B112" s="34" t="s">
        <v>197</v>
      </c>
      <c r="C112" s="48">
        <v>74</v>
      </c>
      <c r="D112" s="47">
        <v>56</v>
      </c>
      <c r="E112" s="47">
        <v>64</v>
      </c>
      <c r="F112" s="47">
        <v>75</v>
      </c>
      <c r="G112" s="47">
        <v>65</v>
      </c>
      <c r="H112" s="47">
        <v>61</v>
      </c>
      <c r="I112" s="47">
        <v>78</v>
      </c>
      <c r="J112" s="47">
        <v>70</v>
      </c>
      <c r="K112" s="47">
        <v>78</v>
      </c>
      <c r="L112" s="47">
        <v>77</v>
      </c>
    </row>
    <row r="113" spans="2:12" x14ac:dyDescent="0.2">
      <c r="B113" s="34" t="s">
        <v>198</v>
      </c>
      <c r="C113" s="48">
        <v>42</v>
      </c>
      <c r="D113" s="47">
        <v>40</v>
      </c>
      <c r="E113" s="47">
        <v>39</v>
      </c>
      <c r="F113" s="47">
        <v>33</v>
      </c>
      <c r="G113" s="47">
        <v>55</v>
      </c>
      <c r="H113" s="47">
        <v>41</v>
      </c>
      <c r="I113" s="47">
        <v>44</v>
      </c>
      <c r="J113" s="47">
        <v>42</v>
      </c>
      <c r="K113" s="47">
        <v>52</v>
      </c>
      <c r="L113" s="47">
        <v>51</v>
      </c>
    </row>
    <row r="114" spans="2:12" x14ac:dyDescent="0.2">
      <c r="B114" s="34" t="s">
        <v>199</v>
      </c>
      <c r="C114" s="48">
        <v>108</v>
      </c>
      <c r="D114" s="47">
        <v>70</v>
      </c>
      <c r="E114" s="47">
        <v>87</v>
      </c>
      <c r="F114" s="47">
        <v>76</v>
      </c>
      <c r="G114" s="47">
        <v>87</v>
      </c>
      <c r="H114" s="47">
        <v>81</v>
      </c>
      <c r="I114" s="47">
        <v>84</v>
      </c>
      <c r="J114" s="47">
        <v>75</v>
      </c>
      <c r="K114" s="47">
        <v>96</v>
      </c>
      <c r="L114" s="47">
        <v>85</v>
      </c>
    </row>
    <row r="115" spans="2:12" x14ac:dyDescent="0.2">
      <c r="B115" s="34" t="s">
        <v>200</v>
      </c>
      <c r="C115" s="48">
        <v>45</v>
      </c>
      <c r="D115" s="47">
        <v>47</v>
      </c>
      <c r="E115" s="47">
        <v>47</v>
      </c>
      <c r="F115" s="47">
        <v>48</v>
      </c>
      <c r="G115" s="47">
        <v>40</v>
      </c>
      <c r="H115" s="47">
        <v>41</v>
      </c>
      <c r="I115" s="47">
        <v>44</v>
      </c>
      <c r="J115" s="47">
        <v>47</v>
      </c>
      <c r="K115" s="47">
        <v>65</v>
      </c>
      <c r="L115" s="47">
        <v>51</v>
      </c>
    </row>
    <row r="116" spans="2:12" x14ac:dyDescent="0.2">
      <c r="B116" s="34" t="s">
        <v>201</v>
      </c>
      <c r="C116" s="48">
        <v>20</v>
      </c>
      <c r="D116" s="47">
        <v>19</v>
      </c>
      <c r="E116" s="47">
        <v>17</v>
      </c>
      <c r="F116" s="47">
        <v>28</v>
      </c>
      <c r="G116" s="47">
        <v>33</v>
      </c>
      <c r="H116" s="47">
        <v>16</v>
      </c>
      <c r="I116" s="47">
        <v>12</v>
      </c>
      <c r="J116" s="47">
        <v>27</v>
      </c>
      <c r="K116" s="47">
        <v>29</v>
      </c>
      <c r="L116" s="47">
        <v>29</v>
      </c>
    </row>
    <row r="117" spans="2:12" x14ac:dyDescent="0.2">
      <c r="C117" s="39"/>
    </row>
    <row r="118" spans="2:12" x14ac:dyDescent="0.2">
      <c r="B118" s="34" t="s">
        <v>202</v>
      </c>
      <c r="C118" s="48">
        <v>40</v>
      </c>
      <c r="D118" s="47">
        <v>40</v>
      </c>
      <c r="E118" s="47">
        <v>58</v>
      </c>
      <c r="F118" s="47">
        <v>31</v>
      </c>
      <c r="G118" s="47">
        <v>42</v>
      </c>
      <c r="H118" s="47">
        <v>40</v>
      </c>
      <c r="I118" s="47">
        <v>43</v>
      </c>
      <c r="J118" s="47">
        <v>57</v>
      </c>
      <c r="K118" s="47">
        <v>43</v>
      </c>
      <c r="L118" s="47">
        <v>50</v>
      </c>
    </row>
    <row r="119" spans="2:12" x14ac:dyDescent="0.2">
      <c r="B119" s="34" t="s">
        <v>203</v>
      </c>
      <c r="C119" s="48">
        <v>41</v>
      </c>
      <c r="D119" s="47">
        <v>39</v>
      </c>
      <c r="E119" s="47">
        <v>28</v>
      </c>
      <c r="F119" s="47">
        <v>39</v>
      </c>
      <c r="G119" s="47">
        <v>46</v>
      </c>
      <c r="H119" s="47">
        <v>34</v>
      </c>
      <c r="I119" s="47">
        <v>38</v>
      </c>
      <c r="J119" s="47">
        <v>34</v>
      </c>
      <c r="K119" s="47">
        <v>46</v>
      </c>
      <c r="L119" s="47">
        <v>30</v>
      </c>
    </row>
    <row r="120" spans="2:12" x14ac:dyDescent="0.2">
      <c r="B120" s="34" t="s">
        <v>204</v>
      </c>
      <c r="C120" s="48">
        <v>32</v>
      </c>
      <c r="D120" s="47">
        <v>30</v>
      </c>
      <c r="E120" s="47">
        <v>46</v>
      </c>
      <c r="F120" s="47">
        <v>25</v>
      </c>
      <c r="G120" s="47">
        <v>33</v>
      </c>
      <c r="H120" s="47">
        <v>38</v>
      </c>
      <c r="I120" s="47">
        <v>44</v>
      </c>
      <c r="J120" s="47">
        <v>47</v>
      </c>
      <c r="K120" s="47">
        <v>42</v>
      </c>
      <c r="L120" s="47">
        <v>36</v>
      </c>
    </row>
    <row r="121" spans="2:12" x14ac:dyDescent="0.2">
      <c r="B121" s="34" t="s">
        <v>205</v>
      </c>
      <c r="C121" s="48">
        <v>35</v>
      </c>
      <c r="D121" s="47">
        <v>42</v>
      </c>
      <c r="E121" s="47">
        <v>43</v>
      </c>
      <c r="F121" s="47">
        <v>35</v>
      </c>
      <c r="G121" s="47">
        <v>42</v>
      </c>
      <c r="H121" s="47">
        <v>44</v>
      </c>
      <c r="I121" s="47">
        <v>33</v>
      </c>
      <c r="J121" s="47">
        <v>47</v>
      </c>
      <c r="K121" s="47">
        <v>47</v>
      </c>
      <c r="L121" s="47">
        <v>54</v>
      </c>
    </row>
    <row r="122" spans="2:12" x14ac:dyDescent="0.2">
      <c r="B122" s="34" t="s">
        <v>206</v>
      </c>
      <c r="C122" s="48">
        <v>12</v>
      </c>
      <c r="D122" s="47">
        <v>10</v>
      </c>
      <c r="E122" s="47">
        <v>10</v>
      </c>
      <c r="F122" s="47">
        <v>16</v>
      </c>
      <c r="G122" s="47">
        <v>9</v>
      </c>
      <c r="H122" s="47">
        <v>12</v>
      </c>
      <c r="I122" s="47">
        <v>21</v>
      </c>
      <c r="J122" s="47">
        <v>13</v>
      </c>
      <c r="K122" s="47">
        <v>13</v>
      </c>
      <c r="L122" s="47">
        <v>13</v>
      </c>
    </row>
    <row r="123" spans="2:12" x14ac:dyDescent="0.2">
      <c r="B123" s="34" t="s">
        <v>207</v>
      </c>
      <c r="C123" s="48">
        <v>7</v>
      </c>
      <c r="D123" s="47">
        <v>11</v>
      </c>
      <c r="E123" s="47">
        <v>11</v>
      </c>
      <c r="F123" s="47">
        <v>7</v>
      </c>
      <c r="G123" s="47">
        <v>9</v>
      </c>
      <c r="H123" s="47">
        <v>3</v>
      </c>
      <c r="I123" s="47">
        <v>7</v>
      </c>
      <c r="J123" s="47">
        <v>7</v>
      </c>
      <c r="K123" s="47">
        <v>21</v>
      </c>
      <c r="L123" s="47">
        <v>4</v>
      </c>
    </row>
    <row r="124" spans="2:12" x14ac:dyDescent="0.2">
      <c r="B124" s="34" t="s">
        <v>208</v>
      </c>
      <c r="C124" s="48">
        <v>21</v>
      </c>
      <c r="D124" s="47">
        <v>31</v>
      </c>
      <c r="E124" s="47">
        <v>25</v>
      </c>
      <c r="F124" s="47">
        <v>24</v>
      </c>
      <c r="G124" s="47">
        <v>23</v>
      </c>
      <c r="H124" s="47">
        <v>26</v>
      </c>
      <c r="I124" s="47">
        <v>24</v>
      </c>
      <c r="J124" s="47">
        <v>22</v>
      </c>
      <c r="K124" s="47">
        <v>30</v>
      </c>
      <c r="L124" s="47">
        <v>21</v>
      </c>
    </row>
    <row r="125" spans="2:12" x14ac:dyDescent="0.2">
      <c r="B125" s="34" t="s">
        <v>209</v>
      </c>
      <c r="C125" s="48">
        <v>49</v>
      </c>
      <c r="D125" s="47">
        <v>41</v>
      </c>
      <c r="E125" s="47">
        <v>46</v>
      </c>
      <c r="F125" s="47">
        <v>40</v>
      </c>
      <c r="G125" s="47">
        <v>47</v>
      </c>
      <c r="H125" s="47">
        <v>54</v>
      </c>
      <c r="I125" s="47">
        <v>50</v>
      </c>
      <c r="J125" s="47">
        <v>45</v>
      </c>
      <c r="K125" s="47">
        <v>38</v>
      </c>
      <c r="L125" s="47">
        <v>46</v>
      </c>
    </row>
    <row r="126" spans="2:12" x14ac:dyDescent="0.2">
      <c r="B126" s="34" t="s">
        <v>210</v>
      </c>
      <c r="C126" s="48">
        <v>48</v>
      </c>
      <c r="D126" s="47">
        <v>39</v>
      </c>
      <c r="E126" s="47">
        <v>51</v>
      </c>
      <c r="F126" s="47">
        <v>42</v>
      </c>
      <c r="G126" s="47">
        <v>40</v>
      </c>
      <c r="H126" s="47">
        <v>45</v>
      </c>
      <c r="I126" s="47">
        <v>54</v>
      </c>
      <c r="J126" s="47">
        <v>33</v>
      </c>
      <c r="K126" s="47">
        <v>42</v>
      </c>
      <c r="L126" s="47">
        <v>54</v>
      </c>
    </row>
    <row r="127" spans="2:12" x14ac:dyDescent="0.2">
      <c r="B127" s="34" t="s">
        <v>211</v>
      </c>
      <c r="C127" s="48">
        <v>51</v>
      </c>
      <c r="D127" s="47">
        <v>60</v>
      </c>
      <c r="E127" s="47">
        <v>59</v>
      </c>
      <c r="F127" s="47">
        <v>41</v>
      </c>
      <c r="G127" s="47">
        <v>57</v>
      </c>
      <c r="H127" s="47">
        <v>47</v>
      </c>
      <c r="I127" s="47">
        <v>61</v>
      </c>
      <c r="J127" s="47">
        <v>52</v>
      </c>
      <c r="K127" s="47">
        <v>69</v>
      </c>
      <c r="L127" s="47">
        <v>46</v>
      </c>
    </row>
    <row r="128" spans="2:12" x14ac:dyDescent="0.2">
      <c r="C128" s="39"/>
    </row>
    <row r="129" spans="2:12" x14ac:dyDescent="0.2">
      <c r="B129" s="34" t="s">
        <v>212</v>
      </c>
      <c r="C129" s="48">
        <v>86</v>
      </c>
      <c r="D129" s="47">
        <v>98</v>
      </c>
      <c r="E129" s="47">
        <v>90</v>
      </c>
      <c r="F129" s="47">
        <v>89</v>
      </c>
      <c r="G129" s="47">
        <v>94</v>
      </c>
      <c r="H129" s="47">
        <v>105</v>
      </c>
      <c r="I129" s="47">
        <v>106</v>
      </c>
      <c r="J129" s="47">
        <v>95</v>
      </c>
      <c r="K129" s="47">
        <v>103</v>
      </c>
      <c r="L129" s="47">
        <v>102</v>
      </c>
    </row>
    <row r="130" spans="2:12" x14ac:dyDescent="0.2">
      <c r="B130" s="34" t="s">
        <v>213</v>
      </c>
      <c r="C130" s="48">
        <v>16</v>
      </c>
      <c r="D130" s="47">
        <v>10</v>
      </c>
      <c r="E130" s="47">
        <v>15</v>
      </c>
      <c r="F130" s="47">
        <v>18</v>
      </c>
      <c r="G130" s="47">
        <v>13</v>
      </c>
      <c r="H130" s="47">
        <v>12</v>
      </c>
      <c r="I130" s="47">
        <v>20</v>
      </c>
      <c r="J130" s="47">
        <v>22</v>
      </c>
      <c r="K130" s="47">
        <v>21</v>
      </c>
      <c r="L130" s="47">
        <v>21</v>
      </c>
    </row>
    <row r="131" spans="2:12" x14ac:dyDescent="0.2">
      <c r="B131" s="34" t="s">
        <v>214</v>
      </c>
      <c r="C131" s="48">
        <v>10</v>
      </c>
      <c r="D131" s="47">
        <v>18</v>
      </c>
      <c r="E131" s="47">
        <v>14</v>
      </c>
      <c r="F131" s="47">
        <v>16</v>
      </c>
      <c r="G131" s="47">
        <v>19</v>
      </c>
      <c r="H131" s="47">
        <v>20</v>
      </c>
      <c r="I131" s="47">
        <v>15</v>
      </c>
      <c r="J131" s="47">
        <v>17</v>
      </c>
      <c r="K131" s="47">
        <v>13</v>
      </c>
      <c r="L131" s="47">
        <v>14</v>
      </c>
    </row>
    <row r="132" spans="2:12" x14ac:dyDescent="0.2">
      <c r="B132" s="34" t="s">
        <v>215</v>
      </c>
      <c r="C132" s="48">
        <v>89</v>
      </c>
      <c r="D132" s="47">
        <v>72</v>
      </c>
      <c r="E132" s="47">
        <v>96</v>
      </c>
      <c r="F132" s="47">
        <v>74</v>
      </c>
      <c r="G132" s="47">
        <v>72</v>
      </c>
      <c r="H132" s="47">
        <v>88</v>
      </c>
      <c r="I132" s="47">
        <v>95</v>
      </c>
      <c r="J132" s="47">
        <v>80</v>
      </c>
      <c r="K132" s="47">
        <v>88</v>
      </c>
      <c r="L132" s="47">
        <v>80</v>
      </c>
    </row>
    <row r="133" spans="2:12" x14ac:dyDescent="0.2">
      <c r="B133" s="34" t="s">
        <v>216</v>
      </c>
      <c r="C133" s="48">
        <v>13</v>
      </c>
      <c r="D133" s="47">
        <v>13</v>
      </c>
      <c r="E133" s="47">
        <v>25</v>
      </c>
      <c r="F133" s="47">
        <v>23</v>
      </c>
      <c r="G133" s="47">
        <v>19</v>
      </c>
      <c r="H133" s="47">
        <v>17</v>
      </c>
      <c r="I133" s="47">
        <v>22</v>
      </c>
      <c r="J133" s="47">
        <v>27</v>
      </c>
      <c r="K133" s="47">
        <v>25</v>
      </c>
      <c r="L133" s="47">
        <v>22</v>
      </c>
    </row>
    <row r="134" spans="2:12" x14ac:dyDescent="0.2">
      <c r="B134" s="34" t="s">
        <v>217</v>
      </c>
      <c r="C134" s="48">
        <v>20</v>
      </c>
      <c r="D134" s="47">
        <v>16</v>
      </c>
      <c r="E134" s="47">
        <v>20</v>
      </c>
      <c r="F134" s="47">
        <v>23</v>
      </c>
      <c r="G134" s="47">
        <v>29</v>
      </c>
      <c r="H134" s="47">
        <v>21</v>
      </c>
      <c r="I134" s="47">
        <v>22</v>
      </c>
      <c r="J134" s="47">
        <v>30</v>
      </c>
      <c r="K134" s="47">
        <v>36</v>
      </c>
      <c r="L134" s="47">
        <v>23</v>
      </c>
    </row>
    <row r="135" spans="2:12" x14ac:dyDescent="0.2">
      <c r="B135" s="34" t="s">
        <v>218</v>
      </c>
      <c r="C135" s="48">
        <v>60</v>
      </c>
      <c r="D135" s="47">
        <v>54</v>
      </c>
      <c r="E135" s="47">
        <v>69</v>
      </c>
      <c r="F135" s="47">
        <v>57</v>
      </c>
      <c r="G135" s="47">
        <v>72</v>
      </c>
      <c r="H135" s="47">
        <v>78</v>
      </c>
      <c r="I135" s="47">
        <v>66</v>
      </c>
      <c r="J135" s="47">
        <v>66</v>
      </c>
      <c r="K135" s="47">
        <v>73</v>
      </c>
      <c r="L135" s="47">
        <v>73</v>
      </c>
    </row>
    <row r="136" spans="2:12" x14ac:dyDescent="0.2">
      <c r="C136" s="39"/>
    </row>
    <row r="137" spans="2:12" x14ac:dyDescent="0.2">
      <c r="B137" s="34" t="s">
        <v>219</v>
      </c>
      <c r="C137" s="48">
        <v>86</v>
      </c>
      <c r="D137" s="47">
        <v>84</v>
      </c>
      <c r="E137" s="47">
        <v>81</v>
      </c>
      <c r="F137" s="47">
        <v>73</v>
      </c>
      <c r="G137" s="47">
        <v>84</v>
      </c>
      <c r="H137" s="47">
        <v>76</v>
      </c>
      <c r="I137" s="47">
        <v>98</v>
      </c>
      <c r="J137" s="47">
        <v>74</v>
      </c>
      <c r="K137" s="47">
        <v>85</v>
      </c>
      <c r="L137" s="47">
        <v>103</v>
      </c>
    </row>
    <row r="138" spans="2:12" x14ac:dyDescent="0.2">
      <c r="B138" s="34" t="s">
        <v>220</v>
      </c>
      <c r="C138" s="48">
        <v>20</v>
      </c>
      <c r="D138" s="47">
        <v>17</v>
      </c>
      <c r="E138" s="47">
        <v>22</v>
      </c>
      <c r="F138" s="47">
        <v>10</v>
      </c>
      <c r="G138" s="47">
        <v>17</v>
      </c>
      <c r="H138" s="47">
        <v>24</v>
      </c>
      <c r="I138" s="47">
        <v>14</v>
      </c>
      <c r="J138" s="47">
        <v>14</v>
      </c>
      <c r="K138" s="47">
        <v>19</v>
      </c>
      <c r="L138" s="47">
        <v>15</v>
      </c>
    </row>
    <row r="139" spans="2:12" x14ac:dyDescent="0.2">
      <c r="B139" s="34" t="s">
        <v>221</v>
      </c>
      <c r="C139" s="48">
        <v>22</v>
      </c>
      <c r="D139" s="47">
        <v>23</v>
      </c>
      <c r="E139" s="47">
        <v>19</v>
      </c>
      <c r="F139" s="47">
        <v>21</v>
      </c>
      <c r="G139" s="47">
        <v>21</v>
      </c>
      <c r="H139" s="47">
        <v>23</v>
      </c>
      <c r="I139" s="47">
        <v>32</v>
      </c>
      <c r="J139" s="47">
        <v>30</v>
      </c>
      <c r="K139" s="47">
        <v>25</v>
      </c>
      <c r="L139" s="47">
        <v>30</v>
      </c>
    </row>
    <row r="140" spans="2:12" x14ac:dyDescent="0.2">
      <c r="B140" s="34" t="s">
        <v>222</v>
      </c>
      <c r="C140" s="48">
        <v>14</v>
      </c>
      <c r="D140" s="47">
        <v>8</v>
      </c>
      <c r="E140" s="47">
        <v>11</v>
      </c>
      <c r="F140" s="47">
        <v>12</v>
      </c>
      <c r="G140" s="47">
        <v>10</v>
      </c>
      <c r="H140" s="47">
        <v>11</v>
      </c>
      <c r="I140" s="47">
        <v>5</v>
      </c>
      <c r="J140" s="47">
        <v>14</v>
      </c>
      <c r="K140" s="47">
        <v>14</v>
      </c>
      <c r="L140" s="47">
        <v>15</v>
      </c>
    </row>
    <row r="141" spans="2:12" x14ac:dyDescent="0.2">
      <c r="B141" s="34" t="s">
        <v>223</v>
      </c>
      <c r="C141" s="48">
        <v>10</v>
      </c>
      <c r="D141" s="47">
        <v>7</v>
      </c>
      <c r="E141" s="47">
        <v>8</v>
      </c>
      <c r="F141" s="47">
        <v>11</v>
      </c>
      <c r="G141" s="47">
        <v>6</v>
      </c>
      <c r="H141" s="47">
        <v>6</v>
      </c>
      <c r="I141" s="47">
        <v>15</v>
      </c>
      <c r="J141" s="47">
        <v>9</v>
      </c>
      <c r="K141" s="47">
        <v>7</v>
      </c>
      <c r="L141" s="47">
        <v>10</v>
      </c>
    </row>
    <row r="142" spans="2:12" x14ac:dyDescent="0.2">
      <c r="B142" s="34" t="s">
        <v>224</v>
      </c>
      <c r="C142" s="48">
        <v>20</v>
      </c>
      <c r="D142" s="47">
        <v>16</v>
      </c>
      <c r="E142" s="47">
        <v>24</v>
      </c>
      <c r="F142" s="47">
        <v>18</v>
      </c>
      <c r="G142" s="47">
        <v>24</v>
      </c>
      <c r="H142" s="47">
        <v>8</v>
      </c>
      <c r="I142" s="47">
        <v>12</v>
      </c>
      <c r="J142" s="47">
        <v>25</v>
      </c>
      <c r="K142" s="47">
        <v>22</v>
      </c>
      <c r="L142" s="47">
        <v>21</v>
      </c>
    </row>
    <row r="143" spans="2:12" x14ac:dyDescent="0.2">
      <c r="B143" s="34" t="s">
        <v>225</v>
      </c>
      <c r="C143" s="48">
        <v>1</v>
      </c>
      <c r="D143" s="47">
        <v>2</v>
      </c>
      <c r="E143" s="47">
        <v>2</v>
      </c>
      <c r="F143" s="47">
        <v>2</v>
      </c>
      <c r="G143" s="47">
        <v>2</v>
      </c>
      <c r="H143" s="47">
        <v>8</v>
      </c>
      <c r="I143" s="61" t="s">
        <v>26</v>
      </c>
      <c r="J143" s="61" t="s">
        <v>26</v>
      </c>
      <c r="K143" s="47">
        <v>5</v>
      </c>
      <c r="L143" s="47">
        <v>2</v>
      </c>
    </row>
    <row r="144" spans="2:12" ht="18" thickBot="1" x14ac:dyDescent="0.25">
      <c r="B144" s="37"/>
      <c r="C144" s="53"/>
      <c r="D144" s="37"/>
      <c r="E144" s="37"/>
      <c r="F144" s="37"/>
      <c r="G144" s="37"/>
      <c r="H144" s="37"/>
      <c r="I144" s="37"/>
      <c r="J144" s="37"/>
      <c r="K144" s="37"/>
      <c r="L144" s="37"/>
    </row>
    <row r="145" spans="1:3" x14ac:dyDescent="0.2">
      <c r="C145" s="34" t="s">
        <v>263</v>
      </c>
    </row>
    <row r="146" spans="1:3" x14ac:dyDescent="0.2">
      <c r="A146" s="34"/>
    </row>
  </sheetData>
  <phoneticPr fontId="2"/>
  <pageMargins left="0.43" right="0.49" top="0.49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7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35" customWidth="1"/>
    <col min="2" max="2" width="18.375" style="35" customWidth="1"/>
    <col min="3" max="3" width="10.875" style="35" customWidth="1"/>
    <col min="4" max="4" width="13.375" style="35" customWidth="1"/>
    <col min="5" max="7" width="12.125" style="35"/>
    <col min="8" max="10" width="13.375" style="35" customWidth="1"/>
    <col min="11" max="256" width="12.125" style="35"/>
    <col min="257" max="257" width="13.375" style="35" customWidth="1"/>
    <col min="258" max="258" width="18.375" style="35" customWidth="1"/>
    <col min="259" max="259" width="10.875" style="35" customWidth="1"/>
    <col min="260" max="260" width="13.375" style="35" customWidth="1"/>
    <col min="261" max="263" width="12.125" style="35"/>
    <col min="264" max="266" width="13.375" style="35" customWidth="1"/>
    <col min="267" max="512" width="12.125" style="35"/>
    <col min="513" max="513" width="13.375" style="35" customWidth="1"/>
    <col min="514" max="514" width="18.375" style="35" customWidth="1"/>
    <col min="515" max="515" width="10.875" style="35" customWidth="1"/>
    <col min="516" max="516" width="13.375" style="35" customWidth="1"/>
    <col min="517" max="519" width="12.125" style="35"/>
    <col min="520" max="522" width="13.375" style="35" customWidth="1"/>
    <col min="523" max="768" width="12.125" style="35"/>
    <col min="769" max="769" width="13.375" style="35" customWidth="1"/>
    <col min="770" max="770" width="18.375" style="35" customWidth="1"/>
    <col min="771" max="771" width="10.875" style="35" customWidth="1"/>
    <col min="772" max="772" width="13.375" style="35" customWidth="1"/>
    <col min="773" max="775" width="12.125" style="35"/>
    <col min="776" max="778" width="13.375" style="35" customWidth="1"/>
    <col min="779" max="1024" width="12.125" style="35"/>
    <col min="1025" max="1025" width="13.375" style="35" customWidth="1"/>
    <col min="1026" max="1026" width="18.375" style="35" customWidth="1"/>
    <col min="1027" max="1027" width="10.875" style="35" customWidth="1"/>
    <col min="1028" max="1028" width="13.375" style="35" customWidth="1"/>
    <col min="1029" max="1031" width="12.125" style="35"/>
    <col min="1032" max="1034" width="13.375" style="35" customWidth="1"/>
    <col min="1035" max="1280" width="12.125" style="35"/>
    <col min="1281" max="1281" width="13.375" style="35" customWidth="1"/>
    <col min="1282" max="1282" width="18.375" style="35" customWidth="1"/>
    <col min="1283" max="1283" width="10.875" style="35" customWidth="1"/>
    <col min="1284" max="1284" width="13.375" style="35" customWidth="1"/>
    <col min="1285" max="1287" width="12.125" style="35"/>
    <col min="1288" max="1290" width="13.375" style="35" customWidth="1"/>
    <col min="1291" max="1536" width="12.125" style="35"/>
    <col min="1537" max="1537" width="13.375" style="35" customWidth="1"/>
    <col min="1538" max="1538" width="18.375" style="35" customWidth="1"/>
    <col min="1539" max="1539" width="10.875" style="35" customWidth="1"/>
    <col min="1540" max="1540" width="13.375" style="35" customWidth="1"/>
    <col min="1541" max="1543" width="12.125" style="35"/>
    <col min="1544" max="1546" width="13.375" style="35" customWidth="1"/>
    <col min="1547" max="1792" width="12.125" style="35"/>
    <col min="1793" max="1793" width="13.375" style="35" customWidth="1"/>
    <col min="1794" max="1794" width="18.375" style="35" customWidth="1"/>
    <col min="1795" max="1795" width="10.875" style="35" customWidth="1"/>
    <col min="1796" max="1796" width="13.375" style="35" customWidth="1"/>
    <col min="1797" max="1799" width="12.125" style="35"/>
    <col min="1800" max="1802" width="13.375" style="35" customWidth="1"/>
    <col min="1803" max="2048" width="12.125" style="35"/>
    <col min="2049" max="2049" width="13.375" style="35" customWidth="1"/>
    <col min="2050" max="2050" width="18.375" style="35" customWidth="1"/>
    <col min="2051" max="2051" width="10.875" style="35" customWidth="1"/>
    <col min="2052" max="2052" width="13.375" style="35" customWidth="1"/>
    <col min="2053" max="2055" width="12.125" style="35"/>
    <col min="2056" max="2058" width="13.375" style="35" customWidth="1"/>
    <col min="2059" max="2304" width="12.125" style="35"/>
    <col min="2305" max="2305" width="13.375" style="35" customWidth="1"/>
    <col min="2306" max="2306" width="18.375" style="35" customWidth="1"/>
    <col min="2307" max="2307" width="10.875" style="35" customWidth="1"/>
    <col min="2308" max="2308" width="13.375" style="35" customWidth="1"/>
    <col min="2309" max="2311" width="12.125" style="35"/>
    <col min="2312" max="2314" width="13.375" style="35" customWidth="1"/>
    <col min="2315" max="2560" width="12.125" style="35"/>
    <col min="2561" max="2561" width="13.375" style="35" customWidth="1"/>
    <col min="2562" max="2562" width="18.375" style="35" customWidth="1"/>
    <col min="2563" max="2563" width="10.875" style="35" customWidth="1"/>
    <col min="2564" max="2564" width="13.375" style="35" customWidth="1"/>
    <col min="2565" max="2567" width="12.125" style="35"/>
    <col min="2568" max="2570" width="13.375" style="35" customWidth="1"/>
    <col min="2571" max="2816" width="12.125" style="35"/>
    <col min="2817" max="2817" width="13.375" style="35" customWidth="1"/>
    <col min="2818" max="2818" width="18.375" style="35" customWidth="1"/>
    <col min="2819" max="2819" width="10.875" style="35" customWidth="1"/>
    <col min="2820" max="2820" width="13.375" style="35" customWidth="1"/>
    <col min="2821" max="2823" width="12.125" style="35"/>
    <col min="2824" max="2826" width="13.375" style="35" customWidth="1"/>
    <col min="2827" max="3072" width="12.125" style="35"/>
    <col min="3073" max="3073" width="13.375" style="35" customWidth="1"/>
    <col min="3074" max="3074" width="18.375" style="35" customWidth="1"/>
    <col min="3075" max="3075" width="10.875" style="35" customWidth="1"/>
    <col min="3076" max="3076" width="13.375" style="35" customWidth="1"/>
    <col min="3077" max="3079" width="12.125" style="35"/>
    <col min="3080" max="3082" width="13.375" style="35" customWidth="1"/>
    <col min="3083" max="3328" width="12.125" style="35"/>
    <col min="3329" max="3329" width="13.375" style="35" customWidth="1"/>
    <col min="3330" max="3330" width="18.375" style="35" customWidth="1"/>
    <col min="3331" max="3331" width="10.875" style="35" customWidth="1"/>
    <col min="3332" max="3332" width="13.375" style="35" customWidth="1"/>
    <col min="3333" max="3335" width="12.125" style="35"/>
    <col min="3336" max="3338" width="13.375" style="35" customWidth="1"/>
    <col min="3339" max="3584" width="12.125" style="35"/>
    <col min="3585" max="3585" width="13.375" style="35" customWidth="1"/>
    <col min="3586" max="3586" width="18.375" style="35" customWidth="1"/>
    <col min="3587" max="3587" width="10.875" style="35" customWidth="1"/>
    <col min="3588" max="3588" width="13.375" style="35" customWidth="1"/>
    <col min="3589" max="3591" width="12.125" style="35"/>
    <col min="3592" max="3594" width="13.375" style="35" customWidth="1"/>
    <col min="3595" max="3840" width="12.125" style="35"/>
    <col min="3841" max="3841" width="13.375" style="35" customWidth="1"/>
    <col min="3842" max="3842" width="18.375" style="35" customWidth="1"/>
    <col min="3843" max="3843" width="10.875" style="35" customWidth="1"/>
    <col min="3844" max="3844" width="13.375" style="35" customWidth="1"/>
    <col min="3845" max="3847" width="12.125" style="35"/>
    <col min="3848" max="3850" width="13.375" style="35" customWidth="1"/>
    <col min="3851" max="4096" width="12.125" style="35"/>
    <col min="4097" max="4097" width="13.375" style="35" customWidth="1"/>
    <col min="4098" max="4098" width="18.375" style="35" customWidth="1"/>
    <col min="4099" max="4099" width="10.875" style="35" customWidth="1"/>
    <col min="4100" max="4100" width="13.375" style="35" customWidth="1"/>
    <col min="4101" max="4103" width="12.125" style="35"/>
    <col min="4104" max="4106" width="13.375" style="35" customWidth="1"/>
    <col min="4107" max="4352" width="12.125" style="35"/>
    <col min="4353" max="4353" width="13.375" style="35" customWidth="1"/>
    <col min="4354" max="4354" width="18.375" style="35" customWidth="1"/>
    <col min="4355" max="4355" width="10.875" style="35" customWidth="1"/>
    <col min="4356" max="4356" width="13.375" style="35" customWidth="1"/>
    <col min="4357" max="4359" width="12.125" style="35"/>
    <col min="4360" max="4362" width="13.375" style="35" customWidth="1"/>
    <col min="4363" max="4608" width="12.125" style="35"/>
    <col min="4609" max="4609" width="13.375" style="35" customWidth="1"/>
    <col min="4610" max="4610" width="18.375" style="35" customWidth="1"/>
    <col min="4611" max="4611" width="10.875" style="35" customWidth="1"/>
    <col min="4612" max="4612" width="13.375" style="35" customWidth="1"/>
    <col min="4613" max="4615" width="12.125" style="35"/>
    <col min="4616" max="4618" width="13.375" style="35" customWidth="1"/>
    <col min="4619" max="4864" width="12.125" style="35"/>
    <col min="4865" max="4865" width="13.375" style="35" customWidth="1"/>
    <col min="4866" max="4866" width="18.375" style="35" customWidth="1"/>
    <col min="4867" max="4867" width="10.875" style="35" customWidth="1"/>
    <col min="4868" max="4868" width="13.375" style="35" customWidth="1"/>
    <col min="4869" max="4871" width="12.125" style="35"/>
    <col min="4872" max="4874" width="13.375" style="35" customWidth="1"/>
    <col min="4875" max="5120" width="12.125" style="35"/>
    <col min="5121" max="5121" width="13.375" style="35" customWidth="1"/>
    <col min="5122" max="5122" width="18.375" style="35" customWidth="1"/>
    <col min="5123" max="5123" width="10.875" style="35" customWidth="1"/>
    <col min="5124" max="5124" width="13.375" style="35" customWidth="1"/>
    <col min="5125" max="5127" width="12.125" style="35"/>
    <col min="5128" max="5130" width="13.375" style="35" customWidth="1"/>
    <col min="5131" max="5376" width="12.125" style="35"/>
    <col min="5377" max="5377" width="13.375" style="35" customWidth="1"/>
    <col min="5378" max="5378" width="18.375" style="35" customWidth="1"/>
    <col min="5379" max="5379" width="10.875" style="35" customWidth="1"/>
    <col min="5380" max="5380" width="13.375" style="35" customWidth="1"/>
    <col min="5381" max="5383" width="12.125" style="35"/>
    <col min="5384" max="5386" width="13.375" style="35" customWidth="1"/>
    <col min="5387" max="5632" width="12.125" style="35"/>
    <col min="5633" max="5633" width="13.375" style="35" customWidth="1"/>
    <col min="5634" max="5634" width="18.375" style="35" customWidth="1"/>
    <col min="5635" max="5635" width="10.875" style="35" customWidth="1"/>
    <col min="5636" max="5636" width="13.375" style="35" customWidth="1"/>
    <col min="5637" max="5639" width="12.125" style="35"/>
    <col min="5640" max="5642" width="13.375" style="35" customWidth="1"/>
    <col min="5643" max="5888" width="12.125" style="35"/>
    <col min="5889" max="5889" width="13.375" style="35" customWidth="1"/>
    <col min="5890" max="5890" width="18.375" style="35" customWidth="1"/>
    <col min="5891" max="5891" width="10.875" style="35" customWidth="1"/>
    <col min="5892" max="5892" width="13.375" style="35" customWidth="1"/>
    <col min="5893" max="5895" width="12.125" style="35"/>
    <col min="5896" max="5898" width="13.375" style="35" customWidth="1"/>
    <col min="5899" max="6144" width="12.125" style="35"/>
    <col min="6145" max="6145" width="13.375" style="35" customWidth="1"/>
    <col min="6146" max="6146" width="18.375" style="35" customWidth="1"/>
    <col min="6147" max="6147" width="10.875" style="35" customWidth="1"/>
    <col min="6148" max="6148" width="13.375" style="35" customWidth="1"/>
    <col min="6149" max="6151" width="12.125" style="35"/>
    <col min="6152" max="6154" width="13.375" style="35" customWidth="1"/>
    <col min="6155" max="6400" width="12.125" style="35"/>
    <col min="6401" max="6401" width="13.375" style="35" customWidth="1"/>
    <col min="6402" max="6402" width="18.375" style="35" customWidth="1"/>
    <col min="6403" max="6403" width="10.875" style="35" customWidth="1"/>
    <col min="6404" max="6404" width="13.375" style="35" customWidth="1"/>
    <col min="6405" max="6407" width="12.125" style="35"/>
    <col min="6408" max="6410" width="13.375" style="35" customWidth="1"/>
    <col min="6411" max="6656" width="12.125" style="35"/>
    <col min="6657" max="6657" width="13.375" style="35" customWidth="1"/>
    <col min="6658" max="6658" width="18.375" style="35" customWidth="1"/>
    <col min="6659" max="6659" width="10.875" style="35" customWidth="1"/>
    <col min="6660" max="6660" width="13.375" style="35" customWidth="1"/>
    <col min="6661" max="6663" width="12.125" style="35"/>
    <col min="6664" max="6666" width="13.375" style="35" customWidth="1"/>
    <col min="6667" max="6912" width="12.125" style="35"/>
    <col min="6913" max="6913" width="13.375" style="35" customWidth="1"/>
    <col min="6914" max="6914" width="18.375" style="35" customWidth="1"/>
    <col min="6915" max="6915" width="10.875" style="35" customWidth="1"/>
    <col min="6916" max="6916" width="13.375" style="35" customWidth="1"/>
    <col min="6917" max="6919" width="12.125" style="35"/>
    <col min="6920" max="6922" width="13.375" style="35" customWidth="1"/>
    <col min="6923" max="7168" width="12.125" style="35"/>
    <col min="7169" max="7169" width="13.375" style="35" customWidth="1"/>
    <col min="7170" max="7170" width="18.375" style="35" customWidth="1"/>
    <col min="7171" max="7171" width="10.875" style="35" customWidth="1"/>
    <col min="7172" max="7172" width="13.375" style="35" customWidth="1"/>
    <col min="7173" max="7175" width="12.125" style="35"/>
    <col min="7176" max="7178" width="13.375" style="35" customWidth="1"/>
    <col min="7179" max="7424" width="12.125" style="35"/>
    <col min="7425" max="7425" width="13.375" style="35" customWidth="1"/>
    <col min="7426" max="7426" width="18.375" style="35" customWidth="1"/>
    <col min="7427" max="7427" width="10.875" style="35" customWidth="1"/>
    <col min="7428" max="7428" width="13.375" style="35" customWidth="1"/>
    <col min="7429" max="7431" width="12.125" style="35"/>
    <col min="7432" max="7434" width="13.375" style="35" customWidth="1"/>
    <col min="7435" max="7680" width="12.125" style="35"/>
    <col min="7681" max="7681" width="13.375" style="35" customWidth="1"/>
    <col min="7682" max="7682" width="18.375" style="35" customWidth="1"/>
    <col min="7683" max="7683" width="10.875" style="35" customWidth="1"/>
    <col min="7684" max="7684" width="13.375" style="35" customWidth="1"/>
    <col min="7685" max="7687" width="12.125" style="35"/>
    <col min="7688" max="7690" width="13.375" style="35" customWidth="1"/>
    <col min="7691" max="7936" width="12.125" style="35"/>
    <col min="7937" max="7937" width="13.375" style="35" customWidth="1"/>
    <col min="7938" max="7938" width="18.375" style="35" customWidth="1"/>
    <col min="7939" max="7939" width="10.875" style="35" customWidth="1"/>
    <col min="7940" max="7940" width="13.375" style="35" customWidth="1"/>
    <col min="7941" max="7943" width="12.125" style="35"/>
    <col min="7944" max="7946" width="13.375" style="35" customWidth="1"/>
    <col min="7947" max="8192" width="12.125" style="35"/>
    <col min="8193" max="8193" width="13.375" style="35" customWidth="1"/>
    <col min="8194" max="8194" width="18.375" style="35" customWidth="1"/>
    <col min="8195" max="8195" width="10.875" style="35" customWidth="1"/>
    <col min="8196" max="8196" width="13.375" style="35" customWidth="1"/>
    <col min="8197" max="8199" width="12.125" style="35"/>
    <col min="8200" max="8202" width="13.375" style="35" customWidth="1"/>
    <col min="8203" max="8448" width="12.125" style="35"/>
    <col min="8449" max="8449" width="13.375" style="35" customWidth="1"/>
    <col min="8450" max="8450" width="18.375" style="35" customWidth="1"/>
    <col min="8451" max="8451" width="10.875" style="35" customWidth="1"/>
    <col min="8452" max="8452" width="13.375" style="35" customWidth="1"/>
    <col min="8453" max="8455" width="12.125" style="35"/>
    <col min="8456" max="8458" width="13.375" style="35" customWidth="1"/>
    <col min="8459" max="8704" width="12.125" style="35"/>
    <col min="8705" max="8705" width="13.375" style="35" customWidth="1"/>
    <col min="8706" max="8706" width="18.375" style="35" customWidth="1"/>
    <col min="8707" max="8707" width="10.875" style="35" customWidth="1"/>
    <col min="8708" max="8708" width="13.375" style="35" customWidth="1"/>
    <col min="8709" max="8711" width="12.125" style="35"/>
    <col min="8712" max="8714" width="13.375" style="35" customWidth="1"/>
    <col min="8715" max="8960" width="12.125" style="35"/>
    <col min="8961" max="8961" width="13.375" style="35" customWidth="1"/>
    <col min="8962" max="8962" width="18.375" style="35" customWidth="1"/>
    <col min="8963" max="8963" width="10.875" style="35" customWidth="1"/>
    <col min="8964" max="8964" width="13.375" style="35" customWidth="1"/>
    <col min="8965" max="8967" width="12.125" style="35"/>
    <col min="8968" max="8970" width="13.375" style="35" customWidth="1"/>
    <col min="8971" max="9216" width="12.125" style="35"/>
    <col min="9217" max="9217" width="13.375" style="35" customWidth="1"/>
    <col min="9218" max="9218" width="18.375" style="35" customWidth="1"/>
    <col min="9219" max="9219" width="10.875" style="35" customWidth="1"/>
    <col min="9220" max="9220" width="13.375" style="35" customWidth="1"/>
    <col min="9221" max="9223" width="12.125" style="35"/>
    <col min="9224" max="9226" width="13.375" style="35" customWidth="1"/>
    <col min="9227" max="9472" width="12.125" style="35"/>
    <col min="9473" max="9473" width="13.375" style="35" customWidth="1"/>
    <col min="9474" max="9474" width="18.375" style="35" customWidth="1"/>
    <col min="9475" max="9475" width="10.875" style="35" customWidth="1"/>
    <col min="9476" max="9476" width="13.375" style="35" customWidth="1"/>
    <col min="9477" max="9479" width="12.125" style="35"/>
    <col min="9480" max="9482" width="13.375" style="35" customWidth="1"/>
    <col min="9483" max="9728" width="12.125" style="35"/>
    <col min="9729" max="9729" width="13.375" style="35" customWidth="1"/>
    <col min="9730" max="9730" width="18.375" style="35" customWidth="1"/>
    <col min="9731" max="9731" width="10.875" style="35" customWidth="1"/>
    <col min="9732" max="9732" width="13.375" style="35" customWidth="1"/>
    <col min="9733" max="9735" width="12.125" style="35"/>
    <col min="9736" max="9738" width="13.375" style="35" customWidth="1"/>
    <col min="9739" max="9984" width="12.125" style="35"/>
    <col min="9985" max="9985" width="13.375" style="35" customWidth="1"/>
    <col min="9986" max="9986" width="18.375" style="35" customWidth="1"/>
    <col min="9987" max="9987" width="10.875" style="35" customWidth="1"/>
    <col min="9988" max="9988" width="13.375" style="35" customWidth="1"/>
    <col min="9989" max="9991" width="12.125" style="35"/>
    <col min="9992" max="9994" width="13.375" style="35" customWidth="1"/>
    <col min="9995" max="10240" width="12.125" style="35"/>
    <col min="10241" max="10241" width="13.375" style="35" customWidth="1"/>
    <col min="10242" max="10242" width="18.375" style="35" customWidth="1"/>
    <col min="10243" max="10243" width="10.875" style="35" customWidth="1"/>
    <col min="10244" max="10244" width="13.375" style="35" customWidth="1"/>
    <col min="10245" max="10247" width="12.125" style="35"/>
    <col min="10248" max="10250" width="13.375" style="35" customWidth="1"/>
    <col min="10251" max="10496" width="12.125" style="35"/>
    <col min="10497" max="10497" width="13.375" style="35" customWidth="1"/>
    <col min="10498" max="10498" width="18.375" style="35" customWidth="1"/>
    <col min="10499" max="10499" width="10.875" style="35" customWidth="1"/>
    <col min="10500" max="10500" width="13.375" style="35" customWidth="1"/>
    <col min="10501" max="10503" width="12.125" style="35"/>
    <col min="10504" max="10506" width="13.375" style="35" customWidth="1"/>
    <col min="10507" max="10752" width="12.125" style="35"/>
    <col min="10753" max="10753" width="13.375" style="35" customWidth="1"/>
    <col min="10754" max="10754" width="18.375" style="35" customWidth="1"/>
    <col min="10755" max="10755" width="10.875" style="35" customWidth="1"/>
    <col min="10756" max="10756" width="13.375" style="35" customWidth="1"/>
    <col min="10757" max="10759" width="12.125" style="35"/>
    <col min="10760" max="10762" width="13.375" style="35" customWidth="1"/>
    <col min="10763" max="11008" width="12.125" style="35"/>
    <col min="11009" max="11009" width="13.375" style="35" customWidth="1"/>
    <col min="11010" max="11010" width="18.375" style="35" customWidth="1"/>
    <col min="11011" max="11011" width="10.875" style="35" customWidth="1"/>
    <col min="11012" max="11012" width="13.375" style="35" customWidth="1"/>
    <col min="11013" max="11015" width="12.125" style="35"/>
    <col min="11016" max="11018" width="13.375" style="35" customWidth="1"/>
    <col min="11019" max="11264" width="12.125" style="35"/>
    <col min="11265" max="11265" width="13.375" style="35" customWidth="1"/>
    <col min="11266" max="11266" width="18.375" style="35" customWidth="1"/>
    <col min="11267" max="11267" width="10.875" style="35" customWidth="1"/>
    <col min="11268" max="11268" width="13.375" style="35" customWidth="1"/>
    <col min="11269" max="11271" width="12.125" style="35"/>
    <col min="11272" max="11274" width="13.375" style="35" customWidth="1"/>
    <col min="11275" max="11520" width="12.125" style="35"/>
    <col min="11521" max="11521" width="13.375" style="35" customWidth="1"/>
    <col min="11522" max="11522" width="18.375" style="35" customWidth="1"/>
    <col min="11523" max="11523" width="10.875" style="35" customWidth="1"/>
    <col min="11524" max="11524" width="13.375" style="35" customWidth="1"/>
    <col min="11525" max="11527" width="12.125" style="35"/>
    <col min="11528" max="11530" width="13.375" style="35" customWidth="1"/>
    <col min="11531" max="11776" width="12.125" style="35"/>
    <col min="11777" max="11777" width="13.375" style="35" customWidth="1"/>
    <col min="11778" max="11778" width="18.375" style="35" customWidth="1"/>
    <col min="11779" max="11779" width="10.875" style="35" customWidth="1"/>
    <col min="11780" max="11780" width="13.375" style="35" customWidth="1"/>
    <col min="11781" max="11783" width="12.125" style="35"/>
    <col min="11784" max="11786" width="13.375" style="35" customWidth="1"/>
    <col min="11787" max="12032" width="12.125" style="35"/>
    <col min="12033" max="12033" width="13.375" style="35" customWidth="1"/>
    <col min="12034" max="12034" width="18.375" style="35" customWidth="1"/>
    <col min="12035" max="12035" width="10.875" style="35" customWidth="1"/>
    <col min="12036" max="12036" width="13.375" style="35" customWidth="1"/>
    <col min="12037" max="12039" width="12.125" style="35"/>
    <col min="12040" max="12042" width="13.375" style="35" customWidth="1"/>
    <col min="12043" max="12288" width="12.125" style="35"/>
    <col min="12289" max="12289" width="13.375" style="35" customWidth="1"/>
    <col min="12290" max="12290" width="18.375" style="35" customWidth="1"/>
    <col min="12291" max="12291" width="10.875" style="35" customWidth="1"/>
    <col min="12292" max="12292" width="13.375" style="35" customWidth="1"/>
    <col min="12293" max="12295" width="12.125" style="35"/>
    <col min="12296" max="12298" width="13.375" style="35" customWidth="1"/>
    <col min="12299" max="12544" width="12.125" style="35"/>
    <col min="12545" max="12545" width="13.375" style="35" customWidth="1"/>
    <col min="12546" max="12546" width="18.375" style="35" customWidth="1"/>
    <col min="12547" max="12547" width="10.875" style="35" customWidth="1"/>
    <col min="12548" max="12548" width="13.375" style="35" customWidth="1"/>
    <col min="12549" max="12551" width="12.125" style="35"/>
    <col min="12552" max="12554" width="13.375" style="35" customWidth="1"/>
    <col min="12555" max="12800" width="12.125" style="35"/>
    <col min="12801" max="12801" width="13.375" style="35" customWidth="1"/>
    <col min="12802" max="12802" width="18.375" style="35" customWidth="1"/>
    <col min="12803" max="12803" width="10.875" style="35" customWidth="1"/>
    <col min="12804" max="12804" width="13.375" style="35" customWidth="1"/>
    <col min="12805" max="12807" width="12.125" style="35"/>
    <col min="12808" max="12810" width="13.375" style="35" customWidth="1"/>
    <col min="12811" max="13056" width="12.125" style="35"/>
    <col min="13057" max="13057" width="13.375" style="35" customWidth="1"/>
    <col min="13058" max="13058" width="18.375" style="35" customWidth="1"/>
    <col min="13059" max="13059" width="10.875" style="35" customWidth="1"/>
    <col min="13060" max="13060" width="13.375" style="35" customWidth="1"/>
    <col min="13061" max="13063" width="12.125" style="35"/>
    <col min="13064" max="13066" width="13.375" style="35" customWidth="1"/>
    <col min="13067" max="13312" width="12.125" style="35"/>
    <col min="13313" max="13313" width="13.375" style="35" customWidth="1"/>
    <col min="13314" max="13314" width="18.375" style="35" customWidth="1"/>
    <col min="13315" max="13315" width="10.875" style="35" customWidth="1"/>
    <col min="13316" max="13316" width="13.375" style="35" customWidth="1"/>
    <col min="13317" max="13319" width="12.125" style="35"/>
    <col min="13320" max="13322" width="13.375" style="35" customWidth="1"/>
    <col min="13323" max="13568" width="12.125" style="35"/>
    <col min="13569" max="13569" width="13.375" style="35" customWidth="1"/>
    <col min="13570" max="13570" width="18.375" style="35" customWidth="1"/>
    <col min="13571" max="13571" width="10.875" style="35" customWidth="1"/>
    <col min="13572" max="13572" width="13.375" style="35" customWidth="1"/>
    <col min="13573" max="13575" width="12.125" style="35"/>
    <col min="13576" max="13578" width="13.375" style="35" customWidth="1"/>
    <col min="13579" max="13824" width="12.125" style="35"/>
    <col min="13825" max="13825" width="13.375" style="35" customWidth="1"/>
    <col min="13826" max="13826" width="18.375" style="35" customWidth="1"/>
    <col min="13827" max="13827" width="10.875" style="35" customWidth="1"/>
    <col min="13828" max="13828" width="13.375" style="35" customWidth="1"/>
    <col min="13829" max="13831" width="12.125" style="35"/>
    <col min="13832" max="13834" width="13.375" style="35" customWidth="1"/>
    <col min="13835" max="14080" width="12.125" style="35"/>
    <col min="14081" max="14081" width="13.375" style="35" customWidth="1"/>
    <col min="14082" max="14082" width="18.375" style="35" customWidth="1"/>
    <col min="14083" max="14083" width="10.875" style="35" customWidth="1"/>
    <col min="14084" max="14084" width="13.375" style="35" customWidth="1"/>
    <col min="14085" max="14087" width="12.125" style="35"/>
    <col min="14088" max="14090" width="13.375" style="35" customWidth="1"/>
    <col min="14091" max="14336" width="12.125" style="35"/>
    <col min="14337" max="14337" width="13.375" style="35" customWidth="1"/>
    <col min="14338" max="14338" width="18.375" style="35" customWidth="1"/>
    <col min="14339" max="14339" width="10.875" style="35" customWidth="1"/>
    <col min="14340" max="14340" width="13.375" style="35" customWidth="1"/>
    <col min="14341" max="14343" width="12.125" style="35"/>
    <col min="14344" max="14346" width="13.375" style="35" customWidth="1"/>
    <col min="14347" max="14592" width="12.125" style="35"/>
    <col min="14593" max="14593" width="13.375" style="35" customWidth="1"/>
    <col min="14594" max="14594" width="18.375" style="35" customWidth="1"/>
    <col min="14595" max="14595" width="10.875" style="35" customWidth="1"/>
    <col min="14596" max="14596" width="13.375" style="35" customWidth="1"/>
    <col min="14597" max="14599" width="12.125" style="35"/>
    <col min="14600" max="14602" width="13.375" style="35" customWidth="1"/>
    <col min="14603" max="14848" width="12.125" style="35"/>
    <col min="14849" max="14849" width="13.375" style="35" customWidth="1"/>
    <col min="14850" max="14850" width="18.375" style="35" customWidth="1"/>
    <col min="14851" max="14851" width="10.875" style="35" customWidth="1"/>
    <col min="14852" max="14852" width="13.375" style="35" customWidth="1"/>
    <col min="14853" max="14855" width="12.125" style="35"/>
    <col min="14856" max="14858" width="13.375" style="35" customWidth="1"/>
    <col min="14859" max="15104" width="12.125" style="35"/>
    <col min="15105" max="15105" width="13.375" style="35" customWidth="1"/>
    <col min="15106" max="15106" width="18.375" style="35" customWidth="1"/>
    <col min="15107" max="15107" width="10.875" style="35" customWidth="1"/>
    <col min="15108" max="15108" width="13.375" style="35" customWidth="1"/>
    <col min="15109" max="15111" width="12.125" style="35"/>
    <col min="15112" max="15114" width="13.375" style="35" customWidth="1"/>
    <col min="15115" max="15360" width="12.125" style="35"/>
    <col min="15361" max="15361" width="13.375" style="35" customWidth="1"/>
    <col min="15362" max="15362" width="18.375" style="35" customWidth="1"/>
    <col min="15363" max="15363" width="10.875" style="35" customWidth="1"/>
    <col min="15364" max="15364" width="13.375" style="35" customWidth="1"/>
    <col min="15365" max="15367" width="12.125" style="35"/>
    <col min="15368" max="15370" width="13.375" style="35" customWidth="1"/>
    <col min="15371" max="15616" width="12.125" style="35"/>
    <col min="15617" max="15617" width="13.375" style="35" customWidth="1"/>
    <col min="15618" max="15618" width="18.375" style="35" customWidth="1"/>
    <col min="15619" max="15619" width="10.875" style="35" customWidth="1"/>
    <col min="15620" max="15620" width="13.375" style="35" customWidth="1"/>
    <col min="15621" max="15623" width="12.125" style="35"/>
    <col min="15624" max="15626" width="13.375" style="35" customWidth="1"/>
    <col min="15627" max="15872" width="12.125" style="35"/>
    <col min="15873" max="15873" width="13.375" style="35" customWidth="1"/>
    <col min="15874" max="15874" width="18.375" style="35" customWidth="1"/>
    <col min="15875" max="15875" width="10.875" style="35" customWidth="1"/>
    <col min="15876" max="15876" width="13.375" style="35" customWidth="1"/>
    <col min="15877" max="15879" width="12.125" style="35"/>
    <col min="15880" max="15882" width="13.375" style="35" customWidth="1"/>
    <col min="15883" max="16128" width="12.125" style="35"/>
    <col min="16129" max="16129" width="13.375" style="35" customWidth="1"/>
    <col min="16130" max="16130" width="18.375" style="35" customWidth="1"/>
    <col min="16131" max="16131" width="10.875" style="35" customWidth="1"/>
    <col min="16132" max="16132" width="13.375" style="35" customWidth="1"/>
    <col min="16133" max="16135" width="12.125" style="35"/>
    <col min="16136" max="16138" width="13.375" style="35" customWidth="1"/>
    <col min="16139" max="16384" width="12.125" style="35"/>
  </cols>
  <sheetData>
    <row r="1" spans="1:11" x14ac:dyDescent="0.2">
      <c r="A1" s="34"/>
    </row>
    <row r="6" spans="1:11" x14ac:dyDescent="0.2">
      <c r="F6" s="36" t="s">
        <v>319</v>
      </c>
    </row>
    <row r="7" spans="1:11" x14ac:dyDescent="0.2">
      <c r="C7" s="36" t="s">
        <v>371</v>
      </c>
    </row>
    <row r="8" spans="1:11" ht="18" thickBot="1" x14ac:dyDescent="0.25">
      <c r="B8" s="37"/>
      <c r="C8" s="37"/>
      <c r="D8" s="37"/>
      <c r="E8" s="38" t="s">
        <v>321</v>
      </c>
      <c r="F8" s="37"/>
      <c r="G8" s="37"/>
      <c r="H8" s="37"/>
      <c r="I8" s="37"/>
      <c r="J8" s="37"/>
      <c r="K8" s="37"/>
    </row>
    <row r="9" spans="1:11" x14ac:dyDescent="0.2">
      <c r="C9" s="39"/>
      <c r="D9" s="39"/>
      <c r="E9" s="57" t="s">
        <v>322</v>
      </c>
      <c r="F9" s="42"/>
      <c r="G9" s="42"/>
      <c r="H9" s="39"/>
      <c r="I9" s="57" t="s">
        <v>323</v>
      </c>
      <c r="J9" s="42"/>
      <c r="K9" s="42"/>
    </row>
    <row r="10" spans="1:11" x14ac:dyDescent="0.2">
      <c r="C10" s="40" t="s">
        <v>324</v>
      </c>
      <c r="D10" s="41" t="s">
        <v>372</v>
      </c>
      <c r="E10" s="39"/>
      <c r="F10" s="39"/>
      <c r="G10" s="40" t="s">
        <v>327</v>
      </c>
      <c r="H10" s="40" t="s">
        <v>328</v>
      </c>
      <c r="I10" s="39"/>
      <c r="J10" s="39"/>
      <c r="K10" s="40" t="s">
        <v>327</v>
      </c>
    </row>
    <row r="11" spans="1:11" x14ac:dyDescent="0.2">
      <c r="B11" s="42"/>
      <c r="C11" s="43"/>
      <c r="D11" s="45" t="s">
        <v>231</v>
      </c>
      <c r="E11" s="44" t="s">
        <v>329</v>
      </c>
      <c r="F11" s="44" t="s">
        <v>330</v>
      </c>
      <c r="G11" s="44" t="s">
        <v>331</v>
      </c>
      <c r="H11" s="45" t="s">
        <v>231</v>
      </c>
      <c r="I11" s="44" t="s">
        <v>329</v>
      </c>
      <c r="J11" s="44" t="s">
        <v>330</v>
      </c>
      <c r="K11" s="44" t="s">
        <v>331</v>
      </c>
    </row>
    <row r="12" spans="1:11" x14ac:dyDescent="0.2">
      <c r="C12" s="58" t="s">
        <v>238</v>
      </c>
      <c r="D12" s="59" t="s">
        <v>332</v>
      </c>
      <c r="E12" s="59" t="s">
        <v>332</v>
      </c>
      <c r="F12" s="59" t="s">
        <v>332</v>
      </c>
      <c r="G12" s="59" t="s">
        <v>332</v>
      </c>
      <c r="H12" s="59" t="s">
        <v>173</v>
      </c>
      <c r="I12" s="59" t="s">
        <v>173</v>
      </c>
      <c r="J12" s="59" t="s">
        <v>173</v>
      </c>
      <c r="K12" s="59" t="s">
        <v>173</v>
      </c>
    </row>
    <row r="13" spans="1:11" x14ac:dyDescent="0.2">
      <c r="B13" s="70" t="s">
        <v>363</v>
      </c>
      <c r="C13" s="49">
        <f t="shared" ref="C13:K13" si="0">SUM(C15:C70)</f>
        <v>347</v>
      </c>
      <c r="D13" s="50">
        <f t="shared" si="0"/>
        <v>2901</v>
      </c>
      <c r="E13" s="50">
        <f t="shared" si="0"/>
        <v>2456</v>
      </c>
      <c r="F13" s="50">
        <f t="shared" si="0"/>
        <v>177</v>
      </c>
      <c r="G13" s="50">
        <f t="shared" si="0"/>
        <v>268</v>
      </c>
      <c r="H13" s="50">
        <f t="shared" si="0"/>
        <v>65133</v>
      </c>
      <c r="I13" s="50">
        <f t="shared" si="0"/>
        <v>63221</v>
      </c>
      <c r="J13" s="50">
        <f t="shared" si="0"/>
        <v>1314</v>
      </c>
      <c r="K13" s="50">
        <f t="shared" si="0"/>
        <v>598</v>
      </c>
    </row>
    <row r="14" spans="1:11" x14ac:dyDescent="0.2">
      <c r="C14" s="39"/>
    </row>
    <row r="15" spans="1:11" x14ac:dyDescent="0.2">
      <c r="B15" s="34" t="s">
        <v>175</v>
      </c>
      <c r="C15" s="48">
        <v>58</v>
      </c>
      <c r="D15" s="65">
        <f t="shared" ref="D15:D21" si="1">SUM(E15:G15)</f>
        <v>809</v>
      </c>
      <c r="E15" s="47">
        <v>724</v>
      </c>
      <c r="F15" s="47">
        <v>5</v>
      </c>
      <c r="G15" s="47">
        <v>80</v>
      </c>
      <c r="H15" s="65">
        <f t="shared" ref="H15:H21" si="2">SUM(I15:K15)</f>
        <v>22527</v>
      </c>
      <c r="I15" s="47">
        <v>22228</v>
      </c>
      <c r="J15" s="47">
        <v>67</v>
      </c>
      <c r="K15" s="47">
        <v>232</v>
      </c>
    </row>
    <row r="16" spans="1:11" x14ac:dyDescent="0.2">
      <c r="B16" s="34" t="s">
        <v>177</v>
      </c>
      <c r="C16" s="48">
        <v>13</v>
      </c>
      <c r="D16" s="65">
        <f t="shared" si="1"/>
        <v>109</v>
      </c>
      <c r="E16" s="47">
        <v>93</v>
      </c>
      <c r="F16" s="47">
        <v>1</v>
      </c>
      <c r="G16" s="47">
        <v>15</v>
      </c>
      <c r="H16" s="65">
        <f t="shared" si="2"/>
        <v>2416</v>
      </c>
      <c r="I16" s="47">
        <v>2387</v>
      </c>
      <c r="J16" s="47">
        <v>5</v>
      </c>
      <c r="K16" s="47">
        <v>24</v>
      </c>
    </row>
    <row r="17" spans="2:11" x14ac:dyDescent="0.2">
      <c r="B17" s="34" t="s">
        <v>178</v>
      </c>
      <c r="C17" s="48">
        <v>12</v>
      </c>
      <c r="D17" s="65">
        <f t="shared" si="1"/>
        <v>157</v>
      </c>
      <c r="E17" s="47">
        <v>138</v>
      </c>
      <c r="F17" s="61" t="s">
        <v>373</v>
      </c>
      <c r="G17" s="47">
        <v>19</v>
      </c>
      <c r="H17" s="65">
        <f t="shared" si="2"/>
        <v>4120</v>
      </c>
      <c r="I17" s="47">
        <v>4064</v>
      </c>
      <c r="J17" s="61" t="s">
        <v>373</v>
      </c>
      <c r="K17" s="47">
        <v>56</v>
      </c>
    </row>
    <row r="18" spans="2:11" x14ac:dyDescent="0.2">
      <c r="B18" s="34" t="s">
        <v>179</v>
      </c>
      <c r="C18" s="48">
        <v>7</v>
      </c>
      <c r="D18" s="65">
        <f t="shared" si="1"/>
        <v>84</v>
      </c>
      <c r="E18" s="47">
        <v>75</v>
      </c>
      <c r="F18" s="61" t="s">
        <v>373</v>
      </c>
      <c r="G18" s="47">
        <v>9</v>
      </c>
      <c r="H18" s="65">
        <f t="shared" si="2"/>
        <v>2119</v>
      </c>
      <c r="I18" s="47">
        <v>2106</v>
      </c>
      <c r="J18" s="61" t="s">
        <v>373</v>
      </c>
      <c r="K18" s="47">
        <v>13</v>
      </c>
    </row>
    <row r="19" spans="2:11" x14ac:dyDescent="0.2">
      <c r="B19" s="34" t="s">
        <v>180</v>
      </c>
      <c r="C19" s="48">
        <v>6</v>
      </c>
      <c r="D19" s="65">
        <f t="shared" si="1"/>
        <v>73</v>
      </c>
      <c r="E19" s="47">
        <v>63</v>
      </c>
      <c r="F19" s="61" t="s">
        <v>373</v>
      </c>
      <c r="G19" s="47">
        <v>10</v>
      </c>
      <c r="H19" s="65">
        <f t="shared" si="2"/>
        <v>1703</v>
      </c>
      <c r="I19" s="47">
        <v>1689</v>
      </c>
      <c r="J19" s="61" t="s">
        <v>373</v>
      </c>
      <c r="K19" s="47">
        <v>14</v>
      </c>
    </row>
    <row r="20" spans="2:11" x14ac:dyDescent="0.2">
      <c r="B20" s="34" t="s">
        <v>181</v>
      </c>
      <c r="C20" s="48">
        <v>18</v>
      </c>
      <c r="D20" s="65">
        <f t="shared" si="1"/>
        <v>180</v>
      </c>
      <c r="E20" s="47">
        <v>157</v>
      </c>
      <c r="F20" s="47">
        <v>9</v>
      </c>
      <c r="G20" s="47">
        <v>14</v>
      </c>
      <c r="H20" s="65">
        <f t="shared" si="2"/>
        <v>4501</v>
      </c>
      <c r="I20" s="47">
        <v>4397</v>
      </c>
      <c r="J20" s="47">
        <v>67</v>
      </c>
      <c r="K20" s="47">
        <v>37</v>
      </c>
    </row>
    <row r="21" spans="2:11" x14ac:dyDescent="0.2">
      <c r="B21" s="34" t="s">
        <v>182</v>
      </c>
      <c r="C21" s="48">
        <v>6</v>
      </c>
      <c r="D21" s="65">
        <f t="shared" si="1"/>
        <v>72</v>
      </c>
      <c r="E21" s="47">
        <v>65</v>
      </c>
      <c r="F21" s="47">
        <v>2</v>
      </c>
      <c r="G21" s="47">
        <v>5</v>
      </c>
      <c r="H21" s="65">
        <f t="shared" si="2"/>
        <v>1954</v>
      </c>
      <c r="I21" s="47">
        <v>1930</v>
      </c>
      <c r="J21" s="47">
        <v>12</v>
      </c>
      <c r="K21" s="47">
        <v>12</v>
      </c>
    </row>
    <row r="22" spans="2:11" x14ac:dyDescent="0.2">
      <c r="C22" s="48"/>
      <c r="E22" s="47"/>
      <c r="F22" s="47"/>
      <c r="G22" s="47"/>
    </row>
    <row r="23" spans="2:11" x14ac:dyDescent="0.2">
      <c r="B23" s="34" t="s">
        <v>183</v>
      </c>
      <c r="C23" s="48">
        <v>7</v>
      </c>
      <c r="D23" s="65">
        <f t="shared" ref="D23:D31" si="3">SUM(E23:G23)</f>
        <v>51</v>
      </c>
      <c r="E23" s="47">
        <v>46</v>
      </c>
      <c r="F23" s="47">
        <v>1</v>
      </c>
      <c r="G23" s="47">
        <v>4</v>
      </c>
      <c r="H23" s="65">
        <f t="shared" ref="H23:H31" si="4">SUM(I23:K23)</f>
        <v>867</v>
      </c>
      <c r="I23" s="47">
        <v>854</v>
      </c>
      <c r="J23" s="47">
        <v>7</v>
      </c>
      <c r="K23" s="47">
        <v>6</v>
      </c>
    </row>
    <row r="24" spans="2:11" x14ac:dyDescent="0.2">
      <c r="B24" s="34" t="s">
        <v>184</v>
      </c>
      <c r="C24" s="48">
        <v>4</v>
      </c>
      <c r="D24" s="65">
        <f t="shared" si="3"/>
        <v>30</v>
      </c>
      <c r="E24" s="47">
        <v>28</v>
      </c>
      <c r="F24" s="61" t="s">
        <v>26</v>
      </c>
      <c r="G24" s="47">
        <v>2</v>
      </c>
      <c r="H24" s="65">
        <f t="shared" si="4"/>
        <v>408</v>
      </c>
      <c r="I24" s="47">
        <v>406</v>
      </c>
      <c r="J24" s="61" t="s">
        <v>26</v>
      </c>
      <c r="K24" s="47">
        <v>2</v>
      </c>
    </row>
    <row r="25" spans="2:11" x14ac:dyDescent="0.2">
      <c r="B25" s="34" t="s">
        <v>185</v>
      </c>
      <c r="C25" s="48">
        <v>5</v>
      </c>
      <c r="D25" s="65">
        <f t="shared" si="3"/>
        <v>20</v>
      </c>
      <c r="E25" s="47">
        <v>14</v>
      </c>
      <c r="F25" s="47">
        <v>5</v>
      </c>
      <c r="G25" s="47">
        <v>1</v>
      </c>
      <c r="H25" s="65">
        <f t="shared" si="4"/>
        <v>192</v>
      </c>
      <c r="I25" s="47">
        <v>166</v>
      </c>
      <c r="J25" s="47">
        <v>24</v>
      </c>
      <c r="K25" s="47">
        <v>2</v>
      </c>
    </row>
    <row r="26" spans="2:11" x14ac:dyDescent="0.2">
      <c r="B26" s="34" t="s">
        <v>186</v>
      </c>
      <c r="C26" s="48">
        <v>5</v>
      </c>
      <c r="D26" s="65">
        <f t="shared" si="3"/>
        <v>41</v>
      </c>
      <c r="E26" s="47">
        <v>34</v>
      </c>
      <c r="F26" s="47">
        <v>3</v>
      </c>
      <c r="G26" s="47">
        <v>4</v>
      </c>
      <c r="H26" s="65">
        <f t="shared" si="4"/>
        <v>931</v>
      </c>
      <c r="I26" s="47">
        <v>914</v>
      </c>
      <c r="J26" s="47">
        <v>8</v>
      </c>
      <c r="K26" s="47">
        <v>9</v>
      </c>
    </row>
    <row r="27" spans="2:11" x14ac:dyDescent="0.2">
      <c r="B27" s="34" t="s">
        <v>187</v>
      </c>
      <c r="C27" s="48">
        <v>5</v>
      </c>
      <c r="D27" s="65">
        <f t="shared" si="3"/>
        <v>46</v>
      </c>
      <c r="E27" s="47">
        <v>41</v>
      </c>
      <c r="F27" s="61" t="s">
        <v>26</v>
      </c>
      <c r="G27" s="47">
        <v>5</v>
      </c>
      <c r="H27" s="65">
        <f t="shared" si="4"/>
        <v>1105</v>
      </c>
      <c r="I27" s="47">
        <v>1094</v>
      </c>
      <c r="J27" s="61" t="s">
        <v>26</v>
      </c>
      <c r="K27" s="47">
        <v>11</v>
      </c>
    </row>
    <row r="28" spans="2:11" x14ac:dyDescent="0.2">
      <c r="B28" s="34" t="s">
        <v>188</v>
      </c>
      <c r="C28" s="48">
        <v>4</v>
      </c>
      <c r="D28" s="65">
        <f t="shared" si="3"/>
        <v>27</v>
      </c>
      <c r="E28" s="47">
        <v>21</v>
      </c>
      <c r="F28" s="47">
        <v>2</v>
      </c>
      <c r="G28" s="47">
        <v>4</v>
      </c>
      <c r="H28" s="65">
        <f t="shared" si="4"/>
        <v>493</v>
      </c>
      <c r="I28" s="47">
        <v>457</v>
      </c>
      <c r="J28" s="47">
        <v>28</v>
      </c>
      <c r="K28" s="47">
        <v>8</v>
      </c>
    </row>
    <row r="29" spans="2:11" x14ac:dyDescent="0.2">
      <c r="B29" s="34" t="s">
        <v>189</v>
      </c>
      <c r="C29" s="48">
        <v>4</v>
      </c>
      <c r="D29" s="65">
        <f t="shared" si="3"/>
        <v>24</v>
      </c>
      <c r="E29" s="47">
        <v>20</v>
      </c>
      <c r="F29" s="47">
        <v>1</v>
      </c>
      <c r="G29" s="47">
        <v>3</v>
      </c>
      <c r="H29" s="65">
        <f t="shared" si="4"/>
        <v>453</v>
      </c>
      <c r="I29" s="47">
        <v>438</v>
      </c>
      <c r="J29" s="47">
        <v>12</v>
      </c>
      <c r="K29" s="47">
        <v>3</v>
      </c>
    </row>
    <row r="30" spans="2:11" x14ac:dyDescent="0.2">
      <c r="B30" s="34" t="s">
        <v>190</v>
      </c>
      <c r="C30" s="48">
        <v>4</v>
      </c>
      <c r="D30" s="65">
        <f t="shared" si="3"/>
        <v>61</v>
      </c>
      <c r="E30" s="47">
        <v>57</v>
      </c>
      <c r="F30" s="61" t="s">
        <v>26</v>
      </c>
      <c r="G30" s="47">
        <v>4</v>
      </c>
      <c r="H30" s="65">
        <f t="shared" si="4"/>
        <v>1707</v>
      </c>
      <c r="I30" s="47">
        <v>1697</v>
      </c>
      <c r="J30" s="61" t="s">
        <v>26</v>
      </c>
      <c r="K30" s="47">
        <v>10</v>
      </c>
    </row>
    <row r="31" spans="2:11" x14ac:dyDescent="0.2">
      <c r="B31" s="34" t="s">
        <v>191</v>
      </c>
      <c r="C31" s="48">
        <v>5</v>
      </c>
      <c r="D31" s="65">
        <f t="shared" si="3"/>
        <v>120</v>
      </c>
      <c r="E31" s="47">
        <v>110</v>
      </c>
      <c r="F31" s="61" t="s">
        <v>26</v>
      </c>
      <c r="G31" s="47">
        <v>10</v>
      </c>
      <c r="H31" s="65">
        <f t="shared" si="4"/>
        <v>3702</v>
      </c>
      <c r="I31" s="47">
        <v>3677</v>
      </c>
      <c r="J31" s="61" t="s">
        <v>26</v>
      </c>
      <c r="K31" s="47">
        <v>25</v>
      </c>
    </row>
    <row r="32" spans="2:11" x14ac:dyDescent="0.2">
      <c r="C32" s="48"/>
      <c r="E32" s="47"/>
      <c r="F32" s="47"/>
      <c r="G32" s="47"/>
    </row>
    <row r="33" spans="2:11" x14ac:dyDescent="0.2">
      <c r="B33" s="34" t="s">
        <v>192</v>
      </c>
      <c r="C33" s="48">
        <v>11</v>
      </c>
      <c r="D33" s="65">
        <f>SUM(E33:G33)</f>
        <v>73</v>
      </c>
      <c r="E33" s="47">
        <v>53</v>
      </c>
      <c r="F33" s="47">
        <v>12</v>
      </c>
      <c r="G33" s="47">
        <v>8</v>
      </c>
      <c r="H33" s="65">
        <f>SUM(I33:K33)</f>
        <v>1189</v>
      </c>
      <c r="I33" s="47">
        <v>1105</v>
      </c>
      <c r="J33" s="47">
        <v>70</v>
      </c>
      <c r="K33" s="47">
        <v>14</v>
      </c>
    </row>
    <row r="34" spans="2:11" x14ac:dyDescent="0.2">
      <c r="B34" s="34" t="s">
        <v>193</v>
      </c>
      <c r="C34" s="48">
        <v>3</v>
      </c>
      <c r="D34" s="65">
        <f>SUM(E34:G34)</f>
        <v>40</v>
      </c>
      <c r="E34" s="47">
        <v>37</v>
      </c>
      <c r="F34" s="61" t="s">
        <v>26</v>
      </c>
      <c r="G34" s="47">
        <v>3</v>
      </c>
      <c r="H34" s="65">
        <f>SUM(I34:K34)</f>
        <v>978</v>
      </c>
      <c r="I34" s="47">
        <v>967</v>
      </c>
      <c r="J34" s="61" t="s">
        <v>26</v>
      </c>
      <c r="K34" s="47">
        <v>11</v>
      </c>
    </row>
    <row r="35" spans="2:11" x14ac:dyDescent="0.2">
      <c r="B35" s="34" t="s">
        <v>194</v>
      </c>
      <c r="C35" s="48">
        <v>5</v>
      </c>
      <c r="D35" s="65">
        <f>SUM(E35:G35)</f>
        <v>25</v>
      </c>
      <c r="E35" s="47">
        <v>19</v>
      </c>
      <c r="F35" s="47">
        <v>3</v>
      </c>
      <c r="G35" s="47">
        <v>3</v>
      </c>
      <c r="H35" s="65">
        <f>SUM(I35:K35)</f>
        <v>360</v>
      </c>
      <c r="I35" s="47">
        <v>342</v>
      </c>
      <c r="J35" s="47">
        <v>14</v>
      </c>
      <c r="K35" s="47">
        <v>4</v>
      </c>
    </row>
    <row r="36" spans="2:11" x14ac:dyDescent="0.2">
      <c r="B36" s="34" t="s">
        <v>195</v>
      </c>
      <c r="C36" s="48">
        <v>9</v>
      </c>
      <c r="D36" s="65">
        <f>SUM(E36:G36)</f>
        <v>17</v>
      </c>
      <c r="E36" s="47">
        <v>9</v>
      </c>
      <c r="F36" s="47">
        <v>7</v>
      </c>
      <c r="G36" s="47">
        <v>1</v>
      </c>
      <c r="H36" s="65">
        <f>SUM(I36:K36)</f>
        <v>213</v>
      </c>
      <c r="I36" s="47">
        <v>176</v>
      </c>
      <c r="J36" s="47">
        <v>35</v>
      </c>
      <c r="K36" s="47">
        <v>2</v>
      </c>
    </row>
    <row r="37" spans="2:11" x14ac:dyDescent="0.2">
      <c r="B37" s="34" t="s">
        <v>196</v>
      </c>
      <c r="C37" s="48">
        <v>1</v>
      </c>
      <c r="D37" s="65">
        <f>SUM(E37:G37)</f>
        <v>5</v>
      </c>
      <c r="E37" s="47">
        <v>4</v>
      </c>
      <c r="F37" s="47">
        <v>1</v>
      </c>
      <c r="G37" s="61" t="s">
        <v>26</v>
      </c>
      <c r="H37" s="65">
        <f>SUM(I37:K37)</f>
        <v>34</v>
      </c>
      <c r="I37" s="47">
        <v>27</v>
      </c>
      <c r="J37" s="47">
        <v>7</v>
      </c>
      <c r="K37" s="61" t="s">
        <v>26</v>
      </c>
    </row>
    <row r="38" spans="2:11" x14ac:dyDescent="0.2">
      <c r="C38" s="48"/>
      <c r="E38" s="47"/>
      <c r="F38" s="47"/>
      <c r="G38" s="47"/>
    </row>
    <row r="39" spans="2:11" x14ac:dyDescent="0.2">
      <c r="B39" s="34" t="s">
        <v>197</v>
      </c>
      <c r="C39" s="48">
        <v>5</v>
      </c>
      <c r="D39" s="65">
        <f>SUM(E39:G39)</f>
        <v>43</v>
      </c>
      <c r="E39" s="47">
        <v>39</v>
      </c>
      <c r="F39" s="61" t="s">
        <v>26</v>
      </c>
      <c r="G39" s="47">
        <v>4</v>
      </c>
      <c r="H39" s="65">
        <f>SUM(I39:K39)</f>
        <v>841</v>
      </c>
      <c r="I39" s="47">
        <v>832</v>
      </c>
      <c r="J39" s="61" t="s">
        <v>26</v>
      </c>
      <c r="K39" s="47">
        <v>9</v>
      </c>
    </row>
    <row r="40" spans="2:11" x14ac:dyDescent="0.2">
      <c r="B40" s="34" t="s">
        <v>198</v>
      </c>
      <c r="C40" s="48">
        <v>6</v>
      </c>
      <c r="D40" s="65">
        <f>SUM(E40:G40)</f>
        <v>32</v>
      </c>
      <c r="E40" s="47">
        <v>27</v>
      </c>
      <c r="F40" s="47">
        <v>1</v>
      </c>
      <c r="G40" s="47">
        <v>4</v>
      </c>
      <c r="H40" s="65">
        <f>SUM(I40:K40)</f>
        <v>526</v>
      </c>
      <c r="I40" s="47">
        <v>506</v>
      </c>
      <c r="J40" s="47">
        <v>14</v>
      </c>
      <c r="K40" s="47">
        <v>6</v>
      </c>
    </row>
    <row r="41" spans="2:11" x14ac:dyDescent="0.2">
      <c r="B41" s="34" t="s">
        <v>199</v>
      </c>
      <c r="C41" s="48">
        <v>3</v>
      </c>
      <c r="D41" s="65">
        <f>SUM(E41:G41)</f>
        <v>39</v>
      </c>
      <c r="E41" s="47">
        <v>34</v>
      </c>
      <c r="F41" s="61" t="s">
        <v>26</v>
      </c>
      <c r="G41" s="47">
        <v>5</v>
      </c>
      <c r="H41" s="65">
        <f>SUM(I41:K41)</f>
        <v>1015</v>
      </c>
      <c r="I41" s="47">
        <v>1007</v>
      </c>
      <c r="J41" s="61" t="s">
        <v>26</v>
      </c>
      <c r="K41" s="47">
        <v>8</v>
      </c>
    </row>
    <row r="42" spans="2:11" x14ac:dyDescent="0.2">
      <c r="B42" s="34" t="s">
        <v>200</v>
      </c>
      <c r="C42" s="48">
        <v>11</v>
      </c>
      <c r="D42" s="65">
        <f>SUM(E42:G42)</f>
        <v>44</v>
      </c>
      <c r="E42" s="47">
        <v>25</v>
      </c>
      <c r="F42" s="47">
        <v>15</v>
      </c>
      <c r="G42" s="47">
        <v>4</v>
      </c>
      <c r="H42" s="65">
        <f>SUM(I42:K42)</f>
        <v>572</v>
      </c>
      <c r="I42" s="47">
        <v>492</v>
      </c>
      <c r="J42" s="47">
        <v>75</v>
      </c>
      <c r="K42" s="47">
        <v>5</v>
      </c>
    </row>
    <row r="43" spans="2:11" x14ac:dyDescent="0.2">
      <c r="B43" s="34" t="s">
        <v>201</v>
      </c>
      <c r="C43" s="48">
        <v>11</v>
      </c>
      <c r="D43" s="65">
        <f>SUM(E43:G43)</f>
        <v>31</v>
      </c>
      <c r="E43" s="47">
        <v>15</v>
      </c>
      <c r="F43" s="47">
        <v>15</v>
      </c>
      <c r="G43" s="47">
        <v>1</v>
      </c>
      <c r="H43" s="65">
        <f>SUM(I43:K43)</f>
        <v>263</v>
      </c>
      <c r="I43" s="47">
        <v>162</v>
      </c>
      <c r="J43" s="47">
        <v>100</v>
      </c>
      <c r="K43" s="47">
        <v>1</v>
      </c>
    </row>
    <row r="44" spans="2:11" x14ac:dyDescent="0.2">
      <c r="C44" s="48"/>
      <c r="E44" s="47"/>
      <c r="F44" s="47"/>
      <c r="G44" s="47"/>
    </row>
    <row r="45" spans="2:11" x14ac:dyDescent="0.2">
      <c r="B45" s="34" t="s">
        <v>202</v>
      </c>
      <c r="C45" s="48">
        <v>3</v>
      </c>
      <c r="D45" s="65">
        <f t="shared" ref="D45:D54" si="5">SUM(E45:G45)</f>
        <v>24</v>
      </c>
      <c r="E45" s="47">
        <v>19</v>
      </c>
      <c r="F45" s="47">
        <v>2</v>
      </c>
      <c r="G45" s="47">
        <v>3</v>
      </c>
      <c r="H45" s="65">
        <f t="shared" ref="H45:H54" si="6">SUM(I45:K45)</f>
        <v>532</v>
      </c>
      <c r="I45" s="47">
        <v>508</v>
      </c>
      <c r="J45" s="47">
        <v>19</v>
      </c>
      <c r="K45" s="47">
        <v>5</v>
      </c>
    </row>
    <row r="46" spans="2:11" x14ac:dyDescent="0.2">
      <c r="B46" s="34" t="s">
        <v>203</v>
      </c>
      <c r="C46" s="48">
        <v>4</v>
      </c>
      <c r="D46" s="65">
        <f t="shared" si="5"/>
        <v>22</v>
      </c>
      <c r="E46" s="47">
        <v>20</v>
      </c>
      <c r="F46" s="61" t="s">
        <v>26</v>
      </c>
      <c r="G46" s="47">
        <v>2</v>
      </c>
      <c r="H46" s="65">
        <f t="shared" si="6"/>
        <v>441</v>
      </c>
      <c r="I46" s="47">
        <v>439</v>
      </c>
      <c r="J46" s="61" t="s">
        <v>26</v>
      </c>
      <c r="K46" s="47">
        <v>2</v>
      </c>
    </row>
    <row r="47" spans="2:11" x14ac:dyDescent="0.2">
      <c r="B47" s="34" t="s">
        <v>204</v>
      </c>
      <c r="C47" s="48">
        <v>4</v>
      </c>
      <c r="D47" s="65">
        <f t="shared" si="5"/>
        <v>26</v>
      </c>
      <c r="E47" s="47">
        <v>22</v>
      </c>
      <c r="F47" s="47">
        <v>1</v>
      </c>
      <c r="G47" s="47">
        <v>3</v>
      </c>
      <c r="H47" s="65">
        <f t="shared" si="6"/>
        <v>448</v>
      </c>
      <c r="I47" s="47">
        <v>438</v>
      </c>
      <c r="J47" s="47">
        <v>7</v>
      </c>
      <c r="K47" s="47">
        <v>3</v>
      </c>
    </row>
    <row r="48" spans="2:11" x14ac:dyDescent="0.2">
      <c r="B48" s="34" t="s">
        <v>205</v>
      </c>
      <c r="C48" s="48">
        <v>5</v>
      </c>
      <c r="D48" s="65">
        <f t="shared" si="5"/>
        <v>36</v>
      </c>
      <c r="E48" s="47">
        <v>32</v>
      </c>
      <c r="F48" s="47">
        <v>2</v>
      </c>
      <c r="G48" s="47">
        <v>2</v>
      </c>
      <c r="H48" s="65">
        <f t="shared" si="6"/>
        <v>490</v>
      </c>
      <c r="I48" s="47">
        <v>466</v>
      </c>
      <c r="J48" s="47">
        <v>21</v>
      </c>
      <c r="K48" s="47">
        <v>3</v>
      </c>
    </row>
    <row r="49" spans="2:11" x14ac:dyDescent="0.2">
      <c r="B49" s="34" t="s">
        <v>206</v>
      </c>
      <c r="C49" s="48">
        <v>5</v>
      </c>
      <c r="D49" s="65">
        <f t="shared" si="5"/>
        <v>22</v>
      </c>
      <c r="E49" s="47">
        <v>14</v>
      </c>
      <c r="F49" s="47">
        <v>8</v>
      </c>
      <c r="G49" s="61" t="s">
        <v>26</v>
      </c>
      <c r="H49" s="65">
        <f t="shared" si="6"/>
        <v>158</v>
      </c>
      <c r="I49" s="47">
        <v>87</v>
      </c>
      <c r="J49" s="47">
        <v>71</v>
      </c>
      <c r="K49" s="61" t="s">
        <v>26</v>
      </c>
    </row>
    <row r="50" spans="2:11" x14ac:dyDescent="0.2">
      <c r="B50" s="34" t="s">
        <v>207</v>
      </c>
      <c r="C50" s="48">
        <v>3</v>
      </c>
      <c r="D50" s="65">
        <f t="shared" si="5"/>
        <v>14</v>
      </c>
      <c r="E50" s="47">
        <v>9</v>
      </c>
      <c r="F50" s="47">
        <v>4</v>
      </c>
      <c r="G50" s="47">
        <v>1</v>
      </c>
      <c r="H50" s="65">
        <f t="shared" si="6"/>
        <v>109</v>
      </c>
      <c r="I50" s="47">
        <v>79</v>
      </c>
      <c r="J50" s="47">
        <v>29</v>
      </c>
      <c r="K50" s="47">
        <v>1</v>
      </c>
    </row>
    <row r="51" spans="2:11" x14ac:dyDescent="0.2">
      <c r="B51" s="34" t="s">
        <v>208</v>
      </c>
      <c r="C51" s="48">
        <v>8</v>
      </c>
      <c r="D51" s="65">
        <f t="shared" si="5"/>
        <v>41</v>
      </c>
      <c r="E51" s="47">
        <v>29</v>
      </c>
      <c r="F51" s="47">
        <v>8</v>
      </c>
      <c r="G51" s="47">
        <v>4</v>
      </c>
      <c r="H51" s="65">
        <f t="shared" si="6"/>
        <v>279</v>
      </c>
      <c r="I51" s="47">
        <v>211</v>
      </c>
      <c r="J51" s="47">
        <v>62</v>
      </c>
      <c r="K51" s="47">
        <v>6</v>
      </c>
    </row>
    <row r="52" spans="2:11" x14ac:dyDescent="0.2">
      <c r="B52" s="34" t="s">
        <v>209</v>
      </c>
      <c r="C52" s="48">
        <v>3</v>
      </c>
      <c r="D52" s="65">
        <f t="shared" si="5"/>
        <v>27</v>
      </c>
      <c r="E52" s="47">
        <v>24</v>
      </c>
      <c r="F52" s="61" t="s">
        <v>26</v>
      </c>
      <c r="G52" s="47">
        <v>3</v>
      </c>
      <c r="H52" s="65">
        <f t="shared" si="6"/>
        <v>543</v>
      </c>
      <c r="I52" s="47">
        <v>538</v>
      </c>
      <c r="J52" s="61" t="s">
        <v>26</v>
      </c>
      <c r="K52" s="47">
        <v>5</v>
      </c>
    </row>
    <row r="53" spans="2:11" x14ac:dyDescent="0.2">
      <c r="B53" s="34" t="s">
        <v>210</v>
      </c>
      <c r="C53" s="48">
        <v>2</v>
      </c>
      <c r="D53" s="65">
        <f t="shared" si="5"/>
        <v>25</v>
      </c>
      <c r="E53" s="47">
        <v>23</v>
      </c>
      <c r="F53" s="61" t="s">
        <v>26</v>
      </c>
      <c r="G53" s="47">
        <v>2</v>
      </c>
      <c r="H53" s="65">
        <f t="shared" si="6"/>
        <v>521</v>
      </c>
      <c r="I53" s="47">
        <v>517</v>
      </c>
      <c r="J53" s="61" t="s">
        <v>26</v>
      </c>
      <c r="K53" s="47">
        <v>4</v>
      </c>
    </row>
    <row r="54" spans="2:11" x14ac:dyDescent="0.2">
      <c r="B54" s="34" t="s">
        <v>211</v>
      </c>
      <c r="C54" s="48">
        <v>9</v>
      </c>
      <c r="D54" s="65">
        <f t="shared" si="5"/>
        <v>44</v>
      </c>
      <c r="E54" s="47">
        <v>30</v>
      </c>
      <c r="F54" s="47">
        <v>12</v>
      </c>
      <c r="G54" s="47">
        <v>2</v>
      </c>
      <c r="H54" s="65">
        <f t="shared" si="6"/>
        <v>631</v>
      </c>
      <c r="I54" s="47">
        <v>524</v>
      </c>
      <c r="J54" s="47">
        <v>104</v>
      </c>
      <c r="K54" s="47">
        <v>3</v>
      </c>
    </row>
    <row r="55" spans="2:11" x14ac:dyDescent="0.2">
      <c r="C55" s="48"/>
      <c r="E55" s="47"/>
      <c r="F55" s="47"/>
      <c r="G55" s="47"/>
    </row>
    <row r="56" spans="2:11" x14ac:dyDescent="0.2">
      <c r="B56" s="34" t="s">
        <v>212</v>
      </c>
      <c r="C56" s="48">
        <v>7</v>
      </c>
      <c r="D56" s="65">
        <f t="shared" ref="D56:D62" si="7">SUM(E56:G56)</f>
        <v>54</v>
      </c>
      <c r="E56" s="47">
        <v>48</v>
      </c>
      <c r="F56" s="47">
        <v>2</v>
      </c>
      <c r="G56" s="47">
        <v>4</v>
      </c>
      <c r="H56" s="65">
        <f t="shared" ref="H56:H62" si="8">SUM(I56:K56)</f>
        <v>1155</v>
      </c>
      <c r="I56" s="47">
        <v>1127</v>
      </c>
      <c r="J56" s="47">
        <v>18</v>
      </c>
      <c r="K56" s="47">
        <v>10</v>
      </c>
    </row>
    <row r="57" spans="2:11" x14ac:dyDescent="0.2">
      <c r="B57" s="34" t="s">
        <v>213</v>
      </c>
      <c r="C57" s="48">
        <v>3</v>
      </c>
      <c r="D57" s="65">
        <f t="shared" si="7"/>
        <v>17</v>
      </c>
      <c r="E57" s="47">
        <v>12</v>
      </c>
      <c r="F57" s="47">
        <v>3</v>
      </c>
      <c r="G57" s="47">
        <v>2</v>
      </c>
      <c r="H57" s="65">
        <f t="shared" si="8"/>
        <v>188</v>
      </c>
      <c r="I57" s="47">
        <v>165</v>
      </c>
      <c r="J57" s="47">
        <v>20</v>
      </c>
      <c r="K57" s="47">
        <v>3</v>
      </c>
    </row>
    <row r="58" spans="2:11" x14ac:dyDescent="0.2">
      <c r="B58" s="34" t="s">
        <v>214</v>
      </c>
      <c r="C58" s="48">
        <v>3</v>
      </c>
      <c r="D58" s="65">
        <f t="shared" si="7"/>
        <v>12</v>
      </c>
      <c r="E58" s="47">
        <v>6</v>
      </c>
      <c r="F58" s="47">
        <v>6</v>
      </c>
      <c r="G58" s="61" t="s">
        <v>26</v>
      </c>
      <c r="H58" s="65">
        <f t="shared" si="8"/>
        <v>198</v>
      </c>
      <c r="I58" s="47">
        <v>159</v>
      </c>
      <c r="J58" s="47">
        <v>39</v>
      </c>
      <c r="K58" s="61" t="s">
        <v>26</v>
      </c>
    </row>
    <row r="59" spans="2:11" x14ac:dyDescent="0.2">
      <c r="B59" s="34" t="s">
        <v>215</v>
      </c>
      <c r="C59" s="48">
        <v>5</v>
      </c>
      <c r="D59" s="65">
        <f t="shared" si="7"/>
        <v>46</v>
      </c>
      <c r="E59" s="47">
        <v>42</v>
      </c>
      <c r="F59" s="61" t="s">
        <v>26</v>
      </c>
      <c r="G59" s="47">
        <v>4</v>
      </c>
      <c r="H59" s="65">
        <f t="shared" si="8"/>
        <v>970</v>
      </c>
      <c r="I59" s="47">
        <v>963</v>
      </c>
      <c r="J59" s="61" t="s">
        <v>26</v>
      </c>
      <c r="K59" s="47">
        <v>7</v>
      </c>
    </row>
    <row r="60" spans="2:11" x14ac:dyDescent="0.2">
      <c r="B60" s="34" t="s">
        <v>216</v>
      </c>
      <c r="C60" s="48">
        <v>6</v>
      </c>
      <c r="D60" s="65">
        <f t="shared" si="7"/>
        <v>22</v>
      </c>
      <c r="E60" s="47">
        <v>8</v>
      </c>
      <c r="F60" s="47">
        <v>13</v>
      </c>
      <c r="G60" s="47">
        <v>1</v>
      </c>
      <c r="H60" s="65">
        <f t="shared" si="8"/>
        <v>244</v>
      </c>
      <c r="I60" s="47">
        <v>150</v>
      </c>
      <c r="J60" s="47">
        <v>93</v>
      </c>
      <c r="K60" s="47">
        <v>1</v>
      </c>
    </row>
    <row r="61" spans="2:11" x14ac:dyDescent="0.2">
      <c r="B61" s="34" t="s">
        <v>217</v>
      </c>
      <c r="C61" s="48">
        <v>4</v>
      </c>
      <c r="D61" s="65">
        <f t="shared" si="7"/>
        <v>20</v>
      </c>
      <c r="E61" s="47">
        <v>12</v>
      </c>
      <c r="F61" s="47">
        <v>7</v>
      </c>
      <c r="G61" s="47">
        <v>1</v>
      </c>
      <c r="H61" s="65">
        <f t="shared" si="8"/>
        <v>282</v>
      </c>
      <c r="I61" s="47">
        <v>238</v>
      </c>
      <c r="J61" s="47">
        <v>43</v>
      </c>
      <c r="K61" s="47">
        <v>1</v>
      </c>
    </row>
    <row r="62" spans="2:11" x14ac:dyDescent="0.2">
      <c r="B62" s="34" t="s">
        <v>218</v>
      </c>
      <c r="C62" s="48">
        <v>10</v>
      </c>
      <c r="D62" s="65">
        <f t="shared" si="7"/>
        <v>56</v>
      </c>
      <c r="E62" s="47">
        <v>48</v>
      </c>
      <c r="F62" s="47">
        <v>6</v>
      </c>
      <c r="G62" s="47">
        <v>2</v>
      </c>
      <c r="H62" s="65">
        <f t="shared" si="8"/>
        <v>773</v>
      </c>
      <c r="I62" s="47">
        <v>712</v>
      </c>
      <c r="J62" s="47">
        <v>58</v>
      </c>
      <c r="K62" s="47">
        <v>3</v>
      </c>
    </row>
    <row r="63" spans="2:11" x14ac:dyDescent="0.2">
      <c r="C63" s="48"/>
      <c r="E63" s="47"/>
      <c r="F63" s="47"/>
      <c r="G63" s="47"/>
    </row>
    <row r="64" spans="2:11" x14ac:dyDescent="0.2">
      <c r="B64" s="34" t="s">
        <v>219</v>
      </c>
      <c r="C64" s="48">
        <v>9</v>
      </c>
      <c r="D64" s="65">
        <f t="shared" ref="D64:D70" si="9">SUM(E64:G64)</f>
        <v>55</v>
      </c>
      <c r="E64" s="47">
        <v>43</v>
      </c>
      <c r="F64" s="47">
        <v>8</v>
      </c>
      <c r="G64" s="47">
        <v>4</v>
      </c>
      <c r="H64" s="65">
        <f t="shared" ref="H64:H70" si="10">SUM(I64:K64)</f>
        <v>993</v>
      </c>
      <c r="I64" s="47">
        <v>904</v>
      </c>
      <c r="J64" s="47">
        <v>81</v>
      </c>
      <c r="K64" s="47">
        <v>8</v>
      </c>
    </row>
    <row r="65" spans="1:11" x14ac:dyDescent="0.2">
      <c r="B65" s="34" t="s">
        <v>220</v>
      </c>
      <c r="C65" s="48">
        <v>1</v>
      </c>
      <c r="D65" s="65">
        <f t="shared" si="9"/>
        <v>7</v>
      </c>
      <c r="E65" s="47">
        <v>6</v>
      </c>
      <c r="F65" s="61" t="s">
        <v>26</v>
      </c>
      <c r="G65" s="47">
        <v>1</v>
      </c>
      <c r="H65" s="65">
        <f t="shared" si="10"/>
        <v>211</v>
      </c>
      <c r="I65" s="47">
        <v>209</v>
      </c>
      <c r="J65" s="61" t="s">
        <v>26</v>
      </c>
      <c r="K65" s="47">
        <v>2</v>
      </c>
    </row>
    <row r="66" spans="1:11" x14ac:dyDescent="0.2">
      <c r="B66" s="34" t="s">
        <v>221</v>
      </c>
      <c r="C66" s="48">
        <v>5</v>
      </c>
      <c r="D66" s="65">
        <f t="shared" si="9"/>
        <v>26</v>
      </c>
      <c r="E66" s="47">
        <v>19</v>
      </c>
      <c r="F66" s="47">
        <v>5</v>
      </c>
      <c r="G66" s="47">
        <v>2</v>
      </c>
      <c r="H66" s="65">
        <f t="shared" si="10"/>
        <v>286</v>
      </c>
      <c r="I66" s="47">
        <v>232</v>
      </c>
      <c r="J66" s="47">
        <v>51</v>
      </c>
      <c r="K66" s="47">
        <v>3</v>
      </c>
    </row>
    <row r="67" spans="1:11" x14ac:dyDescent="0.2">
      <c r="B67" s="34" t="s">
        <v>222</v>
      </c>
      <c r="C67" s="48">
        <v>8</v>
      </c>
      <c r="D67" s="65">
        <f t="shared" si="9"/>
        <v>18</v>
      </c>
      <c r="E67" s="47">
        <v>11</v>
      </c>
      <c r="F67" s="47">
        <v>5</v>
      </c>
      <c r="G67" s="47">
        <v>2</v>
      </c>
      <c r="H67" s="65">
        <f t="shared" si="10"/>
        <v>134</v>
      </c>
      <c r="I67" s="47">
        <v>92</v>
      </c>
      <c r="J67" s="47">
        <v>39</v>
      </c>
      <c r="K67" s="47">
        <v>3</v>
      </c>
    </row>
    <row r="68" spans="1:11" x14ac:dyDescent="0.2">
      <c r="B68" s="34" t="s">
        <v>223</v>
      </c>
      <c r="C68" s="48">
        <v>6</v>
      </c>
      <c r="D68" s="65">
        <f t="shared" si="9"/>
        <v>7</v>
      </c>
      <c r="E68" s="47">
        <v>6</v>
      </c>
      <c r="F68" s="61" t="s">
        <v>26</v>
      </c>
      <c r="G68" s="47">
        <v>1</v>
      </c>
      <c r="H68" s="65">
        <f t="shared" si="10"/>
        <v>101</v>
      </c>
      <c r="I68" s="47">
        <v>100</v>
      </c>
      <c r="J68" s="61" t="s">
        <v>26</v>
      </c>
      <c r="K68" s="47">
        <v>1</v>
      </c>
    </row>
    <row r="69" spans="1:11" x14ac:dyDescent="0.2">
      <c r="B69" s="34" t="s">
        <v>224</v>
      </c>
      <c r="C69" s="48">
        <v>5</v>
      </c>
      <c r="D69" s="65">
        <f t="shared" si="9"/>
        <v>23</v>
      </c>
      <c r="E69" s="47">
        <v>22</v>
      </c>
      <c r="F69" s="47">
        <v>1</v>
      </c>
      <c r="G69" s="61" t="s">
        <v>26</v>
      </c>
      <c r="H69" s="65">
        <f t="shared" si="10"/>
        <v>227</v>
      </c>
      <c r="I69" s="47">
        <v>220</v>
      </c>
      <c r="J69" s="47">
        <v>7</v>
      </c>
      <c r="K69" s="61" t="s">
        <v>26</v>
      </c>
    </row>
    <row r="70" spans="1:11" x14ac:dyDescent="0.2">
      <c r="B70" s="34" t="s">
        <v>225</v>
      </c>
      <c r="C70" s="48">
        <v>1</v>
      </c>
      <c r="D70" s="65">
        <f t="shared" si="9"/>
        <v>4</v>
      </c>
      <c r="E70" s="47">
        <v>3</v>
      </c>
      <c r="F70" s="47">
        <v>1</v>
      </c>
      <c r="G70" s="61" t="s">
        <v>26</v>
      </c>
      <c r="H70" s="65">
        <f t="shared" si="10"/>
        <v>30</v>
      </c>
      <c r="I70" s="47">
        <v>23</v>
      </c>
      <c r="J70" s="47">
        <v>7</v>
      </c>
      <c r="K70" s="61" t="s">
        <v>26</v>
      </c>
    </row>
    <row r="71" spans="1:11" ht="18" thickBot="1" x14ac:dyDescent="0.25">
      <c r="B71" s="37"/>
      <c r="C71" s="53"/>
      <c r="D71" s="37"/>
      <c r="E71" s="55"/>
      <c r="F71" s="55"/>
      <c r="G71" s="55"/>
      <c r="H71" s="37"/>
      <c r="I71" s="37"/>
      <c r="J71" s="37"/>
      <c r="K71" s="37"/>
    </row>
    <row r="72" spans="1:11" x14ac:dyDescent="0.2">
      <c r="C72" s="34" t="s">
        <v>263</v>
      </c>
    </row>
    <row r="73" spans="1:11" x14ac:dyDescent="0.2">
      <c r="A73" s="34"/>
    </row>
  </sheetData>
  <phoneticPr fontId="2"/>
  <pageMargins left="0.32" right="0.46" top="0.6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2"/>
  <sheetViews>
    <sheetView showGridLines="0" zoomScale="75" workbookViewId="0"/>
  </sheetViews>
  <sheetFormatPr defaultColWidth="17.125" defaultRowHeight="17.25" x14ac:dyDescent="0.2"/>
  <cols>
    <col min="1" max="1" width="13.375" style="35" customWidth="1"/>
    <col min="2" max="2" width="3.375" style="35" customWidth="1"/>
    <col min="3" max="3" width="23.375" style="35" customWidth="1"/>
    <col min="4" max="256" width="17.125" style="35"/>
    <col min="257" max="257" width="13.375" style="35" customWidth="1"/>
    <col min="258" max="258" width="3.375" style="35" customWidth="1"/>
    <col min="259" max="259" width="23.375" style="35" customWidth="1"/>
    <col min="260" max="512" width="17.125" style="35"/>
    <col min="513" max="513" width="13.375" style="35" customWidth="1"/>
    <col min="514" max="514" width="3.375" style="35" customWidth="1"/>
    <col min="515" max="515" width="23.375" style="35" customWidth="1"/>
    <col min="516" max="768" width="17.125" style="35"/>
    <col min="769" max="769" width="13.375" style="35" customWidth="1"/>
    <col min="770" max="770" width="3.375" style="35" customWidth="1"/>
    <col min="771" max="771" width="23.375" style="35" customWidth="1"/>
    <col min="772" max="1024" width="17.125" style="35"/>
    <col min="1025" max="1025" width="13.375" style="35" customWidth="1"/>
    <col min="1026" max="1026" width="3.375" style="35" customWidth="1"/>
    <col min="1027" max="1027" width="23.375" style="35" customWidth="1"/>
    <col min="1028" max="1280" width="17.125" style="35"/>
    <col min="1281" max="1281" width="13.375" style="35" customWidth="1"/>
    <col min="1282" max="1282" width="3.375" style="35" customWidth="1"/>
    <col min="1283" max="1283" width="23.375" style="35" customWidth="1"/>
    <col min="1284" max="1536" width="17.125" style="35"/>
    <col min="1537" max="1537" width="13.375" style="35" customWidth="1"/>
    <col min="1538" max="1538" width="3.375" style="35" customWidth="1"/>
    <col min="1539" max="1539" width="23.375" style="35" customWidth="1"/>
    <col min="1540" max="1792" width="17.125" style="35"/>
    <col min="1793" max="1793" width="13.375" style="35" customWidth="1"/>
    <col min="1794" max="1794" width="3.375" style="35" customWidth="1"/>
    <col min="1795" max="1795" width="23.375" style="35" customWidth="1"/>
    <col min="1796" max="2048" width="17.125" style="35"/>
    <col min="2049" max="2049" width="13.375" style="35" customWidth="1"/>
    <col min="2050" max="2050" width="3.375" style="35" customWidth="1"/>
    <col min="2051" max="2051" width="23.375" style="35" customWidth="1"/>
    <col min="2052" max="2304" width="17.125" style="35"/>
    <col min="2305" max="2305" width="13.375" style="35" customWidth="1"/>
    <col min="2306" max="2306" width="3.375" style="35" customWidth="1"/>
    <col min="2307" max="2307" width="23.375" style="35" customWidth="1"/>
    <col min="2308" max="2560" width="17.125" style="35"/>
    <col min="2561" max="2561" width="13.375" style="35" customWidth="1"/>
    <col min="2562" max="2562" width="3.375" style="35" customWidth="1"/>
    <col min="2563" max="2563" width="23.375" style="35" customWidth="1"/>
    <col min="2564" max="2816" width="17.125" style="35"/>
    <col min="2817" max="2817" width="13.375" style="35" customWidth="1"/>
    <col min="2818" max="2818" width="3.375" style="35" customWidth="1"/>
    <col min="2819" max="2819" width="23.375" style="35" customWidth="1"/>
    <col min="2820" max="3072" width="17.125" style="35"/>
    <col min="3073" max="3073" width="13.375" style="35" customWidth="1"/>
    <col min="3074" max="3074" width="3.375" style="35" customWidth="1"/>
    <col min="3075" max="3075" width="23.375" style="35" customWidth="1"/>
    <col min="3076" max="3328" width="17.125" style="35"/>
    <col min="3329" max="3329" width="13.375" style="35" customWidth="1"/>
    <col min="3330" max="3330" width="3.375" style="35" customWidth="1"/>
    <col min="3331" max="3331" width="23.375" style="35" customWidth="1"/>
    <col min="3332" max="3584" width="17.125" style="35"/>
    <col min="3585" max="3585" width="13.375" style="35" customWidth="1"/>
    <col min="3586" max="3586" width="3.375" style="35" customWidth="1"/>
    <col min="3587" max="3587" width="23.375" style="35" customWidth="1"/>
    <col min="3588" max="3840" width="17.125" style="35"/>
    <col min="3841" max="3841" width="13.375" style="35" customWidth="1"/>
    <col min="3842" max="3842" width="3.375" style="35" customWidth="1"/>
    <col min="3843" max="3843" width="23.375" style="35" customWidth="1"/>
    <col min="3844" max="4096" width="17.125" style="35"/>
    <col min="4097" max="4097" width="13.375" style="35" customWidth="1"/>
    <col min="4098" max="4098" width="3.375" style="35" customWidth="1"/>
    <col min="4099" max="4099" width="23.375" style="35" customWidth="1"/>
    <col min="4100" max="4352" width="17.125" style="35"/>
    <col min="4353" max="4353" width="13.375" style="35" customWidth="1"/>
    <col min="4354" max="4354" width="3.375" style="35" customWidth="1"/>
    <col min="4355" max="4355" width="23.375" style="35" customWidth="1"/>
    <col min="4356" max="4608" width="17.125" style="35"/>
    <col min="4609" max="4609" width="13.375" style="35" customWidth="1"/>
    <col min="4610" max="4610" width="3.375" style="35" customWidth="1"/>
    <col min="4611" max="4611" width="23.375" style="35" customWidth="1"/>
    <col min="4612" max="4864" width="17.125" style="35"/>
    <col min="4865" max="4865" width="13.375" style="35" customWidth="1"/>
    <col min="4866" max="4866" width="3.375" style="35" customWidth="1"/>
    <col min="4867" max="4867" width="23.375" style="35" customWidth="1"/>
    <col min="4868" max="5120" width="17.125" style="35"/>
    <col min="5121" max="5121" width="13.375" style="35" customWidth="1"/>
    <col min="5122" max="5122" width="3.375" style="35" customWidth="1"/>
    <col min="5123" max="5123" width="23.375" style="35" customWidth="1"/>
    <col min="5124" max="5376" width="17.125" style="35"/>
    <col min="5377" max="5377" width="13.375" style="35" customWidth="1"/>
    <col min="5378" max="5378" width="3.375" style="35" customWidth="1"/>
    <col min="5379" max="5379" width="23.375" style="35" customWidth="1"/>
    <col min="5380" max="5632" width="17.125" style="35"/>
    <col min="5633" max="5633" width="13.375" style="35" customWidth="1"/>
    <col min="5634" max="5634" width="3.375" style="35" customWidth="1"/>
    <col min="5635" max="5635" width="23.375" style="35" customWidth="1"/>
    <col min="5636" max="5888" width="17.125" style="35"/>
    <col min="5889" max="5889" width="13.375" style="35" customWidth="1"/>
    <col min="5890" max="5890" width="3.375" style="35" customWidth="1"/>
    <col min="5891" max="5891" width="23.375" style="35" customWidth="1"/>
    <col min="5892" max="6144" width="17.125" style="35"/>
    <col min="6145" max="6145" width="13.375" style="35" customWidth="1"/>
    <col min="6146" max="6146" width="3.375" style="35" customWidth="1"/>
    <col min="6147" max="6147" width="23.375" style="35" customWidth="1"/>
    <col min="6148" max="6400" width="17.125" style="35"/>
    <col min="6401" max="6401" width="13.375" style="35" customWidth="1"/>
    <col min="6402" max="6402" width="3.375" style="35" customWidth="1"/>
    <col min="6403" max="6403" width="23.375" style="35" customWidth="1"/>
    <col min="6404" max="6656" width="17.125" style="35"/>
    <col min="6657" max="6657" width="13.375" style="35" customWidth="1"/>
    <col min="6658" max="6658" width="3.375" style="35" customWidth="1"/>
    <col min="6659" max="6659" width="23.375" style="35" customWidth="1"/>
    <col min="6660" max="6912" width="17.125" style="35"/>
    <col min="6913" max="6913" width="13.375" style="35" customWidth="1"/>
    <col min="6914" max="6914" width="3.375" style="35" customWidth="1"/>
    <col min="6915" max="6915" width="23.375" style="35" customWidth="1"/>
    <col min="6916" max="7168" width="17.125" style="35"/>
    <col min="7169" max="7169" width="13.375" style="35" customWidth="1"/>
    <col min="7170" max="7170" width="3.375" style="35" customWidth="1"/>
    <col min="7171" max="7171" width="23.375" style="35" customWidth="1"/>
    <col min="7172" max="7424" width="17.125" style="35"/>
    <col min="7425" max="7425" width="13.375" style="35" customWidth="1"/>
    <col min="7426" max="7426" width="3.375" style="35" customWidth="1"/>
    <col min="7427" max="7427" width="23.375" style="35" customWidth="1"/>
    <col min="7428" max="7680" width="17.125" style="35"/>
    <col min="7681" max="7681" width="13.375" style="35" customWidth="1"/>
    <col min="7682" max="7682" width="3.375" style="35" customWidth="1"/>
    <col min="7683" max="7683" width="23.375" style="35" customWidth="1"/>
    <col min="7684" max="7936" width="17.125" style="35"/>
    <col min="7937" max="7937" width="13.375" style="35" customWidth="1"/>
    <col min="7938" max="7938" width="3.375" style="35" customWidth="1"/>
    <col min="7939" max="7939" width="23.375" style="35" customWidth="1"/>
    <col min="7940" max="8192" width="17.125" style="35"/>
    <col min="8193" max="8193" width="13.375" style="35" customWidth="1"/>
    <col min="8194" max="8194" width="3.375" style="35" customWidth="1"/>
    <col min="8195" max="8195" width="23.375" style="35" customWidth="1"/>
    <col min="8196" max="8448" width="17.125" style="35"/>
    <col min="8449" max="8449" width="13.375" style="35" customWidth="1"/>
    <col min="8450" max="8450" width="3.375" style="35" customWidth="1"/>
    <col min="8451" max="8451" width="23.375" style="35" customWidth="1"/>
    <col min="8452" max="8704" width="17.125" style="35"/>
    <col min="8705" max="8705" width="13.375" style="35" customWidth="1"/>
    <col min="8706" max="8706" width="3.375" style="35" customWidth="1"/>
    <col min="8707" max="8707" width="23.375" style="35" customWidth="1"/>
    <col min="8708" max="8960" width="17.125" style="35"/>
    <col min="8961" max="8961" width="13.375" style="35" customWidth="1"/>
    <col min="8962" max="8962" width="3.375" style="35" customWidth="1"/>
    <col min="8963" max="8963" width="23.375" style="35" customWidth="1"/>
    <col min="8964" max="9216" width="17.125" style="35"/>
    <col min="9217" max="9217" width="13.375" style="35" customWidth="1"/>
    <col min="9218" max="9218" width="3.375" style="35" customWidth="1"/>
    <col min="9219" max="9219" width="23.375" style="35" customWidth="1"/>
    <col min="9220" max="9472" width="17.125" style="35"/>
    <col min="9473" max="9473" width="13.375" style="35" customWidth="1"/>
    <col min="9474" max="9474" width="3.375" style="35" customWidth="1"/>
    <col min="9475" max="9475" width="23.375" style="35" customWidth="1"/>
    <col min="9476" max="9728" width="17.125" style="35"/>
    <col min="9729" max="9729" width="13.375" style="35" customWidth="1"/>
    <col min="9730" max="9730" width="3.375" style="35" customWidth="1"/>
    <col min="9731" max="9731" width="23.375" style="35" customWidth="1"/>
    <col min="9732" max="9984" width="17.125" style="35"/>
    <col min="9985" max="9985" width="13.375" style="35" customWidth="1"/>
    <col min="9986" max="9986" width="3.375" style="35" customWidth="1"/>
    <col min="9987" max="9987" width="23.375" style="35" customWidth="1"/>
    <col min="9988" max="10240" width="17.125" style="35"/>
    <col min="10241" max="10241" width="13.375" style="35" customWidth="1"/>
    <col min="10242" max="10242" width="3.375" style="35" customWidth="1"/>
    <col min="10243" max="10243" width="23.375" style="35" customWidth="1"/>
    <col min="10244" max="10496" width="17.125" style="35"/>
    <col min="10497" max="10497" width="13.375" style="35" customWidth="1"/>
    <col min="10498" max="10498" width="3.375" style="35" customWidth="1"/>
    <col min="10499" max="10499" width="23.375" style="35" customWidth="1"/>
    <col min="10500" max="10752" width="17.125" style="35"/>
    <col min="10753" max="10753" width="13.375" style="35" customWidth="1"/>
    <col min="10754" max="10754" width="3.375" style="35" customWidth="1"/>
    <col min="10755" max="10755" width="23.375" style="35" customWidth="1"/>
    <col min="10756" max="11008" width="17.125" style="35"/>
    <col min="11009" max="11009" width="13.375" style="35" customWidth="1"/>
    <col min="11010" max="11010" width="3.375" style="35" customWidth="1"/>
    <col min="11011" max="11011" width="23.375" style="35" customWidth="1"/>
    <col min="11012" max="11264" width="17.125" style="35"/>
    <col min="11265" max="11265" width="13.375" style="35" customWidth="1"/>
    <col min="11266" max="11266" width="3.375" style="35" customWidth="1"/>
    <col min="11267" max="11267" width="23.375" style="35" customWidth="1"/>
    <col min="11268" max="11520" width="17.125" style="35"/>
    <col min="11521" max="11521" width="13.375" style="35" customWidth="1"/>
    <col min="11522" max="11522" width="3.375" style="35" customWidth="1"/>
    <col min="11523" max="11523" width="23.375" style="35" customWidth="1"/>
    <col min="11524" max="11776" width="17.125" style="35"/>
    <col min="11777" max="11777" width="13.375" style="35" customWidth="1"/>
    <col min="11778" max="11778" width="3.375" style="35" customWidth="1"/>
    <col min="11779" max="11779" width="23.375" style="35" customWidth="1"/>
    <col min="11780" max="12032" width="17.125" style="35"/>
    <col min="12033" max="12033" width="13.375" style="35" customWidth="1"/>
    <col min="12034" max="12034" width="3.375" style="35" customWidth="1"/>
    <col min="12035" max="12035" width="23.375" style="35" customWidth="1"/>
    <col min="12036" max="12288" width="17.125" style="35"/>
    <col min="12289" max="12289" width="13.375" style="35" customWidth="1"/>
    <col min="12290" max="12290" width="3.375" style="35" customWidth="1"/>
    <col min="12291" max="12291" width="23.375" style="35" customWidth="1"/>
    <col min="12292" max="12544" width="17.125" style="35"/>
    <col min="12545" max="12545" width="13.375" style="35" customWidth="1"/>
    <col min="12546" max="12546" width="3.375" style="35" customWidth="1"/>
    <col min="12547" max="12547" width="23.375" style="35" customWidth="1"/>
    <col min="12548" max="12800" width="17.125" style="35"/>
    <col min="12801" max="12801" width="13.375" style="35" customWidth="1"/>
    <col min="12802" max="12802" width="3.375" style="35" customWidth="1"/>
    <col min="12803" max="12803" width="23.375" style="35" customWidth="1"/>
    <col min="12804" max="13056" width="17.125" style="35"/>
    <col min="13057" max="13057" width="13.375" style="35" customWidth="1"/>
    <col min="13058" max="13058" width="3.375" style="35" customWidth="1"/>
    <col min="13059" max="13059" width="23.375" style="35" customWidth="1"/>
    <col min="13060" max="13312" width="17.125" style="35"/>
    <col min="13313" max="13313" width="13.375" style="35" customWidth="1"/>
    <col min="13314" max="13314" width="3.375" style="35" customWidth="1"/>
    <col min="13315" max="13315" width="23.375" style="35" customWidth="1"/>
    <col min="13316" max="13568" width="17.125" style="35"/>
    <col min="13569" max="13569" width="13.375" style="35" customWidth="1"/>
    <col min="13570" max="13570" width="3.375" style="35" customWidth="1"/>
    <col min="13571" max="13571" width="23.375" style="35" customWidth="1"/>
    <col min="13572" max="13824" width="17.125" style="35"/>
    <col min="13825" max="13825" width="13.375" style="35" customWidth="1"/>
    <col min="13826" max="13826" width="3.375" style="35" customWidth="1"/>
    <col min="13827" max="13827" width="23.375" style="35" customWidth="1"/>
    <col min="13828" max="14080" width="17.125" style="35"/>
    <col min="14081" max="14081" width="13.375" style="35" customWidth="1"/>
    <col min="14082" max="14082" width="3.375" style="35" customWidth="1"/>
    <col min="14083" max="14083" width="23.375" style="35" customWidth="1"/>
    <col min="14084" max="14336" width="17.125" style="35"/>
    <col min="14337" max="14337" width="13.375" style="35" customWidth="1"/>
    <col min="14338" max="14338" width="3.375" style="35" customWidth="1"/>
    <col min="14339" max="14339" width="23.375" style="35" customWidth="1"/>
    <col min="14340" max="14592" width="17.125" style="35"/>
    <col min="14593" max="14593" width="13.375" style="35" customWidth="1"/>
    <col min="14594" max="14594" width="3.375" style="35" customWidth="1"/>
    <col min="14595" max="14595" width="23.375" style="35" customWidth="1"/>
    <col min="14596" max="14848" width="17.125" style="35"/>
    <col min="14849" max="14849" width="13.375" style="35" customWidth="1"/>
    <col min="14850" max="14850" width="3.375" style="35" customWidth="1"/>
    <col min="14851" max="14851" width="23.375" style="35" customWidth="1"/>
    <col min="14852" max="15104" width="17.125" style="35"/>
    <col min="15105" max="15105" width="13.375" style="35" customWidth="1"/>
    <col min="15106" max="15106" width="3.375" style="35" customWidth="1"/>
    <col min="15107" max="15107" width="23.375" style="35" customWidth="1"/>
    <col min="15108" max="15360" width="17.125" style="35"/>
    <col min="15361" max="15361" width="13.375" style="35" customWidth="1"/>
    <col min="15362" max="15362" width="3.375" style="35" customWidth="1"/>
    <col min="15363" max="15363" width="23.375" style="35" customWidth="1"/>
    <col min="15364" max="15616" width="17.125" style="35"/>
    <col min="15617" max="15617" width="13.375" style="35" customWidth="1"/>
    <col min="15618" max="15618" width="3.375" style="35" customWidth="1"/>
    <col min="15619" max="15619" width="23.375" style="35" customWidth="1"/>
    <col min="15620" max="15872" width="17.125" style="35"/>
    <col min="15873" max="15873" width="13.375" style="35" customWidth="1"/>
    <col min="15874" max="15874" width="3.375" style="35" customWidth="1"/>
    <col min="15875" max="15875" width="23.375" style="35" customWidth="1"/>
    <col min="15876" max="16128" width="17.125" style="35"/>
    <col min="16129" max="16129" width="13.375" style="35" customWidth="1"/>
    <col min="16130" max="16130" width="3.375" style="35" customWidth="1"/>
    <col min="16131" max="16131" width="23.375" style="35" customWidth="1"/>
    <col min="16132" max="16384" width="17.125" style="35"/>
  </cols>
  <sheetData>
    <row r="1" spans="1:10" x14ac:dyDescent="0.2">
      <c r="A1" s="34"/>
    </row>
    <row r="6" spans="1:10" x14ac:dyDescent="0.2">
      <c r="F6" s="36" t="s">
        <v>374</v>
      </c>
    </row>
    <row r="7" spans="1:10" ht="18" thickBot="1" x14ac:dyDescent="0.25">
      <c r="B7" s="37"/>
      <c r="C7" s="37"/>
      <c r="D7" s="71" t="s">
        <v>375</v>
      </c>
      <c r="E7" s="37"/>
      <c r="F7" s="37"/>
      <c r="G7" s="37"/>
      <c r="H7" s="37"/>
      <c r="I7" s="38" t="s">
        <v>376</v>
      </c>
    </row>
    <row r="8" spans="1:10" x14ac:dyDescent="0.2">
      <c r="D8" s="41" t="s">
        <v>377</v>
      </c>
      <c r="E8" s="57" t="s">
        <v>378</v>
      </c>
      <c r="F8" s="42"/>
      <c r="G8" s="42"/>
      <c r="H8" s="42"/>
      <c r="I8" s="72" t="s">
        <v>379</v>
      </c>
    </row>
    <row r="9" spans="1:10" x14ac:dyDescent="0.2">
      <c r="B9" s="42"/>
      <c r="C9" s="42"/>
      <c r="D9" s="45" t="s">
        <v>380</v>
      </c>
      <c r="E9" s="45" t="s">
        <v>381</v>
      </c>
      <c r="F9" s="44" t="s">
        <v>382</v>
      </c>
      <c r="G9" s="45" t="s">
        <v>383</v>
      </c>
      <c r="H9" s="45" t="s">
        <v>133</v>
      </c>
      <c r="I9" s="45" t="s">
        <v>384</v>
      </c>
      <c r="J9" s="66"/>
    </row>
    <row r="10" spans="1:10" x14ac:dyDescent="0.2">
      <c r="D10" s="39"/>
    </row>
    <row r="11" spans="1:10" x14ac:dyDescent="0.2">
      <c r="C11" s="73" t="s">
        <v>385</v>
      </c>
      <c r="D11" s="46">
        <f t="shared" ref="D11:D16" si="0">E11+F11+G11+H11</f>
        <v>793</v>
      </c>
      <c r="E11" s="47">
        <v>429</v>
      </c>
      <c r="F11" s="47">
        <v>2</v>
      </c>
      <c r="G11" s="47">
        <v>240</v>
      </c>
      <c r="H11" s="47">
        <v>122</v>
      </c>
      <c r="I11" s="47">
        <v>921</v>
      </c>
    </row>
    <row r="12" spans="1:10" x14ac:dyDescent="0.2">
      <c r="C12" s="73" t="s">
        <v>98</v>
      </c>
      <c r="D12" s="46">
        <f t="shared" si="0"/>
        <v>827</v>
      </c>
      <c r="E12" s="47">
        <v>454</v>
      </c>
      <c r="F12" s="47">
        <v>2</v>
      </c>
      <c r="G12" s="47">
        <v>261</v>
      </c>
      <c r="H12" s="47">
        <v>110</v>
      </c>
      <c r="I12" s="47">
        <v>901</v>
      </c>
    </row>
    <row r="13" spans="1:10" x14ac:dyDescent="0.2">
      <c r="C13" s="73" t="s">
        <v>99</v>
      </c>
      <c r="D13" s="46">
        <f t="shared" si="0"/>
        <v>849</v>
      </c>
      <c r="E13" s="47">
        <v>424</v>
      </c>
      <c r="F13" s="47">
        <v>2</v>
      </c>
      <c r="G13" s="47">
        <v>283</v>
      </c>
      <c r="H13" s="47">
        <v>140</v>
      </c>
      <c r="I13" s="47">
        <v>877</v>
      </c>
    </row>
    <row r="14" spans="1:10" x14ac:dyDescent="0.2">
      <c r="C14" s="73" t="s">
        <v>100</v>
      </c>
      <c r="D14" s="46">
        <f t="shared" si="0"/>
        <v>977</v>
      </c>
      <c r="E14" s="47">
        <v>488</v>
      </c>
      <c r="F14" s="47">
        <v>2</v>
      </c>
      <c r="G14" s="47">
        <v>376</v>
      </c>
      <c r="H14" s="47">
        <v>111</v>
      </c>
      <c r="I14" s="47">
        <v>819</v>
      </c>
    </row>
    <row r="15" spans="1:10" x14ac:dyDescent="0.2">
      <c r="C15" s="73" t="s">
        <v>101</v>
      </c>
      <c r="D15" s="46">
        <f t="shared" si="0"/>
        <v>992</v>
      </c>
      <c r="E15" s="47">
        <v>487</v>
      </c>
      <c r="F15" s="47">
        <v>6</v>
      </c>
      <c r="G15" s="47">
        <v>388</v>
      </c>
      <c r="H15" s="47">
        <v>111</v>
      </c>
      <c r="I15" s="47">
        <v>792</v>
      </c>
    </row>
    <row r="16" spans="1:10" x14ac:dyDescent="0.2">
      <c r="C16" s="73" t="s">
        <v>102</v>
      </c>
      <c r="D16" s="46">
        <f t="shared" si="0"/>
        <v>973</v>
      </c>
      <c r="E16" s="47">
        <v>454</v>
      </c>
      <c r="F16" s="47">
        <v>4</v>
      </c>
      <c r="G16" s="47">
        <v>410</v>
      </c>
      <c r="H16" s="47">
        <v>105</v>
      </c>
      <c r="I16" s="47">
        <v>812</v>
      </c>
    </row>
    <row r="17" spans="3:9" x14ac:dyDescent="0.2">
      <c r="C17" s="60" t="s">
        <v>283</v>
      </c>
      <c r="D17" s="49">
        <f>SUM(D19:D69)</f>
        <v>935</v>
      </c>
      <c r="E17" s="50">
        <f>SUM(E19:E69)</f>
        <v>430</v>
      </c>
      <c r="F17" s="50">
        <f>SUM(F19:F69)</f>
        <v>1</v>
      </c>
      <c r="G17" s="50">
        <f>SUM(G19:G69)</f>
        <v>395</v>
      </c>
      <c r="H17" s="50">
        <f>SUM(H19:H69)</f>
        <v>109</v>
      </c>
      <c r="I17" s="74" t="s">
        <v>386</v>
      </c>
    </row>
    <row r="18" spans="3:9" x14ac:dyDescent="0.2">
      <c r="D18" s="39"/>
    </row>
    <row r="19" spans="3:9" x14ac:dyDescent="0.2">
      <c r="C19" s="73" t="s">
        <v>175</v>
      </c>
      <c r="D19" s="46">
        <f t="shared" ref="D19:D25" si="1">E19+F19+G19+H19</f>
        <v>364</v>
      </c>
      <c r="E19" s="47">
        <v>199</v>
      </c>
      <c r="F19" s="61" t="s">
        <v>387</v>
      </c>
      <c r="G19" s="47">
        <v>123</v>
      </c>
      <c r="H19" s="47">
        <v>42</v>
      </c>
      <c r="I19" s="61" t="s">
        <v>386</v>
      </c>
    </row>
    <row r="20" spans="3:9" x14ac:dyDescent="0.2">
      <c r="C20" s="73" t="s">
        <v>177</v>
      </c>
      <c r="D20" s="46">
        <f t="shared" si="1"/>
        <v>28</v>
      </c>
      <c r="E20" s="47">
        <v>12</v>
      </c>
      <c r="F20" s="61" t="s">
        <v>387</v>
      </c>
      <c r="G20" s="47">
        <v>15</v>
      </c>
      <c r="H20" s="47">
        <v>1</v>
      </c>
      <c r="I20" s="61" t="s">
        <v>386</v>
      </c>
    </row>
    <row r="21" spans="3:9" x14ac:dyDescent="0.2">
      <c r="C21" s="73" t="s">
        <v>178</v>
      </c>
      <c r="D21" s="46">
        <f t="shared" si="1"/>
        <v>47</v>
      </c>
      <c r="E21" s="47">
        <v>7</v>
      </c>
      <c r="F21" s="61" t="s">
        <v>387</v>
      </c>
      <c r="G21" s="47">
        <v>37</v>
      </c>
      <c r="H21" s="47">
        <v>3</v>
      </c>
      <c r="I21" s="61" t="s">
        <v>386</v>
      </c>
    </row>
    <row r="22" spans="3:9" x14ac:dyDescent="0.2">
      <c r="C22" s="73" t="s">
        <v>179</v>
      </c>
      <c r="D22" s="46">
        <f t="shared" si="1"/>
        <v>15</v>
      </c>
      <c r="E22" s="47">
        <v>9</v>
      </c>
      <c r="F22" s="61" t="s">
        <v>387</v>
      </c>
      <c r="G22" s="47">
        <v>5</v>
      </c>
      <c r="H22" s="47">
        <v>1</v>
      </c>
      <c r="I22" s="61" t="s">
        <v>386</v>
      </c>
    </row>
    <row r="23" spans="3:9" x14ac:dyDescent="0.2">
      <c r="C23" s="73" t="s">
        <v>180</v>
      </c>
      <c r="D23" s="46">
        <f t="shared" si="1"/>
        <v>30</v>
      </c>
      <c r="E23" s="47">
        <v>14</v>
      </c>
      <c r="F23" s="61" t="s">
        <v>387</v>
      </c>
      <c r="G23" s="47">
        <v>12</v>
      </c>
      <c r="H23" s="47">
        <v>4</v>
      </c>
      <c r="I23" s="61" t="s">
        <v>386</v>
      </c>
    </row>
    <row r="24" spans="3:9" x14ac:dyDescent="0.2">
      <c r="C24" s="73" t="s">
        <v>181</v>
      </c>
      <c r="D24" s="46">
        <f t="shared" si="1"/>
        <v>61</v>
      </c>
      <c r="E24" s="47">
        <v>13</v>
      </c>
      <c r="F24" s="61" t="s">
        <v>387</v>
      </c>
      <c r="G24" s="47">
        <v>38</v>
      </c>
      <c r="H24" s="47">
        <v>10</v>
      </c>
      <c r="I24" s="61" t="s">
        <v>386</v>
      </c>
    </row>
    <row r="25" spans="3:9" x14ac:dyDescent="0.2">
      <c r="C25" s="73" t="s">
        <v>182</v>
      </c>
      <c r="D25" s="46">
        <f t="shared" si="1"/>
        <v>25</v>
      </c>
      <c r="E25" s="47">
        <v>11</v>
      </c>
      <c r="F25" s="61" t="s">
        <v>387</v>
      </c>
      <c r="G25" s="47">
        <v>12</v>
      </c>
      <c r="H25" s="47">
        <v>2</v>
      </c>
      <c r="I25" s="61" t="s">
        <v>386</v>
      </c>
    </row>
    <row r="26" spans="3:9" x14ac:dyDescent="0.2">
      <c r="D26" s="39"/>
      <c r="E26" s="47"/>
      <c r="F26" s="47"/>
      <c r="G26" s="47"/>
      <c r="H26" s="47"/>
      <c r="I26" s="47"/>
    </row>
    <row r="27" spans="3:9" x14ac:dyDescent="0.2">
      <c r="C27" s="73" t="s">
        <v>183</v>
      </c>
      <c r="D27" s="46">
        <f t="shared" ref="D27:D68" si="2">E27+F27+G27+H27</f>
        <v>9</v>
      </c>
      <c r="E27" s="47">
        <v>5</v>
      </c>
      <c r="F27" s="61" t="s">
        <v>387</v>
      </c>
      <c r="G27" s="47">
        <v>4</v>
      </c>
      <c r="H27" s="61" t="s">
        <v>387</v>
      </c>
      <c r="I27" s="61" t="s">
        <v>386</v>
      </c>
    </row>
    <row r="28" spans="3:9" x14ac:dyDescent="0.2">
      <c r="C28" s="73" t="s">
        <v>184</v>
      </c>
      <c r="D28" s="46">
        <f t="shared" si="2"/>
        <v>11</v>
      </c>
      <c r="E28" s="47">
        <v>6</v>
      </c>
      <c r="F28" s="61" t="s">
        <v>387</v>
      </c>
      <c r="G28" s="47">
        <v>5</v>
      </c>
      <c r="H28" s="61" t="s">
        <v>387</v>
      </c>
      <c r="I28" s="61" t="s">
        <v>386</v>
      </c>
    </row>
    <row r="29" spans="3:9" x14ac:dyDescent="0.2">
      <c r="C29" s="73" t="s">
        <v>185</v>
      </c>
      <c r="D29" s="46">
        <f t="shared" si="2"/>
        <v>4</v>
      </c>
      <c r="E29" s="47">
        <v>3</v>
      </c>
      <c r="F29" s="61" t="s">
        <v>387</v>
      </c>
      <c r="G29" s="47">
        <v>1</v>
      </c>
      <c r="H29" s="61" t="s">
        <v>387</v>
      </c>
      <c r="I29" s="61" t="s">
        <v>386</v>
      </c>
    </row>
    <row r="30" spans="3:9" x14ac:dyDescent="0.2">
      <c r="C30" s="73" t="s">
        <v>186</v>
      </c>
      <c r="D30" s="46">
        <f t="shared" si="2"/>
        <v>24</v>
      </c>
      <c r="E30" s="47">
        <v>7</v>
      </c>
      <c r="F30" s="61" t="s">
        <v>387</v>
      </c>
      <c r="G30" s="47">
        <v>14</v>
      </c>
      <c r="H30" s="47">
        <v>3</v>
      </c>
      <c r="I30" s="61" t="s">
        <v>386</v>
      </c>
    </row>
    <row r="31" spans="3:9" x14ac:dyDescent="0.2">
      <c r="C31" s="73" t="s">
        <v>187</v>
      </c>
      <c r="D31" s="46">
        <f t="shared" si="2"/>
        <v>15</v>
      </c>
      <c r="E31" s="47">
        <v>8</v>
      </c>
      <c r="F31" s="61" t="s">
        <v>387</v>
      </c>
      <c r="G31" s="47">
        <v>7</v>
      </c>
      <c r="H31" s="61" t="s">
        <v>387</v>
      </c>
      <c r="I31" s="61" t="s">
        <v>386</v>
      </c>
    </row>
    <row r="32" spans="3:9" x14ac:dyDescent="0.2">
      <c r="C32" s="73" t="s">
        <v>188</v>
      </c>
      <c r="D32" s="46">
        <f t="shared" si="2"/>
        <v>7</v>
      </c>
      <c r="E32" s="47">
        <v>4</v>
      </c>
      <c r="F32" s="61" t="s">
        <v>387</v>
      </c>
      <c r="G32" s="61" t="s">
        <v>387</v>
      </c>
      <c r="H32" s="47">
        <v>3</v>
      </c>
      <c r="I32" s="61" t="s">
        <v>386</v>
      </c>
    </row>
    <row r="33" spans="3:9" x14ac:dyDescent="0.2">
      <c r="C33" s="73" t="s">
        <v>189</v>
      </c>
      <c r="D33" s="46">
        <f t="shared" si="2"/>
        <v>7</v>
      </c>
      <c r="E33" s="47">
        <v>1</v>
      </c>
      <c r="F33" s="61" t="s">
        <v>387</v>
      </c>
      <c r="G33" s="47">
        <v>5</v>
      </c>
      <c r="H33" s="47">
        <v>1</v>
      </c>
      <c r="I33" s="61" t="s">
        <v>386</v>
      </c>
    </row>
    <row r="34" spans="3:9" x14ac:dyDescent="0.2">
      <c r="C34" s="73" t="s">
        <v>190</v>
      </c>
      <c r="D34" s="46">
        <f t="shared" si="2"/>
        <v>17</v>
      </c>
      <c r="E34" s="47">
        <v>9</v>
      </c>
      <c r="F34" s="61" t="s">
        <v>387</v>
      </c>
      <c r="G34" s="47">
        <v>4</v>
      </c>
      <c r="H34" s="47">
        <v>4</v>
      </c>
      <c r="I34" s="61" t="s">
        <v>386</v>
      </c>
    </row>
    <row r="35" spans="3:9" x14ac:dyDescent="0.2">
      <c r="C35" s="73" t="s">
        <v>191</v>
      </c>
      <c r="D35" s="46">
        <f t="shared" si="2"/>
        <v>64</v>
      </c>
      <c r="E35" s="47">
        <v>34</v>
      </c>
      <c r="F35" s="61" t="s">
        <v>387</v>
      </c>
      <c r="G35" s="47">
        <v>17</v>
      </c>
      <c r="H35" s="47">
        <v>13</v>
      </c>
      <c r="I35" s="61" t="s">
        <v>386</v>
      </c>
    </row>
    <row r="36" spans="3:9" x14ac:dyDescent="0.2">
      <c r="C36" s="73" t="s">
        <v>388</v>
      </c>
      <c r="D36" s="46">
        <f t="shared" si="2"/>
        <v>14</v>
      </c>
      <c r="E36" s="47">
        <v>4</v>
      </c>
      <c r="F36" s="61" t="s">
        <v>387</v>
      </c>
      <c r="G36" s="47">
        <v>10</v>
      </c>
      <c r="H36" s="61" t="s">
        <v>387</v>
      </c>
      <c r="I36" s="61" t="s">
        <v>386</v>
      </c>
    </row>
    <row r="37" spans="3:9" x14ac:dyDescent="0.2">
      <c r="C37" s="73" t="s">
        <v>193</v>
      </c>
      <c r="D37" s="46">
        <f t="shared" si="2"/>
        <v>14</v>
      </c>
      <c r="E37" s="47">
        <v>6</v>
      </c>
      <c r="F37" s="47">
        <v>1</v>
      </c>
      <c r="G37" s="47">
        <v>6</v>
      </c>
      <c r="H37" s="47">
        <v>1</v>
      </c>
      <c r="I37" s="61" t="s">
        <v>386</v>
      </c>
    </row>
    <row r="38" spans="3:9" x14ac:dyDescent="0.2">
      <c r="C38" s="73" t="s">
        <v>194</v>
      </c>
      <c r="D38" s="46">
        <f t="shared" si="2"/>
        <v>3</v>
      </c>
      <c r="E38" s="61" t="s">
        <v>387</v>
      </c>
      <c r="F38" s="61" t="s">
        <v>387</v>
      </c>
      <c r="G38" s="47">
        <v>3</v>
      </c>
      <c r="H38" s="61" t="s">
        <v>387</v>
      </c>
      <c r="I38" s="61" t="s">
        <v>386</v>
      </c>
    </row>
    <row r="39" spans="3:9" x14ac:dyDescent="0.2">
      <c r="C39" s="73" t="s">
        <v>195</v>
      </c>
      <c r="D39" s="46">
        <f t="shared" si="2"/>
        <v>2</v>
      </c>
      <c r="E39" s="47">
        <v>2</v>
      </c>
      <c r="F39" s="61" t="s">
        <v>387</v>
      </c>
      <c r="G39" s="61" t="s">
        <v>387</v>
      </c>
      <c r="H39" s="61" t="s">
        <v>387</v>
      </c>
      <c r="I39" s="61" t="s">
        <v>386</v>
      </c>
    </row>
    <row r="40" spans="3:9" x14ac:dyDescent="0.2">
      <c r="C40" s="73" t="s">
        <v>196</v>
      </c>
      <c r="D40" s="58" t="s">
        <v>387</v>
      </c>
      <c r="E40" s="61" t="s">
        <v>387</v>
      </c>
      <c r="F40" s="61" t="s">
        <v>387</v>
      </c>
      <c r="G40" s="61" t="s">
        <v>387</v>
      </c>
      <c r="H40" s="61" t="s">
        <v>387</v>
      </c>
      <c r="I40" s="61" t="s">
        <v>386</v>
      </c>
    </row>
    <row r="41" spans="3:9" x14ac:dyDescent="0.2">
      <c r="C41" s="73" t="s">
        <v>197</v>
      </c>
      <c r="D41" s="46">
        <f t="shared" si="2"/>
        <v>13</v>
      </c>
      <c r="E41" s="47">
        <v>4</v>
      </c>
      <c r="F41" s="61" t="s">
        <v>387</v>
      </c>
      <c r="G41" s="47">
        <v>9</v>
      </c>
      <c r="H41" s="61" t="s">
        <v>387</v>
      </c>
      <c r="I41" s="61" t="s">
        <v>386</v>
      </c>
    </row>
    <row r="42" spans="3:9" x14ac:dyDescent="0.2">
      <c r="C42" s="73" t="s">
        <v>198</v>
      </c>
      <c r="D42" s="46">
        <f t="shared" si="2"/>
        <v>8</v>
      </c>
      <c r="E42" s="47">
        <v>1</v>
      </c>
      <c r="F42" s="61" t="s">
        <v>387</v>
      </c>
      <c r="G42" s="47">
        <v>3</v>
      </c>
      <c r="H42" s="47">
        <v>4</v>
      </c>
      <c r="I42" s="61" t="s">
        <v>386</v>
      </c>
    </row>
    <row r="43" spans="3:9" x14ac:dyDescent="0.2">
      <c r="C43" s="73" t="s">
        <v>199</v>
      </c>
      <c r="D43" s="46">
        <f t="shared" si="2"/>
        <v>8</v>
      </c>
      <c r="E43" s="61" t="s">
        <v>387</v>
      </c>
      <c r="F43" s="61" t="s">
        <v>387</v>
      </c>
      <c r="G43" s="47">
        <v>8</v>
      </c>
      <c r="H43" s="61" t="s">
        <v>387</v>
      </c>
      <c r="I43" s="61" t="s">
        <v>386</v>
      </c>
    </row>
    <row r="44" spans="3:9" x14ac:dyDescent="0.2">
      <c r="C44" s="73" t="s">
        <v>200</v>
      </c>
      <c r="D44" s="46">
        <f t="shared" si="2"/>
        <v>4</v>
      </c>
      <c r="E44" s="47">
        <v>2</v>
      </c>
      <c r="F44" s="61" t="s">
        <v>387</v>
      </c>
      <c r="G44" s="47">
        <v>2</v>
      </c>
      <c r="H44" s="61" t="s">
        <v>387</v>
      </c>
      <c r="I44" s="61" t="s">
        <v>386</v>
      </c>
    </row>
    <row r="45" spans="3:9" x14ac:dyDescent="0.2">
      <c r="C45" s="73" t="s">
        <v>201</v>
      </c>
      <c r="D45" s="46">
        <f t="shared" si="2"/>
        <v>4</v>
      </c>
      <c r="E45" s="47">
        <v>1</v>
      </c>
      <c r="F45" s="61" t="s">
        <v>387</v>
      </c>
      <c r="G45" s="47">
        <v>3</v>
      </c>
      <c r="H45" s="61" t="s">
        <v>387</v>
      </c>
      <c r="I45" s="61" t="s">
        <v>386</v>
      </c>
    </row>
    <row r="46" spans="3:9" x14ac:dyDescent="0.2">
      <c r="C46" s="73" t="s">
        <v>202</v>
      </c>
      <c r="D46" s="46">
        <f t="shared" si="2"/>
        <v>11</v>
      </c>
      <c r="E46" s="47">
        <v>6</v>
      </c>
      <c r="F46" s="61" t="s">
        <v>387</v>
      </c>
      <c r="G46" s="47">
        <v>4</v>
      </c>
      <c r="H46" s="47">
        <v>1</v>
      </c>
      <c r="I46" s="61" t="s">
        <v>386</v>
      </c>
    </row>
    <row r="47" spans="3:9" x14ac:dyDescent="0.2">
      <c r="C47" s="73" t="s">
        <v>203</v>
      </c>
      <c r="D47" s="46">
        <f t="shared" si="2"/>
        <v>6</v>
      </c>
      <c r="E47" s="47">
        <v>5</v>
      </c>
      <c r="F47" s="61" t="s">
        <v>387</v>
      </c>
      <c r="G47" s="47">
        <v>1</v>
      </c>
      <c r="H47" s="61" t="s">
        <v>387</v>
      </c>
      <c r="I47" s="61" t="s">
        <v>386</v>
      </c>
    </row>
    <row r="48" spans="3:9" x14ac:dyDescent="0.2">
      <c r="C48" s="73" t="s">
        <v>204</v>
      </c>
      <c r="D48" s="46">
        <f t="shared" si="2"/>
        <v>14</v>
      </c>
      <c r="E48" s="47">
        <v>5</v>
      </c>
      <c r="F48" s="61" t="s">
        <v>387</v>
      </c>
      <c r="G48" s="47">
        <v>9</v>
      </c>
      <c r="H48" s="61" t="s">
        <v>387</v>
      </c>
      <c r="I48" s="61" t="s">
        <v>386</v>
      </c>
    </row>
    <row r="49" spans="3:9" x14ac:dyDescent="0.2">
      <c r="C49" s="73" t="s">
        <v>205</v>
      </c>
      <c r="D49" s="46">
        <f t="shared" si="2"/>
        <v>2</v>
      </c>
      <c r="E49" s="61" t="s">
        <v>387</v>
      </c>
      <c r="F49" s="61" t="s">
        <v>387</v>
      </c>
      <c r="G49" s="47">
        <v>2</v>
      </c>
      <c r="H49" s="61" t="s">
        <v>387</v>
      </c>
      <c r="I49" s="61" t="s">
        <v>386</v>
      </c>
    </row>
    <row r="50" spans="3:9" x14ac:dyDescent="0.2">
      <c r="C50" s="73" t="s">
        <v>206</v>
      </c>
      <c r="D50" s="46">
        <f t="shared" si="2"/>
        <v>2</v>
      </c>
      <c r="E50" s="61" t="s">
        <v>387</v>
      </c>
      <c r="F50" s="61" t="s">
        <v>387</v>
      </c>
      <c r="G50" s="47">
        <v>2</v>
      </c>
      <c r="H50" s="61" t="s">
        <v>387</v>
      </c>
      <c r="I50" s="61" t="s">
        <v>386</v>
      </c>
    </row>
    <row r="51" spans="3:9" x14ac:dyDescent="0.2">
      <c r="C51" s="73" t="s">
        <v>207</v>
      </c>
      <c r="D51" s="46">
        <f t="shared" si="2"/>
        <v>1</v>
      </c>
      <c r="E51" s="61" t="s">
        <v>387</v>
      </c>
      <c r="F51" s="61" t="s">
        <v>387</v>
      </c>
      <c r="G51" s="47">
        <v>1</v>
      </c>
      <c r="H51" s="61" t="s">
        <v>387</v>
      </c>
      <c r="I51" s="61" t="s">
        <v>386</v>
      </c>
    </row>
    <row r="52" spans="3:9" x14ac:dyDescent="0.2">
      <c r="C52" s="73" t="s">
        <v>208</v>
      </c>
      <c r="D52" s="46">
        <f t="shared" si="2"/>
        <v>2</v>
      </c>
      <c r="E52" s="61" t="s">
        <v>387</v>
      </c>
      <c r="F52" s="61" t="s">
        <v>387</v>
      </c>
      <c r="G52" s="47">
        <v>2</v>
      </c>
      <c r="H52" s="61" t="s">
        <v>387</v>
      </c>
      <c r="I52" s="61" t="s">
        <v>386</v>
      </c>
    </row>
    <row r="53" spans="3:9" x14ac:dyDescent="0.2">
      <c r="C53" s="73" t="s">
        <v>209</v>
      </c>
      <c r="D53" s="46">
        <f t="shared" si="2"/>
        <v>5</v>
      </c>
      <c r="E53" s="47">
        <v>1</v>
      </c>
      <c r="F53" s="61" t="s">
        <v>387</v>
      </c>
      <c r="G53" s="47">
        <v>4</v>
      </c>
      <c r="H53" s="61" t="s">
        <v>387</v>
      </c>
      <c r="I53" s="61" t="s">
        <v>386</v>
      </c>
    </row>
    <row r="54" spans="3:9" x14ac:dyDescent="0.2">
      <c r="C54" s="73" t="s">
        <v>210</v>
      </c>
      <c r="D54" s="46">
        <f t="shared" si="2"/>
        <v>9</v>
      </c>
      <c r="E54" s="47">
        <v>7</v>
      </c>
      <c r="F54" s="61" t="s">
        <v>387</v>
      </c>
      <c r="G54" s="47">
        <v>1</v>
      </c>
      <c r="H54" s="47">
        <v>1</v>
      </c>
      <c r="I54" s="61" t="s">
        <v>386</v>
      </c>
    </row>
    <row r="55" spans="3:9" x14ac:dyDescent="0.2">
      <c r="C55" s="73" t="s">
        <v>211</v>
      </c>
      <c r="D55" s="46">
        <f t="shared" si="2"/>
        <v>9</v>
      </c>
      <c r="E55" s="47">
        <v>1</v>
      </c>
      <c r="F55" s="61" t="s">
        <v>387</v>
      </c>
      <c r="G55" s="47">
        <v>8</v>
      </c>
      <c r="H55" s="61" t="s">
        <v>387</v>
      </c>
      <c r="I55" s="61" t="s">
        <v>386</v>
      </c>
    </row>
    <row r="56" spans="3:9" x14ac:dyDescent="0.2">
      <c r="C56" s="73" t="s">
        <v>212</v>
      </c>
      <c r="D56" s="46">
        <f t="shared" si="2"/>
        <v>17</v>
      </c>
      <c r="E56" s="47">
        <v>7</v>
      </c>
      <c r="F56" s="61" t="s">
        <v>387</v>
      </c>
      <c r="G56" s="47">
        <v>4</v>
      </c>
      <c r="H56" s="47">
        <v>6</v>
      </c>
      <c r="I56" s="61" t="s">
        <v>386</v>
      </c>
    </row>
    <row r="57" spans="3:9" x14ac:dyDescent="0.2">
      <c r="C57" s="73" t="s">
        <v>213</v>
      </c>
      <c r="D57" s="46">
        <f t="shared" si="2"/>
        <v>1</v>
      </c>
      <c r="E57" s="47">
        <v>1</v>
      </c>
      <c r="F57" s="61" t="s">
        <v>387</v>
      </c>
      <c r="G57" s="61" t="s">
        <v>387</v>
      </c>
      <c r="H57" s="61" t="s">
        <v>387</v>
      </c>
      <c r="I57" s="61" t="s">
        <v>386</v>
      </c>
    </row>
    <row r="58" spans="3:9" x14ac:dyDescent="0.2">
      <c r="C58" s="73" t="s">
        <v>214</v>
      </c>
      <c r="D58" s="46">
        <f t="shared" si="2"/>
        <v>1</v>
      </c>
      <c r="E58" s="47">
        <v>1</v>
      </c>
      <c r="F58" s="61" t="s">
        <v>387</v>
      </c>
      <c r="G58" s="61" t="s">
        <v>387</v>
      </c>
      <c r="H58" s="61" t="s">
        <v>387</v>
      </c>
      <c r="I58" s="61" t="s">
        <v>386</v>
      </c>
    </row>
    <row r="59" spans="3:9" x14ac:dyDescent="0.2">
      <c r="C59" s="73" t="s">
        <v>215</v>
      </c>
      <c r="D59" s="46">
        <f t="shared" si="2"/>
        <v>20</v>
      </c>
      <c r="E59" s="47">
        <v>12</v>
      </c>
      <c r="F59" s="61" t="s">
        <v>387</v>
      </c>
      <c r="G59" s="47">
        <v>8</v>
      </c>
      <c r="H59" s="61" t="s">
        <v>387</v>
      </c>
      <c r="I59" s="61" t="s">
        <v>386</v>
      </c>
    </row>
    <row r="60" spans="3:9" x14ac:dyDescent="0.2">
      <c r="C60" s="73" t="s">
        <v>216</v>
      </c>
      <c r="D60" s="46">
        <f t="shared" si="2"/>
        <v>1</v>
      </c>
      <c r="E60" s="47">
        <v>1</v>
      </c>
      <c r="F60" s="61" t="s">
        <v>387</v>
      </c>
      <c r="G60" s="61" t="s">
        <v>387</v>
      </c>
      <c r="H60" s="61" t="s">
        <v>387</v>
      </c>
      <c r="I60" s="61" t="s">
        <v>386</v>
      </c>
    </row>
    <row r="61" spans="3:9" x14ac:dyDescent="0.2">
      <c r="C61" s="73" t="s">
        <v>217</v>
      </c>
      <c r="D61" s="46">
        <f t="shared" si="2"/>
        <v>5</v>
      </c>
      <c r="E61" s="47">
        <v>2</v>
      </c>
      <c r="F61" s="61" t="s">
        <v>387</v>
      </c>
      <c r="G61" s="61" t="s">
        <v>387</v>
      </c>
      <c r="H61" s="47">
        <v>3</v>
      </c>
      <c r="I61" s="61" t="s">
        <v>386</v>
      </c>
    </row>
    <row r="62" spans="3:9" x14ac:dyDescent="0.2">
      <c r="C62" s="73" t="s">
        <v>218</v>
      </c>
      <c r="D62" s="46">
        <f t="shared" si="2"/>
        <v>6</v>
      </c>
      <c r="E62" s="47">
        <v>4</v>
      </c>
      <c r="F62" s="61" t="s">
        <v>387</v>
      </c>
      <c r="G62" s="47">
        <v>2</v>
      </c>
      <c r="H62" s="61" t="s">
        <v>387</v>
      </c>
      <c r="I62" s="61" t="s">
        <v>386</v>
      </c>
    </row>
    <row r="63" spans="3:9" x14ac:dyDescent="0.2">
      <c r="C63" s="73" t="s">
        <v>389</v>
      </c>
      <c r="D63" s="46">
        <f t="shared" si="2"/>
        <v>19</v>
      </c>
      <c r="E63" s="47">
        <v>13</v>
      </c>
      <c r="F63" s="61" t="s">
        <v>387</v>
      </c>
      <c r="G63" s="47">
        <v>2</v>
      </c>
      <c r="H63" s="47">
        <v>4</v>
      </c>
      <c r="I63" s="61" t="s">
        <v>386</v>
      </c>
    </row>
    <row r="64" spans="3:9" x14ac:dyDescent="0.2">
      <c r="C64" s="73" t="s">
        <v>220</v>
      </c>
      <c r="D64" s="58" t="s">
        <v>387</v>
      </c>
      <c r="E64" s="61" t="s">
        <v>387</v>
      </c>
      <c r="F64" s="61" t="s">
        <v>387</v>
      </c>
      <c r="G64" s="61" t="s">
        <v>387</v>
      </c>
      <c r="H64" s="61" t="s">
        <v>387</v>
      </c>
      <c r="I64" s="61" t="s">
        <v>386</v>
      </c>
    </row>
    <row r="65" spans="1:9" x14ac:dyDescent="0.2">
      <c r="C65" s="73" t="s">
        <v>221</v>
      </c>
      <c r="D65" s="46">
        <f t="shared" si="2"/>
        <v>2</v>
      </c>
      <c r="E65" s="61" t="s">
        <v>387</v>
      </c>
      <c r="F65" s="61" t="s">
        <v>387</v>
      </c>
      <c r="G65" s="47">
        <v>2</v>
      </c>
      <c r="H65" s="61" t="s">
        <v>387</v>
      </c>
      <c r="I65" s="61" t="s">
        <v>386</v>
      </c>
    </row>
    <row r="66" spans="1:9" x14ac:dyDescent="0.2">
      <c r="C66" s="73" t="s">
        <v>222</v>
      </c>
      <c r="D66" s="58" t="s">
        <v>387</v>
      </c>
      <c r="E66" s="61" t="s">
        <v>387</v>
      </c>
      <c r="F66" s="61" t="s">
        <v>387</v>
      </c>
      <c r="G66" s="61" t="s">
        <v>387</v>
      </c>
      <c r="H66" s="61" t="s">
        <v>387</v>
      </c>
      <c r="I66" s="61" t="s">
        <v>386</v>
      </c>
    </row>
    <row r="67" spans="1:9" x14ac:dyDescent="0.2">
      <c r="C67" s="73" t="s">
        <v>223</v>
      </c>
      <c r="D67" s="46">
        <f t="shared" si="2"/>
        <v>2</v>
      </c>
      <c r="E67" s="61" t="s">
        <v>387</v>
      </c>
      <c r="F67" s="61" t="s">
        <v>387</v>
      </c>
      <c r="G67" s="61" t="s">
        <v>387</v>
      </c>
      <c r="H67" s="47">
        <v>2</v>
      </c>
      <c r="I67" s="61" t="s">
        <v>386</v>
      </c>
    </row>
    <row r="68" spans="1:9" x14ac:dyDescent="0.2">
      <c r="C68" s="73" t="s">
        <v>224</v>
      </c>
      <c r="D68" s="46">
        <f t="shared" si="2"/>
        <v>2</v>
      </c>
      <c r="E68" s="47">
        <v>2</v>
      </c>
      <c r="F68" s="61" t="s">
        <v>387</v>
      </c>
      <c r="G68" s="61" t="s">
        <v>387</v>
      </c>
      <c r="H68" s="61" t="s">
        <v>387</v>
      </c>
      <c r="I68" s="61" t="s">
        <v>386</v>
      </c>
    </row>
    <row r="69" spans="1:9" x14ac:dyDescent="0.2">
      <c r="C69" s="73" t="s">
        <v>225</v>
      </c>
      <c r="D69" s="58" t="s">
        <v>387</v>
      </c>
      <c r="E69" s="61" t="s">
        <v>387</v>
      </c>
      <c r="F69" s="61" t="s">
        <v>387</v>
      </c>
      <c r="G69" s="61" t="s">
        <v>387</v>
      </c>
      <c r="H69" s="61" t="s">
        <v>387</v>
      </c>
      <c r="I69" s="61" t="s">
        <v>386</v>
      </c>
    </row>
    <row r="70" spans="1:9" ht="18" thickBot="1" x14ac:dyDescent="0.25">
      <c r="B70" s="37"/>
      <c r="C70" s="37"/>
      <c r="D70" s="53"/>
      <c r="E70" s="55"/>
      <c r="F70" s="37"/>
      <c r="G70" s="37"/>
      <c r="H70" s="37"/>
      <c r="I70" s="37"/>
    </row>
    <row r="71" spans="1:9" x14ac:dyDescent="0.2">
      <c r="B71" s="34" t="s">
        <v>390</v>
      </c>
      <c r="E71" s="47"/>
    </row>
    <row r="72" spans="1:9" x14ac:dyDescent="0.2">
      <c r="A72" s="34"/>
      <c r="B72" s="35" t="s">
        <v>391</v>
      </c>
      <c r="E72" s="47"/>
    </row>
  </sheetData>
  <phoneticPr fontId="2"/>
  <pageMargins left="0.37" right="0.43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8"/>
  <sheetViews>
    <sheetView showGridLines="0" zoomScale="75" workbookViewId="0"/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18.375" style="35" customWidth="1"/>
    <col min="4" max="4" width="14.625" style="35" customWidth="1"/>
    <col min="5" max="10" width="13.375" style="35"/>
    <col min="11" max="11" width="14.625" style="35" customWidth="1"/>
    <col min="12" max="256" width="13.375" style="35"/>
    <col min="257" max="257" width="13.375" style="35" customWidth="1"/>
    <col min="258" max="258" width="3.375" style="35" customWidth="1"/>
    <col min="259" max="259" width="18.375" style="35" customWidth="1"/>
    <col min="260" max="260" width="14.625" style="35" customWidth="1"/>
    <col min="261" max="266" width="13.375" style="35"/>
    <col min="267" max="267" width="14.625" style="35" customWidth="1"/>
    <col min="268" max="512" width="13.375" style="35"/>
    <col min="513" max="513" width="13.375" style="35" customWidth="1"/>
    <col min="514" max="514" width="3.375" style="35" customWidth="1"/>
    <col min="515" max="515" width="18.375" style="35" customWidth="1"/>
    <col min="516" max="516" width="14.625" style="35" customWidth="1"/>
    <col min="517" max="522" width="13.375" style="35"/>
    <col min="523" max="523" width="14.625" style="35" customWidth="1"/>
    <col min="524" max="768" width="13.375" style="35"/>
    <col min="769" max="769" width="13.375" style="35" customWidth="1"/>
    <col min="770" max="770" width="3.375" style="35" customWidth="1"/>
    <col min="771" max="771" width="18.375" style="35" customWidth="1"/>
    <col min="772" max="772" width="14.625" style="35" customWidth="1"/>
    <col min="773" max="778" width="13.375" style="35"/>
    <col min="779" max="779" width="14.625" style="35" customWidth="1"/>
    <col min="780" max="1024" width="13.375" style="35"/>
    <col min="1025" max="1025" width="13.375" style="35" customWidth="1"/>
    <col min="1026" max="1026" width="3.375" style="35" customWidth="1"/>
    <col min="1027" max="1027" width="18.375" style="35" customWidth="1"/>
    <col min="1028" max="1028" width="14.625" style="35" customWidth="1"/>
    <col min="1029" max="1034" width="13.375" style="35"/>
    <col min="1035" max="1035" width="14.625" style="35" customWidth="1"/>
    <col min="1036" max="1280" width="13.375" style="35"/>
    <col min="1281" max="1281" width="13.375" style="35" customWidth="1"/>
    <col min="1282" max="1282" width="3.375" style="35" customWidth="1"/>
    <col min="1283" max="1283" width="18.375" style="35" customWidth="1"/>
    <col min="1284" max="1284" width="14.625" style="35" customWidth="1"/>
    <col min="1285" max="1290" width="13.375" style="35"/>
    <col min="1291" max="1291" width="14.625" style="35" customWidth="1"/>
    <col min="1292" max="1536" width="13.375" style="35"/>
    <col min="1537" max="1537" width="13.375" style="35" customWidth="1"/>
    <col min="1538" max="1538" width="3.375" style="35" customWidth="1"/>
    <col min="1539" max="1539" width="18.375" style="35" customWidth="1"/>
    <col min="1540" max="1540" width="14.625" style="35" customWidth="1"/>
    <col min="1541" max="1546" width="13.375" style="35"/>
    <col min="1547" max="1547" width="14.625" style="35" customWidth="1"/>
    <col min="1548" max="1792" width="13.375" style="35"/>
    <col min="1793" max="1793" width="13.375" style="35" customWidth="1"/>
    <col min="1794" max="1794" width="3.375" style="35" customWidth="1"/>
    <col min="1795" max="1795" width="18.375" style="35" customWidth="1"/>
    <col min="1796" max="1796" width="14.625" style="35" customWidth="1"/>
    <col min="1797" max="1802" width="13.375" style="35"/>
    <col min="1803" max="1803" width="14.625" style="35" customWidth="1"/>
    <col min="1804" max="2048" width="13.375" style="35"/>
    <col min="2049" max="2049" width="13.375" style="35" customWidth="1"/>
    <col min="2050" max="2050" width="3.375" style="35" customWidth="1"/>
    <col min="2051" max="2051" width="18.375" style="35" customWidth="1"/>
    <col min="2052" max="2052" width="14.625" style="35" customWidth="1"/>
    <col min="2053" max="2058" width="13.375" style="35"/>
    <col min="2059" max="2059" width="14.625" style="35" customWidth="1"/>
    <col min="2060" max="2304" width="13.375" style="35"/>
    <col min="2305" max="2305" width="13.375" style="35" customWidth="1"/>
    <col min="2306" max="2306" width="3.375" style="35" customWidth="1"/>
    <col min="2307" max="2307" width="18.375" style="35" customWidth="1"/>
    <col min="2308" max="2308" width="14.625" style="35" customWidth="1"/>
    <col min="2309" max="2314" width="13.375" style="35"/>
    <col min="2315" max="2315" width="14.625" style="35" customWidth="1"/>
    <col min="2316" max="2560" width="13.375" style="35"/>
    <col min="2561" max="2561" width="13.375" style="35" customWidth="1"/>
    <col min="2562" max="2562" width="3.375" style="35" customWidth="1"/>
    <col min="2563" max="2563" width="18.375" style="35" customWidth="1"/>
    <col min="2564" max="2564" width="14.625" style="35" customWidth="1"/>
    <col min="2565" max="2570" width="13.375" style="35"/>
    <col min="2571" max="2571" width="14.625" style="35" customWidth="1"/>
    <col min="2572" max="2816" width="13.375" style="35"/>
    <col min="2817" max="2817" width="13.375" style="35" customWidth="1"/>
    <col min="2818" max="2818" width="3.375" style="35" customWidth="1"/>
    <col min="2819" max="2819" width="18.375" style="35" customWidth="1"/>
    <col min="2820" max="2820" width="14.625" style="35" customWidth="1"/>
    <col min="2821" max="2826" width="13.375" style="35"/>
    <col min="2827" max="2827" width="14.625" style="35" customWidth="1"/>
    <col min="2828" max="3072" width="13.375" style="35"/>
    <col min="3073" max="3073" width="13.375" style="35" customWidth="1"/>
    <col min="3074" max="3074" width="3.375" style="35" customWidth="1"/>
    <col min="3075" max="3075" width="18.375" style="35" customWidth="1"/>
    <col min="3076" max="3076" width="14.625" style="35" customWidth="1"/>
    <col min="3077" max="3082" width="13.375" style="35"/>
    <col min="3083" max="3083" width="14.625" style="35" customWidth="1"/>
    <col min="3084" max="3328" width="13.375" style="35"/>
    <col min="3329" max="3329" width="13.375" style="35" customWidth="1"/>
    <col min="3330" max="3330" width="3.375" style="35" customWidth="1"/>
    <col min="3331" max="3331" width="18.375" style="35" customWidth="1"/>
    <col min="3332" max="3332" width="14.625" style="35" customWidth="1"/>
    <col min="3333" max="3338" width="13.375" style="35"/>
    <col min="3339" max="3339" width="14.625" style="35" customWidth="1"/>
    <col min="3340" max="3584" width="13.375" style="35"/>
    <col min="3585" max="3585" width="13.375" style="35" customWidth="1"/>
    <col min="3586" max="3586" width="3.375" style="35" customWidth="1"/>
    <col min="3587" max="3587" width="18.375" style="35" customWidth="1"/>
    <col min="3588" max="3588" width="14.625" style="35" customWidth="1"/>
    <col min="3589" max="3594" width="13.375" style="35"/>
    <col min="3595" max="3595" width="14.625" style="35" customWidth="1"/>
    <col min="3596" max="3840" width="13.375" style="35"/>
    <col min="3841" max="3841" width="13.375" style="35" customWidth="1"/>
    <col min="3842" max="3842" width="3.375" style="35" customWidth="1"/>
    <col min="3843" max="3843" width="18.375" style="35" customWidth="1"/>
    <col min="3844" max="3844" width="14.625" style="35" customWidth="1"/>
    <col min="3845" max="3850" width="13.375" style="35"/>
    <col min="3851" max="3851" width="14.625" style="35" customWidth="1"/>
    <col min="3852" max="4096" width="13.375" style="35"/>
    <col min="4097" max="4097" width="13.375" style="35" customWidth="1"/>
    <col min="4098" max="4098" width="3.375" style="35" customWidth="1"/>
    <col min="4099" max="4099" width="18.375" style="35" customWidth="1"/>
    <col min="4100" max="4100" width="14.625" style="35" customWidth="1"/>
    <col min="4101" max="4106" width="13.375" style="35"/>
    <col min="4107" max="4107" width="14.625" style="35" customWidth="1"/>
    <col min="4108" max="4352" width="13.375" style="35"/>
    <col min="4353" max="4353" width="13.375" style="35" customWidth="1"/>
    <col min="4354" max="4354" width="3.375" style="35" customWidth="1"/>
    <col min="4355" max="4355" width="18.375" style="35" customWidth="1"/>
    <col min="4356" max="4356" width="14.625" style="35" customWidth="1"/>
    <col min="4357" max="4362" width="13.375" style="35"/>
    <col min="4363" max="4363" width="14.625" style="35" customWidth="1"/>
    <col min="4364" max="4608" width="13.375" style="35"/>
    <col min="4609" max="4609" width="13.375" style="35" customWidth="1"/>
    <col min="4610" max="4610" width="3.375" style="35" customWidth="1"/>
    <col min="4611" max="4611" width="18.375" style="35" customWidth="1"/>
    <col min="4612" max="4612" width="14.625" style="35" customWidth="1"/>
    <col min="4613" max="4618" width="13.375" style="35"/>
    <col min="4619" max="4619" width="14.625" style="35" customWidth="1"/>
    <col min="4620" max="4864" width="13.375" style="35"/>
    <col min="4865" max="4865" width="13.375" style="35" customWidth="1"/>
    <col min="4866" max="4866" width="3.375" style="35" customWidth="1"/>
    <col min="4867" max="4867" width="18.375" style="35" customWidth="1"/>
    <col min="4868" max="4868" width="14.625" style="35" customWidth="1"/>
    <col min="4869" max="4874" width="13.375" style="35"/>
    <col min="4875" max="4875" width="14.625" style="35" customWidth="1"/>
    <col min="4876" max="5120" width="13.375" style="35"/>
    <col min="5121" max="5121" width="13.375" style="35" customWidth="1"/>
    <col min="5122" max="5122" width="3.375" style="35" customWidth="1"/>
    <col min="5123" max="5123" width="18.375" style="35" customWidth="1"/>
    <col min="5124" max="5124" width="14.625" style="35" customWidth="1"/>
    <col min="5125" max="5130" width="13.375" style="35"/>
    <col min="5131" max="5131" width="14.625" style="35" customWidth="1"/>
    <col min="5132" max="5376" width="13.375" style="35"/>
    <col min="5377" max="5377" width="13.375" style="35" customWidth="1"/>
    <col min="5378" max="5378" width="3.375" style="35" customWidth="1"/>
    <col min="5379" max="5379" width="18.375" style="35" customWidth="1"/>
    <col min="5380" max="5380" width="14.625" style="35" customWidth="1"/>
    <col min="5381" max="5386" width="13.375" style="35"/>
    <col min="5387" max="5387" width="14.625" style="35" customWidth="1"/>
    <col min="5388" max="5632" width="13.375" style="35"/>
    <col min="5633" max="5633" width="13.375" style="35" customWidth="1"/>
    <col min="5634" max="5634" width="3.375" style="35" customWidth="1"/>
    <col min="5635" max="5635" width="18.375" style="35" customWidth="1"/>
    <col min="5636" max="5636" width="14.625" style="35" customWidth="1"/>
    <col min="5637" max="5642" width="13.375" style="35"/>
    <col min="5643" max="5643" width="14.625" style="35" customWidth="1"/>
    <col min="5644" max="5888" width="13.375" style="35"/>
    <col min="5889" max="5889" width="13.375" style="35" customWidth="1"/>
    <col min="5890" max="5890" width="3.375" style="35" customWidth="1"/>
    <col min="5891" max="5891" width="18.375" style="35" customWidth="1"/>
    <col min="5892" max="5892" width="14.625" style="35" customWidth="1"/>
    <col min="5893" max="5898" width="13.375" style="35"/>
    <col min="5899" max="5899" width="14.625" style="35" customWidth="1"/>
    <col min="5900" max="6144" width="13.375" style="35"/>
    <col min="6145" max="6145" width="13.375" style="35" customWidth="1"/>
    <col min="6146" max="6146" width="3.375" style="35" customWidth="1"/>
    <col min="6147" max="6147" width="18.375" style="35" customWidth="1"/>
    <col min="6148" max="6148" width="14.625" style="35" customWidth="1"/>
    <col min="6149" max="6154" width="13.375" style="35"/>
    <col min="6155" max="6155" width="14.625" style="35" customWidth="1"/>
    <col min="6156" max="6400" width="13.375" style="35"/>
    <col min="6401" max="6401" width="13.375" style="35" customWidth="1"/>
    <col min="6402" max="6402" width="3.375" style="35" customWidth="1"/>
    <col min="6403" max="6403" width="18.375" style="35" customWidth="1"/>
    <col min="6404" max="6404" width="14.625" style="35" customWidth="1"/>
    <col min="6405" max="6410" width="13.375" style="35"/>
    <col min="6411" max="6411" width="14.625" style="35" customWidth="1"/>
    <col min="6412" max="6656" width="13.375" style="35"/>
    <col min="6657" max="6657" width="13.375" style="35" customWidth="1"/>
    <col min="6658" max="6658" width="3.375" style="35" customWidth="1"/>
    <col min="6659" max="6659" width="18.375" style="35" customWidth="1"/>
    <col min="6660" max="6660" width="14.625" style="35" customWidth="1"/>
    <col min="6661" max="6666" width="13.375" style="35"/>
    <col min="6667" max="6667" width="14.625" style="35" customWidth="1"/>
    <col min="6668" max="6912" width="13.375" style="35"/>
    <col min="6913" max="6913" width="13.375" style="35" customWidth="1"/>
    <col min="6914" max="6914" width="3.375" style="35" customWidth="1"/>
    <col min="6915" max="6915" width="18.375" style="35" customWidth="1"/>
    <col min="6916" max="6916" width="14.625" style="35" customWidth="1"/>
    <col min="6917" max="6922" width="13.375" style="35"/>
    <col min="6923" max="6923" width="14.625" style="35" customWidth="1"/>
    <col min="6924" max="7168" width="13.375" style="35"/>
    <col min="7169" max="7169" width="13.375" style="35" customWidth="1"/>
    <col min="7170" max="7170" width="3.375" style="35" customWidth="1"/>
    <col min="7171" max="7171" width="18.375" style="35" customWidth="1"/>
    <col min="7172" max="7172" width="14.625" style="35" customWidth="1"/>
    <col min="7173" max="7178" width="13.375" style="35"/>
    <col min="7179" max="7179" width="14.625" style="35" customWidth="1"/>
    <col min="7180" max="7424" width="13.375" style="35"/>
    <col min="7425" max="7425" width="13.375" style="35" customWidth="1"/>
    <col min="7426" max="7426" width="3.375" style="35" customWidth="1"/>
    <col min="7427" max="7427" width="18.375" style="35" customWidth="1"/>
    <col min="7428" max="7428" width="14.625" style="35" customWidth="1"/>
    <col min="7429" max="7434" width="13.375" style="35"/>
    <col min="7435" max="7435" width="14.625" style="35" customWidth="1"/>
    <col min="7436" max="7680" width="13.375" style="35"/>
    <col min="7681" max="7681" width="13.375" style="35" customWidth="1"/>
    <col min="7682" max="7682" width="3.375" style="35" customWidth="1"/>
    <col min="7683" max="7683" width="18.375" style="35" customWidth="1"/>
    <col min="7684" max="7684" width="14.625" style="35" customWidth="1"/>
    <col min="7685" max="7690" width="13.375" style="35"/>
    <col min="7691" max="7691" width="14.625" style="35" customWidth="1"/>
    <col min="7692" max="7936" width="13.375" style="35"/>
    <col min="7937" max="7937" width="13.375" style="35" customWidth="1"/>
    <col min="7938" max="7938" width="3.375" style="35" customWidth="1"/>
    <col min="7939" max="7939" width="18.375" style="35" customWidth="1"/>
    <col min="7940" max="7940" width="14.625" style="35" customWidth="1"/>
    <col min="7941" max="7946" width="13.375" style="35"/>
    <col min="7947" max="7947" width="14.625" style="35" customWidth="1"/>
    <col min="7948" max="8192" width="13.375" style="35"/>
    <col min="8193" max="8193" width="13.375" style="35" customWidth="1"/>
    <col min="8194" max="8194" width="3.375" style="35" customWidth="1"/>
    <col min="8195" max="8195" width="18.375" style="35" customWidth="1"/>
    <col min="8196" max="8196" width="14.625" style="35" customWidth="1"/>
    <col min="8197" max="8202" width="13.375" style="35"/>
    <col min="8203" max="8203" width="14.625" style="35" customWidth="1"/>
    <col min="8204" max="8448" width="13.375" style="35"/>
    <col min="8449" max="8449" width="13.375" style="35" customWidth="1"/>
    <col min="8450" max="8450" width="3.375" style="35" customWidth="1"/>
    <col min="8451" max="8451" width="18.375" style="35" customWidth="1"/>
    <col min="8452" max="8452" width="14.625" style="35" customWidth="1"/>
    <col min="8453" max="8458" width="13.375" style="35"/>
    <col min="8459" max="8459" width="14.625" style="35" customWidth="1"/>
    <col min="8460" max="8704" width="13.375" style="35"/>
    <col min="8705" max="8705" width="13.375" style="35" customWidth="1"/>
    <col min="8706" max="8706" width="3.375" style="35" customWidth="1"/>
    <col min="8707" max="8707" width="18.375" style="35" customWidth="1"/>
    <col min="8708" max="8708" width="14.625" style="35" customWidth="1"/>
    <col min="8709" max="8714" width="13.375" style="35"/>
    <col min="8715" max="8715" width="14.625" style="35" customWidth="1"/>
    <col min="8716" max="8960" width="13.375" style="35"/>
    <col min="8961" max="8961" width="13.375" style="35" customWidth="1"/>
    <col min="8962" max="8962" width="3.375" style="35" customWidth="1"/>
    <col min="8963" max="8963" width="18.375" style="35" customWidth="1"/>
    <col min="8964" max="8964" width="14.625" style="35" customWidth="1"/>
    <col min="8965" max="8970" width="13.375" style="35"/>
    <col min="8971" max="8971" width="14.625" style="35" customWidth="1"/>
    <col min="8972" max="9216" width="13.375" style="35"/>
    <col min="9217" max="9217" width="13.375" style="35" customWidth="1"/>
    <col min="9218" max="9218" width="3.375" style="35" customWidth="1"/>
    <col min="9219" max="9219" width="18.375" style="35" customWidth="1"/>
    <col min="9220" max="9220" width="14.625" style="35" customWidth="1"/>
    <col min="9221" max="9226" width="13.375" style="35"/>
    <col min="9227" max="9227" width="14.625" style="35" customWidth="1"/>
    <col min="9228" max="9472" width="13.375" style="35"/>
    <col min="9473" max="9473" width="13.375" style="35" customWidth="1"/>
    <col min="9474" max="9474" width="3.375" style="35" customWidth="1"/>
    <col min="9475" max="9475" width="18.375" style="35" customWidth="1"/>
    <col min="9476" max="9476" width="14.625" style="35" customWidth="1"/>
    <col min="9477" max="9482" width="13.375" style="35"/>
    <col min="9483" max="9483" width="14.625" style="35" customWidth="1"/>
    <col min="9484" max="9728" width="13.375" style="35"/>
    <col min="9729" max="9729" width="13.375" style="35" customWidth="1"/>
    <col min="9730" max="9730" width="3.375" style="35" customWidth="1"/>
    <col min="9731" max="9731" width="18.375" style="35" customWidth="1"/>
    <col min="9732" max="9732" width="14.625" style="35" customWidth="1"/>
    <col min="9733" max="9738" width="13.375" style="35"/>
    <col min="9739" max="9739" width="14.625" style="35" customWidth="1"/>
    <col min="9740" max="9984" width="13.375" style="35"/>
    <col min="9985" max="9985" width="13.375" style="35" customWidth="1"/>
    <col min="9986" max="9986" width="3.375" style="35" customWidth="1"/>
    <col min="9987" max="9987" width="18.375" style="35" customWidth="1"/>
    <col min="9988" max="9988" width="14.625" style="35" customWidth="1"/>
    <col min="9989" max="9994" width="13.375" style="35"/>
    <col min="9995" max="9995" width="14.625" style="35" customWidth="1"/>
    <col min="9996" max="10240" width="13.375" style="35"/>
    <col min="10241" max="10241" width="13.375" style="35" customWidth="1"/>
    <col min="10242" max="10242" width="3.375" style="35" customWidth="1"/>
    <col min="10243" max="10243" width="18.375" style="35" customWidth="1"/>
    <col min="10244" max="10244" width="14.625" style="35" customWidth="1"/>
    <col min="10245" max="10250" width="13.375" style="35"/>
    <col min="10251" max="10251" width="14.625" style="35" customWidth="1"/>
    <col min="10252" max="10496" width="13.375" style="35"/>
    <col min="10497" max="10497" width="13.375" style="35" customWidth="1"/>
    <col min="10498" max="10498" width="3.375" style="35" customWidth="1"/>
    <col min="10499" max="10499" width="18.375" style="35" customWidth="1"/>
    <col min="10500" max="10500" width="14.625" style="35" customWidth="1"/>
    <col min="10501" max="10506" width="13.375" style="35"/>
    <col min="10507" max="10507" width="14.625" style="35" customWidth="1"/>
    <col min="10508" max="10752" width="13.375" style="35"/>
    <col min="10753" max="10753" width="13.375" style="35" customWidth="1"/>
    <col min="10754" max="10754" width="3.375" style="35" customWidth="1"/>
    <col min="10755" max="10755" width="18.375" style="35" customWidth="1"/>
    <col min="10756" max="10756" width="14.625" style="35" customWidth="1"/>
    <col min="10757" max="10762" width="13.375" style="35"/>
    <col min="10763" max="10763" width="14.625" style="35" customWidth="1"/>
    <col min="10764" max="11008" width="13.375" style="35"/>
    <col min="11009" max="11009" width="13.375" style="35" customWidth="1"/>
    <col min="11010" max="11010" width="3.375" style="35" customWidth="1"/>
    <col min="11011" max="11011" width="18.375" style="35" customWidth="1"/>
    <col min="11012" max="11012" width="14.625" style="35" customWidth="1"/>
    <col min="11013" max="11018" width="13.375" style="35"/>
    <col min="11019" max="11019" width="14.625" style="35" customWidth="1"/>
    <col min="11020" max="11264" width="13.375" style="35"/>
    <col min="11265" max="11265" width="13.375" style="35" customWidth="1"/>
    <col min="11266" max="11266" width="3.375" style="35" customWidth="1"/>
    <col min="11267" max="11267" width="18.375" style="35" customWidth="1"/>
    <col min="11268" max="11268" width="14.625" style="35" customWidth="1"/>
    <col min="11269" max="11274" width="13.375" style="35"/>
    <col min="11275" max="11275" width="14.625" style="35" customWidth="1"/>
    <col min="11276" max="11520" width="13.375" style="35"/>
    <col min="11521" max="11521" width="13.375" style="35" customWidth="1"/>
    <col min="11522" max="11522" width="3.375" style="35" customWidth="1"/>
    <col min="11523" max="11523" width="18.375" style="35" customWidth="1"/>
    <col min="11524" max="11524" width="14.625" style="35" customWidth="1"/>
    <col min="11525" max="11530" width="13.375" style="35"/>
    <col min="11531" max="11531" width="14.625" style="35" customWidth="1"/>
    <col min="11532" max="11776" width="13.375" style="35"/>
    <col min="11777" max="11777" width="13.375" style="35" customWidth="1"/>
    <col min="11778" max="11778" width="3.375" style="35" customWidth="1"/>
    <col min="11779" max="11779" width="18.375" style="35" customWidth="1"/>
    <col min="11780" max="11780" width="14.625" style="35" customWidth="1"/>
    <col min="11781" max="11786" width="13.375" style="35"/>
    <col min="11787" max="11787" width="14.625" style="35" customWidth="1"/>
    <col min="11788" max="12032" width="13.375" style="35"/>
    <col min="12033" max="12033" width="13.375" style="35" customWidth="1"/>
    <col min="12034" max="12034" width="3.375" style="35" customWidth="1"/>
    <col min="12035" max="12035" width="18.375" style="35" customWidth="1"/>
    <col min="12036" max="12036" width="14.625" style="35" customWidth="1"/>
    <col min="12037" max="12042" width="13.375" style="35"/>
    <col min="12043" max="12043" width="14.625" style="35" customWidth="1"/>
    <col min="12044" max="12288" width="13.375" style="35"/>
    <col min="12289" max="12289" width="13.375" style="35" customWidth="1"/>
    <col min="12290" max="12290" width="3.375" style="35" customWidth="1"/>
    <col min="12291" max="12291" width="18.375" style="35" customWidth="1"/>
    <col min="12292" max="12292" width="14.625" style="35" customWidth="1"/>
    <col min="12293" max="12298" width="13.375" style="35"/>
    <col min="12299" max="12299" width="14.625" style="35" customWidth="1"/>
    <col min="12300" max="12544" width="13.375" style="35"/>
    <col min="12545" max="12545" width="13.375" style="35" customWidth="1"/>
    <col min="12546" max="12546" width="3.375" style="35" customWidth="1"/>
    <col min="12547" max="12547" width="18.375" style="35" customWidth="1"/>
    <col min="12548" max="12548" width="14.625" style="35" customWidth="1"/>
    <col min="12549" max="12554" width="13.375" style="35"/>
    <col min="12555" max="12555" width="14.625" style="35" customWidth="1"/>
    <col min="12556" max="12800" width="13.375" style="35"/>
    <col min="12801" max="12801" width="13.375" style="35" customWidth="1"/>
    <col min="12802" max="12802" width="3.375" style="35" customWidth="1"/>
    <col min="12803" max="12803" width="18.375" style="35" customWidth="1"/>
    <col min="12804" max="12804" width="14.625" style="35" customWidth="1"/>
    <col min="12805" max="12810" width="13.375" style="35"/>
    <col min="12811" max="12811" width="14.625" style="35" customWidth="1"/>
    <col min="12812" max="13056" width="13.375" style="35"/>
    <col min="13057" max="13057" width="13.375" style="35" customWidth="1"/>
    <col min="13058" max="13058" width="3.375" style="35" customWidth="1"/>
    <col min="13059" max="13059" width="18.375" style="35" customWidth="1"/>
    <col min="13060" max="13060" width="14.625" style="35" customWidth="1"/>
    <col min="13061" max="13066" width="13.375" style="35"/>
    <col min="13067" max="13067" width="14.625" style="35" customWidth="1"/>
    <col min="13068" max="13312" width="13.375" style="35"/>
    <col min="13313" max="13313" width="13.375" style="35" customWidth="1"/>
    <col min="13314" max="13314" width="3.375" style="35" customWidth="1"/>
    <col min="13315" max="13315" width="18.375" style="35" customWidth="1"/>
    <col min="13316" max="13316" width="14.625" style="35" customWidth="1"/>
    <col min="13317" max="13322" width="13.375" style="35"/>
    <col min="13323" max="13323" width="14.625" style="35" customWidth="1"/>
    <col min="13324" max="13568" width="13.375" style="35"/>
    <col min="13569" max="13569" width="13.375" style="35" customWidth="1"/>
    <col min="13570" max="13570" width="3.375" style="35" customWidth="1"/>
    <col min="13571" max="13571" width="18.375" style="35" customWidth="1"/>
    <col min="13572" max="13572" width="14.625" style="35" customWidth="1"/>
    <col min="13573" max="13578" width="13.375" style="35"/>
    <col min="13579" max="13579" width="14.625" style="35" customWidth="1"/>
    <col min="13580" max="13824" width="13.375" style="35"/>
    <col min="13825" max="13825" width="13.375" style="35" customWidth="1"/>
    <col min="13826" max="13826" width="3.375" style="35" customWidth="1"/>
    <col min="13827" max="13827" width="18.375" style="35" customWidth="1"/>
    <col min="13828" max="13828" width="14.625" style="35" customWidth="1"/>
    <col min="13829" max="13834" width="13.375" style="35"/>
    <col min="13835" max="13835" width="14.625" style="35" customWidth="1"/>
    <col min="13836" max="14080" width="13.375" style="35"/>
    <col min="14081" max="14081" width="13.375" style="35" customWidth="1"/>
    <col min="14082" max="14082" width="3.375" style="35" customWidth="1"/>
    <col min="14083" max="14083" width="18.375" style="35" customWidth="1"/>
    <col min="14084" max="14084" width="14.625" style="35" customWidth="1"/>
    <col min="14085" max="14090" width="13.375" style="35"/>
    <col min="14091" max="14091" width="14.625" style="35" customWidth="1"/>
    <col min="14092" max="14336" width="13.375" style="35"/>
    <col min="14337" max="14337" width="13.375" style="35" customWidth="1"/>
    <col min="14338" max="14338" width="3.375" style="35" customWidth="1"/>
    <col min="14339" max="14339" width="18.375" style="35" customWidth="1"/>
    <col min="14340" max="14340" width="14.625" style="35" customWidth="1"/>
    <col min="14341" max="14346" width="13.375" style="35"/>
    <col min="14347" max="14347" width="14.625" style="35" customWidth="1"/>
    <col min="14348" max="14592" width="13.375" style="35"/>
    <col min="14593" max="14593" width="13.375" style="35" customWidth="1"/>
    <col min="14594" max="14594" width="3.375" style="35" customWidth="1"/>
    <col min="14595" max="14595" width="18.375" style="35" customWidth="1"/>
    <col min="14596" max="14596" width="14.625" style="35" customWidth="1"/>
    <col min="14597" max="14602" width="13.375" style="35"/>
    <col min="14603" max="14603" width="14.625" style="35" customWidth="1"/>
    <col min="14604" max="14848" width="13.375" style="35"/>
    <col min="14849" max="14849" width="13.375" style="35" customWidth="1"/>
    <col min="14850" max="14850" width="3.375" style="35" customWidth="1"/>
    <col min="14851" max="14851" width="18.375" style="35" customWidth="1"/>
    <col min="14852" max="14852" width="14.625" style="35" customWidth="1"/>
    <col min="14853" max="14858" width="13.375" style="35"/>
    <col min="14859" max="14859" width="14.625" style="35" customWidth="1"/>
    <col min="14860" max="15104" width="13.375" style="35"/>
    <col min="15105" max="15105" width="13.375" style="35" customWidth="1"/>
    <col min="15106" max="15106" width="3.375" style="35" customWidth="1"/>
    <col min="15107" max="15107" width="18.375" style="35" customWidth="1"/>
    <col min="15108" max="15108" width="14.625" style="35" customWidth="1"/>
    <col min="15109" max="15114" width="13.375" style="35"/>
    <col min="15115" max="15115" width="14.625" style="35" customWidth="1"/>
    <col min="15116" max="15360" width="13.375" style="35"/>
    <col min="15361" max="15361" width="13.375" style="35" customWidth="1"/>
    <col min="15362" max="15362" width="3.375" style="35" customWidth="1"/>
    <col min="15363" max="15363" width="18.375" style="35" customWidth="1"/>
    <col min="15364" max="15364" width="14.625" style="35" customWidth="1"/>
    <col min="15365" max="15370" width="13.375" style="35"/>
    <col min="15371" max="15371" width="14.625" style="35" customWidth="1"/>
    <col min="15372" max="15616" width="13.375" style="35"/>
    <col min="15617" max="15617" width="13.375" style="35" customWidth="1"/>
    <col min="15618" max="15618" width="3.375" style="35" customWidth="1"/>
    <col min="15619" max="15619" width="18.375" style="35" customWidth="1"/>
    <col min="15620" max="15620" width="14.625" style="35" customWidth="1"/>
    <col min="15621" max="15626" width="13.375" style="35"/>
    <col min="15627" max="15627" width="14.625" style="35" customWidth="1"/>
    <col min="15628" max="15872" width="13.375" style="35"/>
    <col min="15873" max="15873" width="13.375" style="35" customWidth="1"/>
    <col min="15874" max="15874" width="3.375" style="35" customWidth="1"/>
    <col min="15875" max="15875" width="18.375" style="35" customWidth="1"/>
    <col min="15876" max="15876" width="14.625" style="35" customWidth="1"/>
    <col min="15877" max="15882" width="13.375" style="35"/>
    <col min="15883" max="15883" width="14.625" style="35" customWidth="1"/>
    <col min="15884" max="16128" width="13.375" style="35"/>
    <col min="16129" max="16129" width="13.375" style="35" customWidth="1"/>
    <col min="16130" max="16130" width="3.375" style="35" customWidth="1"/>
    <col min="16131" max="16131" width="18.375" style="35" customWidth="1"/>
    <col min="16132" max="16132" width="14.625" style="35" customWidth="1"/>
    <col min="16133" max="16138" width="13.375" style="35"/>
    <col min="16139" max="16139" width="14.625" style="35" customWidth="1"/>
    <col min="16140" max="16384" width="13.375" style="35"/>
  </cols>
  <sheetData>
    <row r="1" spans="1:11" x14ac:dyDescent="0.2">
      <c r="A1" s="34"/>
    </row>
    <row r="6" spans="1:11" x14ac:dyDescent="0.2">
      <c r="F6" s="36" t="s">
        <v>319</v>
      </c>
    </row>
    <row r="7" spans="1:11" x14ac:dyDescent="0.2">
      <c r="E7" s="36" t="s">
        <v>392</v>
      </c>
    </row>
    <row r="8" spans="1:11" x14ac:dyDescent="0.2">
      <c r="D8" s="34" t="s">
        <v>393</v>
      </c>
    </row>
    <row r="9" spans="1:11" x14ac:dyDescent="0.2">
      <c r="D9" s="34" t="s">
        <v>394</v>
      </c>
    </row>
    <row r="10" spans="1:11" ht="18" thickBot="1" x14ac:dyDescent="0.25">
      <c r="B10" s="37"/>
      <c r="C10" s="37"/>
      <c r="D10" s="37"/>
      <c r="E10" s="37"/>
      <c r="F10" s="37"/>
      <c r="G10" s="37"/>
      <c r="H10" s="37"/>
      <c r="I10" s="37"/>
      <c r="J10" s="37"/>
      <c r="K10" s="38" t="s">
        <v>395</v>
      </c>
    </row>
    <row r="11" spans="1:11" x14ac:dyDescent="0.2">
      <c r="D11" s="39"/>
      <c r="E11" s="42"/>
      <c r="F11" s="42"/>
      <c r="G11" s="57" t="s">
        <v>396</v>
      </c>
      <c r="H11" s="42"/>
      <c r="I11" s="42"/>
      <c r="J11" s="42"/>
      <c r="K11" s="40" t="s">
        <v>397</v>
      </c>
    </row>
    <row r="12" spans="1:11" x14ac:dyDescent="0.2">
      <c r="D12" s="39"/>
      <c r="E12" s="39"/>
      <c r="F12" s="39"/>
      <c r="G12" s="39"/>
      <c r="H12" s="39"/>
      <c r="I12" s="39"/>
      <c r="J12" s="39"/>
      <c r="K12" s="41" t="s">
        <v>398</v>
      </c>
    </row>
    <row r="13" spans="1:11" x14ac:dyDescent="0.2">
      <c r="B13" s="42"/>
      <c r="C13" s="42"/>
      <c r="D13" s="45" t="s">
        <v>231</v>
      </c>
      <c r="E13" s="45" t="s">
        <v>346</v>
      </c>
      <c r="F13" s="45" t="s">
        <v>347</v>
      </c>
      <c r="G13" s="45" t="s">
        <v>348</v>
      </c>
      <c r="H13" s="45" t="s">
        <v>349</v>
      </c>
      <c r="I13" s="45" t="s">
        <v>350</v>
      </c>
      <c r="J13" s="45" t="s">
        <v>351</v>
      </c>
      <c r="K13" s="45" t="s">
        <v>399</v>
      </c>
    </row>
    <row r="14" spans="1:11" x14ac:dyDescent="0.2">
      <c r="D14" s="39"/>
      <c r="K14" s="39"/>
    </row>
    <row r="15" spans="1:11" x14ac:dyDescent="0.2">
      <c r="C15" s="34" t="s">
        <v>400</v>
      </c>
      <c r="D15" s="46">
        <f>SUM(E15:J15)</f>
        <v>10</v>
      </c>
      <c r="E15" s="47">
        <v>1</v>
      </c>
      <c r="F15" s="47">
        <v>1</v>
      </c>
      <c r="G15" s="47">
        <v>2</v>
      </c>
      <c r="H15" s="47">
        <v>3</v>
      </c>
      <c r="I15" s="47">
        <v>2</v>
      </c>
      <c r="J15" s="47">
        <v>1</v>
      </c>
      <c r="K15" s="62" t="s">
        <v>334</v>
      </c>
    </row>
    <row r="16" spans="1:11" x14ac:dyDescent="0.2">
      <c r="C16" s="34" t="s">
        <v>281</v>
      </c>
      <c r="D16" s="46">
        <f>SUM(E16:J16)</f>
        <v>16</v>
      </c>
      <c r="E16" s="47">
        <v>3</v>
      </c>
      <c r="F16" s="47">
        <v>1</v>
      </c>
      <c r="G16" s="47">
        <v>3</v>
      </c>
      <c r="H16" s="47">
        <v>3</v>
      </c>
      <c r="I16" s="47">
        <v>4</v>
      </c>
      <c r="J16" s="47">
        <v>2</v>
      </c>
      <c r="K16" s="62" t="s">
        <v>334</v>
      </c>
    </row>
    <row r="17" spans="2:11" x14ac:dyDescent="0.2">
      <c r="C17" s="34" t="s">
        <v>282</v>
      </c>
      <c r="D17" s="46">
        <f>SUM(E17:J17)</f>
        <v>21</v>
      </c>
      <c r="E17" s="47">
        <v>2</v>
      </c>
      <c r="F17" s="47">
        <v>5</v>
      </c>
      <c r="G17" s="47">
        <v>5</v>
      </c>
      <c r="H17" s="47">
        <v>2</v>
      </c>
      <c r="I17" s="47">
        <v>3</v>
      </c>
      <c r="J17" s="47">
        <v>4</v>
      </c>
      <c r="K17" s="62" t="s">
        <v>334</v>
      </c>
    </row>
    <row r="18" spans="2:11" x14ac:dyDescent="0.2">
      <c r="C18" s="34" t="s">
        <v>97</v>
      </c>
      <c r="D18" s="46">
        <f>SUM(E18:J18)</f>
        <v>19</v>
      </c>
      <c r="E18" s="47">
        <v>1</v>
      </c>
      <c r="F18" s="47">
        <v>3</v>
      </c>
      <c r="G18" s="47">
        <v>5</v>
      </c>
      <c r="H18" s="47">
        <v>3</v>
      </c>
      <c r="I18" s="47">
        <v>2</v>
      </c>
      <c r="J18" s="47">
        <v>5</v>
      </c>
      <c r="K18" s="62" t="s">
        <v>334</v>
      </c>
    </row>
    <row r="19" spans="2:11" x14ac:dyDescent="0.2">
      <c r="C19" s="34"/>
      <c r="D19" s="46"/>
      <c r="E19" s="47"/>
      <c r="F19" s="47"/>
      <c r="G19" s="47"/>
      <c r="H19" s="47"/>
      <c r="I19" s="47"/>
      <c r="J19" s="47"/>
      <c r="K19" s="62"/>
    </row>
    <row r="20" spans="2:11" x14ac:dyDescent="0.2">
      <c r="C20" s="34" t="s">
        <v>98</v>
      </c>
      <c r="D20" s="46">
        <f>SUM(E20:J20)</f>
        <v>24</v>
      </c>
      <c r="E20" s="47">
        <v>2</v>
      </c>
      <c r="F20" s="47">
        <v>2</v>
      </c>
      <c r="G20" s="47">
        <v>7</v>
      </c>
      <c r="H20" s="47">
        <v>5</v>
      </c>
      <c r="I20" s="47">
        <v>6</v>
      </c>
      <c r="J20" s="47">
        <v>2</v>
      </c>
      <c r="K20" s="48">
        <v>234</v>
      </c>
    </row>
    <row r="21" spans="2:11" x14ac:dyDescent="0.2">
      <c r="C21" s="34" t="s">
        <v>99</v>
      </c>
      <c r="D21" s="46">
        <f>SUM(E21:J21)</f>
        <v>26</v>
      </c>
      <c r="E21" s="47">
        <v>4</v>
      </c>
      <c r="F21" s="47">
        <v>6</v>
      </c>
      <c r="G21" s="47">
        <v>2</v>
      </c>
      <c r="H21" s="47">
        <v>6</v>
      </c>
      <c r="I21" s="47">
        <v>3</v>
      </c>
      <c r="J21" s="47">
        <v>5</v>
      </c>
      <c r="K21" s="48">
        <v>198</v>
      </c>
    </row>
    <row r="22" spans="2:11" x14ac:dyDescent="0.2">
      <c r="C22" s="34" t="s">
        <v>100</v>
      </c>
      <c r="D22" s="46">
        <f>SUM(E22:J22)</f>
        <v>22</v>
      </c>
      <c r="E22" s="47">
        <v>2</v>
      </c>
      <c r="F22" s="47">
        <v>3</v>
      </c>
      <c r="G22" s="47">
        <v>7</v>
      </c>
      <c r="H22" s="47">
        <v>1</v>
      </c>
      <c r="I22" s="47">
        <v>3</v>
      </c>
      <c r="J22" s="47">
        <v>6</v>
      </c>
      <c r="K22" s="48">
        <v>176</v>
      </c>
    </row>
    <row r="23" spans="2:11" x14ac:dyDescent="0.2">
      <c r="D23" s="39"/>
      <c r="K23" s="39"/>
    </row>
    <row r="24" spans="2:11" x14ac:dyDescent="0.2">
      <c r="C24" s="34" t="s">
        <v>101</v>
      </c>
      <c r="D24" s="46">
        <f>SUM(E24:J24)</f>
        <v>23</v>
      </c>
      <c r="E24" s="61" t="s">
        <v>26</v>
      </c>
      <c r="F24" s="47">
        <v>5</v>
      </c>
      <c r="G24" s="47">
        <v>6</v>
      </c>
      <c r="H24" s="47">
        <v>5</v>
      </c>
      <c r="I24" s="47">
        <v>1</v>
      </c>
      <c r="J24" s="47">
        <v>6</v>
      </c>
      <c r="K24" s="48">
        <v>167</v>
      </c>
    </row>
    <row r="25" spans="2:11" x14ac:dyDescent="0.2">
      <c r="C25" s="34" t="s">
        <v>102</v>
      </c>
      <c r="D25" s="46">
        <f>SUM(E25:J25)</f>
        <v>21</v>
      </c>
      <c r="E25" s="61" t="s">
        <v>26</v>
      </c>
      <c r="F25" s="47">
        <v>4</v>
      </c>
      <c r="G25" s="47">
        <v>2</v>
      </c>
      <c r="H25" s="47">
        <v>4</v>
      </c>
      <c r="I25" s="47">
        <v>7</v>
      </c>
      <c r="J25" s="47">
        <v>4</v>
      </c>
      <c r="K25" s="48">
        <v>111</v>
      </c>
    </row>
    <row r="26" spans="2:11" x14ac:dyDescent="0.2">
      <c r="C26" s="36" t="s">
        <v>283</v>
      </c>
      <c r="D26" s="49">
        <f>SUM(E26:J26)</f>
        <v>20</v>
      </c>
      <c r="E26" s="75">
        <v>4</v>
      </c>
      <c r="F26" s="75">
        <v>4</v>
      </c>
      <c r="G26" s="75">
        <v>5</v>
      </c>
      <c r="H26" s="75">
        <v>4</v>
      </c>
      <c r="I26" s="76" t="s">
        <v>26</v>
      </c>
      <c r="J26" s="75">
        <v>3</v>
      </c>
      <c r="K26" s="77">
        <v>92</v>
      </c>
    </row>
    <row r="27" spans="2:11" ht="18" thickBot="1" x14ac:dyDescent="0.25">
      <c r="B27" s="37"/>
      <c r="C27" s="37"/>
      <c r="D27" s="53"/>
      <c r="E27" s="37"/>
      <c r="F27" s="37"/>
      <c r="G27" s="37"/>
      <c r="H27" s="37"/>
      <c r="I27" s="37"/>
      <c r="J27" s="37"/>
      <c r="K27" s="53"/>
    </row>
    <row r="28" spans="2:11" x14ac:dyDescent="0.2">
      <c r="D28" s="35" t="s">
        <v>263</v>
      </c>
    </row>
  </sheetData>
  <phoneticPr fontId="2"/>
  <pageMargins left="0.4" right="0.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5"/>
  <sheetViews>
    <sheetView showGridLines="0" zoomScale="75" workbookViewId="0"/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18.375" style="35" customWidth="1"/>
    <col min="4" max="4" width="14.625" style="35" customWidth="1"/>
    <col min="5" max="10" width="13.375" style="35"/>
    <col min="11" max="11" width="14.625" style="35" customWidth="1"/>
    <col min="12" max="256" width="13.375" style="35"/>
    <col min="257" max="257" width="13.375" style="35" customWidth="1"/>
    <col min="258" max="258" width="3.375" style="35" customWidth="1"/>
    <col min="259" max="259" width="18.375" style="35" customWidth="1"/>
    <col min="260" max="260" width="14.625" style="35" customWidth="1"/>
    <col min="261" max="266" width="13.375" style="35"/>
    <col min="267" max="267" width="14.625" style="35" customWidth="1"/>
    <col min="268" max="512" width="13.375" style="35"/>
    <col min="513" max="513" width="13.375" style="35" customWidth="1"/>
    <col min="514" max="514" width="3.375" style="35" customWidth="1"/>
    <col min="515" max="515" width="18.375" style="35" customWidth="1"/>
    <col min="516" max="516" width="14.625" style="35" customWidth="1"/>
    <col min="517" max="522" width="13.375" style="35"/>
    <col min="523" max="523" width="14.625" style="35" customWidth="1"/>
    <col min="524" max="768" width="13.375" style="35"/>
    <col min="769" max="769" width="13.375" style="35" customWidth="1"/>
    <col min="770" max="770" width="3.375" style="35" customWidth="1"/>
    <col min="771" max="771" width="18.375" style="35" customWidth="1"/>
    <col min="772" max="772" width="14.625" style="35" customWidth="1"/>
    <col min="773" max="778" width="13.375" style="35"/>
    <col min="779" max="779" width="14.625" style="35" customWidth="1"/>
    <col min="780" max="1024" width="13.375" style="35"/>
    <col min="1025" max="1025" width="13.375" style="35" customWidth="1"/>
    <col min="1026" max="1026" width="3.375" style="35" customWidth="1"/>
    <col min="1027" max="1027" width="18.375" style="35" customWidth="1"/>
    <col min="1028" max="1028" width="14.625" style="35" customWidth="1"/>
    <col min="1029" max="1034" width="13.375" style="35"/>
    <col min="1035" max="1035" width="14.625" style="35" customWidth="1"/>
    <col min="1036" max="1280" width="13.375" style="35"/>
    <col min="1281" max="1281" width="13.375" style="35" customWidth="1"/>
    <col min="1282" max="1282" width="3.375" style="35" customWidth="1"/>
    <col min="1283" max="1283" width="18.375" style="35" customWidth="1"/>
    <col min="1284" max="1284" width="14.625" style="35" customWidth="1"/>
    <col min="1285" max="1290" width="13.375" style="35"/>
    <col min="1291" max="1291" width="14.625" style="35" customWidth="1"/>
    <col min="1292" max="1536" width="13.375" style="35"/>
    <col min="1537" max="1537" width="13.375" style="35" customWidth="1"/>
    <col min="1538" max="1538" width="3.375" style="35" customWidth="1"/>
    <col min="1539" max="1539" width="18.375" style="35" customWidth="1"/>
    <col min="1540" max="1540" width="14.625" style="35" customWidth="1"/>
    <col min="1541" max="1546" width="13.375" style="35"/>
    <col min="1547" max="1547" width="14.625" style="35" customWidth="1"/>
    <col min="1548" max="1792" width="13.375" style="35"/>
    <col min="1793" max="1793" width="13.375" style="35" customWidth="1"/>
    <col min="1794" max="1794" width="3.375" style="35" customWidth="1"/>
    <col min="1795" max="1795" width="18.375" style="35" customWidth="1"/>
    <col min="1796" max="1796" width="14.625" style="35" customWidth="1"/>
    <col min="1797" max="1802" width="13.375" style="35"/>
    <col min="1803" max="1803" width="14.625" style="35" customWidth="1"/>
    <col min="1804" max="2048" width="13.375" style="35"/>
    <col min="2049" max="2049" width="13.375" style="35" customWidth="1"/>
    <col min="2050" max="2050" width="3.375" style="35" customWidth="1"/>
    <col min="2051" max="2051" width="18.375" style="35" customWidth="1"/>
    <col min="2052" max="2052" width="14.625" style="35" customWidth="1"/>
    <col min="2053" max="2058" width="13.375" style="35"/>
    <col min="2059" max="2059" width="14.625" style="35" customWidth="1"/>
    <col min="2060" max="2304" width="13.375" style="35"/>
    <col min="2305" max="2305" width="13.375" style="35" customWidth="1"/>
    <col min="2306" max="2306" width="3.375" style="35" customWidth="1"/>
    <col min="2307" max="2307" width="18.375" style="35" customWidth="1"/>
    <col min="2308" max="2308" width="14.625" style="35" customWidth="1"/>
    <col min="2309" max="2314" width="13.375" style="35"/>
    <col min="2315" max="2315" width="14.625" style="35" customWidth="1"/>
    <col min="2316" max="2560" width="13.375" style="35"/>
    <col min="2561" max="2561" width="13.375" style="35" customWidth="1"/>
    <col min="2562" max="2562" width="3.375" style="35" customWidth="1"/>
    <col min="2563" max="2563" width="18.375" style="35" customWidth="1"/>
    <col min="2564" max="2564" width="14.625" style="35" customWidth="1"/>
    <col min="2565" max="2570" width="13.375" style="35"/>
    <col min="2571" max="2571" width="14.625" style="35" customWidth="1"/>
    <col min="2572" max="2816" width="13.375" style="35"/>
    <col min="2817" max="2817" width="13.375" style="35" customWidth="1"/>
    <col min="2818" max="2818" width="3.375" style="35" customWidth="1"/>
    <col min="2819" max="2819" width="18.375" style="35" customWidth="1"/>
    <col min="2820" max="2820" width="14.625" style="35" customWidth="1"/>
    <col min="2821" max="2826" width="13.375" style="35"/>
    <col min="2827" max="2827" width="14.625" style="35" customWidth="1"/>
    <col min="2828" max="3072" width="13.375" style="35"/>
    <col min="3073" max="3073" width="13.375" style="35" customWidth="1"/>
    <col min="3074" max="3074" width="3.375" style="35" customWidth="1"/>
    <col min="3075" max="3075" width="18.375" style="35" customWidth="1"/>
    <col min="3076" max="3076" width="14.625" style="35" customWidth="1"/>
    <col min="3077" max="3082" width="13.375" style="35"/>
    <col min="3083" max="3083" width="14.625" style="35" customWidth="1"/>
    <col min="3084" max="3328" width="13.375" style="35"/>
    <col min="3329" max="3329" width="13.375" style="35" customWidth="1"/>
    <col min="3330" max="3330" width="3.375" style="35" customWidth="1"/>
    <col min="3331" max="3331" width="18.375" style="35" customWidth="1"/>
    <col min="3332" max="3332" width="14.625" style="35" customWidth="1"/>
    <col min="3333" max="3338" width="13.375" style="35"/>
    <col min="3339" max="3339" width="14.625" style="35" customWidth="1"/>
    <col min="3340" max="3584" width="13.375" style="35"/>
    <col min="3585" max="3585" width="13.375" style="35" customWidth="1"/>
    <col min="3586" max="3586" width="3.375" style="35" customWidth="1"/>
    <col min="3587" max="3587" width="18.375" style="35" customWidth="1"/>
    <col min="3588" max="3588" width="14.625" style="35" customWidth="1"/>
    <col min="3589" max="3594" width="13.375" style="35"/>
    <col min="3595" max="3595" width="14.625" style="35" customWidth="1"/>
    <col min="3596" max="3840" width="13.375" style="35"/>
    <col min="3841" max="3841" width="13.375" style="35" customWidth="1"/>
    <col min="3842" max="3842" width="3.375" style="35" customWidth="1"/>
    <col min="3843" max="3843" width="18.375" style="35" customWidth="1"/>
    <col min="3844" max="3844" width="14.625" style="35" customWidth="1"/>
    <col min="3845" max="3850" width="13.375" style="35"/>
    <col min="3851" max="3851" width="14.625" style="35" customWidth="1"/>
    <col min="3852" max="4096" width="13.375" style="35"/>
    <col min="4097" max="4097" width="13.375" style="35" customWidth="1"/>
    <col min="4098" max="4098" width="3.375" style="35" customWidth="1"/>
    <col min="4099" max="4099" width="18.375" style="35" customWidth="1"/>
    <col min="4100" max="4100" width="14.625" style="35" customWidth="1"/>
    <col min="4101" max="4106" width="13.375" style="35"/>
    <col min="4107" max="4107" width="14.625" style="35" customWidth="1"/>
    <col min="4108" max="4352" width="13.375" style="35"/>
    <col min="4353" max="4353" width="13.375" style="35" customWidth="1"/>
    <col min="4354" max="4354" width="3.375" style="35" customWidth="1"/>
    <col min="4355" max="4355" width="18.375" style="35" customWidth="1"/>
    <col min="4356" max="4356" width="14.625" style="35" customWidth="1"/>
    <col min="4357" max="4362" width="13.375" style="35"/>
    <col min="4363" max="4363" width="14.625" style="35" customWidth="1"/>
    <col min="4364" max="4608" width="13.375" style="35"/>
    <col min="4609" max="4609" width="13.375" style="35" customWidth="1"/>
    <col min="4610" max="4610" width="3.375" style="35" customWidth="1"/>
    <col min="4611" max="4611" width="18.375" style="35" customWidth="1"/>
    <col min="4612" max="4612" width="14.625" style="35" customWidth="1"/>
    <col min="4613" max="4618" width="13.375" style="35"/>
    <col min="4619" max="4619" width="14.625" style="35" customWidth="1"/>
    <col min="4620" max="4864" width="13.375" style="35"/>
    <col min="4865" max="4865" width="13.375" style="35" customWidth="1"/>
    <col min="4866" max="4866" width="3.375" style="35" customWidth="1"/>
    <col min="4867" max="4867" width="18.375" style="35" customWidth="1"/>
    <col min="4868" max="4868" width="14.625" style="35" customWidth="1"/>
    <col min="4869" max="4874" width="13.375" style="35"/>
    <col min="4875" max="4875" width="14.625" style="35" customWidth="1"/>
    <col min="4876" max="5120" width="13.375" style="35"/>
    <col min="5121" max="5121" width="13.375" style="35" customWidth="1"/>
    <col min="5122" max="5122" width="3.375" style="35" customWidth="1"/>
    <col min="5123" max="5123" width="18.375" style="35" customWidth="1"/>
    <col min="5124" max="5124" width="14.625" style="35" customWidth="1"/>
    <col min="5125" max="5130" width="13.375" style="35"/>
    <col min="5131" max="5131" width="14.625" style="35" customWidth="1"/>
    <col min="5132" max="5376" width="13.375" style="35"/>
    <col min="5377" max="5377" width="13.375" style="35" customWidth="1"/>
    <col min="5378" max="5378" width="3.375" style="35" customWidth="1"/>
    <col min="5379" max="5379" width="18.375" style="35" customWidth="1"/>
    <col min="5380" max="5380" width="14.625" style="35" customWidth="1"/>
    <col min="5381" max="5386" width="13.375" style="35"/>
    <col min="5387" max="5387" width="14.625" style="35" customWidth="1"/>
    <col min="5388" max="5632" width="13.375" style="35"/>
    <col min="5633" max="5633" width="13.375" style="35" customWidth="1"/>
    <col min="5634" max="5634" width="3.375" style="35" customWidth="1"/>
    <col min="5635" max="5635" width="18.375" style="35" customWidth="1"/>
    <col min="5636" max="5636" width="14.625" style="35" customWidth="1"/>
    <col min="5637" max="5642" width="13.375" style="35"/>
    <col min="5643" max="5643" width="14.625" style="35" customWidth="1"/>
    <col min="5644" max="5888" width="13.375" style="35"/>
    <col min="5889" max="5889" width="13.375" style="35" customWidth="1"/>
    <col min="5890" max="5890" width="3.375" style="35" customWidth="1"/>
    <col min="5891" max="5891" width="18.375" style="35" customWidth="1"/>
    <col min="5892" max="5892" width="14.625" style="35" customWidth="1"/>
    <col min="5893" max="5898" width="13.375" style="35"/>
    <col min="5899" max="5899" width="14.625" style="35" customWidth="1"/>
    <col min="5900" max="6144" width="13.375" style="35"/>
    <col min="6145" max="6145" width="13.375" style="35" customWidth="1"/>
    <col min="6146" max="6146" width="3.375" style="35" customWidth="1"/>
    <col min="6147" max="6147" width="18.375" style="35" customWidth="1"/>
    <col min="6148" max="6148" width="14.625" style="35" customWidth="1"/>
    <col min="6149" max="6154" width="13.375" style="35"/>
    <col min="6155" max="6155" width="14.625" style="35" customWidth="1"/>
    <col min="6156" max="6400" width="13.375" style="35"/>
    <col min="6401" max="6401" width="13.375" style="35" customWidth="1"/>
    <col min="6402" max="6402" width="3.375" style="35" customWidth="1"/>
    <col min="6403" max="6403" width="18.375" style="35" customWidth="1"/>
    <col min="6404" max="6404" width="14.625" style="35" customWidth="1"/>
    <col min="6405" max="6410" width="13.375" style="35"/>
    <col min="6411" max="6411" width="14.625" style="35" customWidth="1"/>
    <col min="6412" max="6656" width="13.375" style="35"/>
    <col min="6657" max="6657" width="13.375" style="35" customWidth="1"/>
    <col min="6658" max="6658" width="3.375" style="35" customWidth="1"/>
    <col min="6659" max="6659" width="18.375" style="35" customWidth="1"/>
    <col min="6660" max="6660" width="14.625" style="35" customWidth="1"/>
    <col min="6661" max="6666" width="13.375" style="35"/>
    <col min="6667" max="6667" width="14.625" style="35" customWidth="1"/>
    <col min="6668" max="6912" width="13.375" style="35"/>
    <col min="6913" max="6913" width="13.375" style="35" customWidth="1"/>
    <col min="6914" max="6914" width="3.375" style="35" customWidth="1"/>
    <col min="6915" max="6915" width="18.375" style="35" customWidth="1"/>
    <col min="6916" max="6916" width="14.625" style="35" customWidth="1"/>
    <col min="6917" max="6922" width="13.375" style="35"/>
    <col min="6923" max="6923" width="14.625" style="35" customWidth="1"/>
    <col min="6924" max="7168" width="13.375" style="35"/>
    <col min="7169" max="7169" width="13.375" style="35" customWidth="1"/>
    <col min="7170" max="7170" width="3.375" style="35" customWidth="1"/>
    <col min="7171" max="7171" width="18.375" style="35" customWidth="1"/>
    <col min="7172" max="7172" width="14.625" style="35" customWidth="1"/>
    <col min="7173" max="7178" width="13.375" style="35"/>
    <col min="7179" max="7179" width="14.625" style="35" customWidth="1"/>
    <col min="7180" max="7424" width="13.375" style="35"/>
    <col min="7425" max="7425" width="13.375" style="35" customWidth="1"/>
    <col min="7426" max="7426" width="3.375" style="35" customWidth="1"/>
    <col min="7427" max="7427" width="18.375" style="35" customWidth="1"/>
    <col min="7428" max="7428" width="14.625" style="35" customWidth="1"/>
    <col min="7429" max="7434" width="13.375" style="35"/>
    <col min="7435" max="7435" width="14.625" style="35" customWidth="1"/>
    <col min="7436" max="7680" width="13.375" style="35"/>
    <col min="7681" max="7681" width="13.375" style="35" customWidth="1"/>
    <col min="7682" max="7682" width="3.375" style="35" customWidth="1"/>
    <col min="7683" max="7683" width="18.375" style="35" customWidth="1"/>
    <col min="7684" max="7684" width="14.625" style="35" customWidth="1"/>
    <col min="7685" max="7690" width="13.375" style="35"/>
    <col min="7691" max="7691" width="14.625" style="35" customWidth="1"/>
    <col min="7692" max="7936" width="13.375" style="35"/>
    <col min="7937" max="7937" width="13.375" style="35" customWidth="1"/>
    <col min="7938" max="7938" width="3.375" style="35" customWidth="1"/>
    <col min="7939" max="7939" width="18.375" style="35" customWidth="1"/>
    <col min="7940" max="7940" width="14.625" style="35" customWidth="1"/>
    <col min="7941" max="7946" width="13.375" style="35"/>
    <col min="7947" max="7947" width="14.625" style="35" customWidth="1"/>
    <col min="7948" max="8192" width="13.375" style="35"/>
    <col min="8193" max="8193" width="13.375" style="35" customWidth="1"/>
    <col min="8194" max="8194" width="3.375" style="35" customWidth="1"/>
    <col min="8195" max="8195" width="18.375" style="35" customWidth="1"/>
    <col min="8196" max="8196" width="14.625" style="35" customWidth="1"/>
    <col min="8197" max="8202" width="13.375" style="35"/>
    <col min="8203" max="8203" width="14.625" style="35" customWidth="1"/>
    <col min="8204" max="8448" width="13.375" style="35"/>
    <col min="8449" max="8449" width="13.375" style="35" customWidth="1"/>
    <col min="8450" max="8450" width="3.375" style="35" customWidth="1"/>
    <col min="8451" max="8451" width="18.375" style="35" customWidth="1"/>
    <col min="8452" max="8452" width="14.625" style="35" customWidth="1"/>
    <col min="8453" max="8458" width="13.375" style="35"/>
    <col min="8459" max="8459" width="14.625" style="35" customWidth="1"/>
    <col min="8460" max="8704" width="13.375" style="35"/>
    <col min="8705" max="8705" width="13.375" style="35" customWidth="1"/>
    <col min="8706" max="8706" width="3.375" style="35" customWidth="1"/>
    <col min="8707" max="8707" width="18.375" style="35" customWidth="1"/>
    <col min="8708" max="8708" width="14.625" style="35" customWidth="1"/>
    <col min="8709" max="8714" width="13.375" style="35"/>
    <col min="8715" max="8715" width="14.625" style="35" customWidth="1"/>
    <col min="8716" max="8960" width="13.375" style="35"/>
    <col min="8961" max="8961" width="13.375" style="35" customWidth="1"/>
    <col min="8962" max="8962" width="3.375" style="35" customWidth="1"/>
    <col min="8963" max="8963" width="18.375" style="35" customWidth="1"/>
    <col min="8964" max="8964" width="14.625" style="35" customWidth="1"/>
    <col min="8965" max="8970" width="13.375" style="35"/>
    <col min="8971" max="8971" width="14.625" style="35" customWidth="1"/>
    <col min="8972" max="9216" width="13.375" style="35"/>
    <col min="9217" max="9217" width="13.375" style="35" customWidth="1"/>
    <col min="9218" max="9218" width="3.375" style="35" customWidth="1"/>
    <col min="9219" max="9219" width="18.375" style="35" customWidth="1"/>
    <col min="9220" max="9220" width="14.625" style="35" customWidth="1"/>
    <col min="9221" max="9226" width="13.375" style="35"/>
    <col min="9227" max="9227" width="14.625" style="35" customWidth="1"/>
    <col min="9228" max="9472" width="13.375" style="35"/>
    <col min="9473" max="9473" width="13.375" style="35" customWidth="1"/>
    <col min="9474" max="9474" width="3.375" style="35" customWidth="1"/>
    <col min="9475" max="9475" width="18.375" style="35" customWidth="1"/>
    <col min="9476" max="9476" width="14.625" style="35" customWidth="1"/>
    <col min="9477" max="9482" width="13.375" style="35"/>
    <col min="9483" max="9483" width="14.625" style="35" customWidth="1"/>
    <col min="9484" max="9728" width="13.375" style="35"/>
    <col min="9729" max="9729" width="13.375" style="35" customWidth="1"/>
    <col min="9730" max="9730" width="3.375" style="35" customWidth="1"/>
    <col min="9731" max="9731" width="18.375" style="35" customWidth="1"/>
    <col min="9732" max="9732" width="14.625" style="35" customWidth="1"/>
    <col min="9733" max="9738" width="13.375" style="35"/>
    <col min="9739" max="9739" width="14.625" style="35" customWidth="1"/>
    <col min="9740" max="9984" width="13.375" style="35"/>
    <col min="9985" max="9985" width="13.375" style="35" customWidth="1"/>
    <col min="9986" max="9986" width="3.375" style="35" customWidth="1"/>
    <col min="9987" max="9987" width="18.375" style="35" customWidth="1"/>
    <col min="9988" max="9988" width="14.625" style="35" customWidth="1"/>
    <col min="9989" max="9994" width="13.375" style="35"/>
    <col min="9995" max="9995" width="14.625" style="35" customWidth="1"/>
    <col min="9996" max="10240" width="13.375" style="35"/>
    <col min="10241" max="10241" width="13.375" style="35" customWidth="1"/>
    <col min="10242" max="10242" width="3.375" style="35" customWidth="1"/>
    <col min="10243" max="10243" width="18.375" style="35" customWidth="1"/>
    <col min="10244" max="10244" width="14.625" style="35" customWidth="1"/>
    <col min="10245" max="10250" width="13.375" style="35"/>
    <col min="10251" max="10251" width="14.625" style="35" customWidth="1"/>
    <col min="10252" max="10496" width="13.375" style="35"/>
    <col min="10497" max="10497" width="13.375" style="35" customWidth="1"/>
    <col min="10498" max="10498" width="3.375" style="35" customWidth="1"/>
    <col min="10499" max="10499" width="18.375" style="35" customWidth="1"/>
    <col min="10500" max="10500" width="14.625" style="35" customWidth="1"/>
    <col min="10501" max="10506" width="13.375" style="35"/>
    <col min="10507" max="10507" width="14.625" style="35" customWidth="1"/>
    <col min="10508" max="10752" width="13.375" style="35"/>
    <col min="10753" max="10753" width="13.375" style="35" customWidth="1"/>
    <col min="10754" max="10754" width="3.375" style="35" customWidth="1"/>
    <col min="10755" max="10755" width="18.375" style="35" customWidth="1"/>
    <col min="10756" max="10756" width="14.625" style="35" customWidth="1"/>
    <col min="10757" max="10762" width="13.375" style="35"/>
    <col min="10763" max="10763" width="14.625" style="35" customWidth="1"/>
    <col min="10764" max="11008" width="13.375" style="35"/>
    <col min="11009" max="11009" width="13.375" style="35" customWidth="1"/>
    <col min="11010" max="11010" width="3.375" style="35" customWidth="1"/>
    <col min="11011" max="11011" width="18.375" style="35" customWidth="1"/>
    <col min="11012" max="11012" width="14.625" style="35" customWidth="1"/>
    <col min="11013" max="11018" width="13.375" style="35"/>
    <col min="11019" max="11019" width="14.625" style="35" customWidth="1"/>
    <col min="11020" max="11264" width="13.375" style="35"/>
    <col min="11265" max="11265" width="13.375" style="35" customWidth="1"/>
    <col min="11266" max="11266" width="3.375" style="35" customWidth="1"/>
    <col min="11267" max="11267" width="18.375" style="35" customWidth="1"/>
    <col min="11268" max="11268" width="14.625" style="35" customWidth="1"/>
    <col min="11269" max="11274" width="13.375" style="35"/>
    <col min="11275" max="11275" width="14.625" style="35" customWidth="1"/>
    <col min="11276" max="11520" width="13.375" style="35"/>
    <col min="11521" max="11521" width="13.375" style="35" customWidth="1"/>
    <col min="11522" max="11522" width="3.375" style="35" customWidth="1"/>
    <col min="11523" max="11523" width="18.375" style="35" customWidth="1"/>
    <col min="11524" max="11524" width="14.625" style="35" customWidth="1"/>
    <col min="11525" max="11530" width="13.375" style="35"/>
    <col min="11531" max="11531" width="14.625" style="35" customWidth="1"/>
    <col min="11532" max="11776" width="13.375" style="35"/>
    <col min="11777" max="11777" width="13.375" style="35" customWidth="1"/>
    <col min="11778" max="11778" width="3.375" style="35" customWidth="1"/>
    <col min="11779" max="11779" width="18.375" style="35" customWidth="1"/>
    <col min="11780" max="11780" width="14.625" style="35" customWidth="1"/>
    <col min="11781" max="11786" width="13.375" style="35"/>
    <col min="11787" max="11787" width="14.625" style="35" customWidth="1"/>
    <col min="11788" max="12032" width="13.375" style="35"/>
    <col min="12033" max="12033" width="13.375" style="35" customWidth="1"/>
    <col min="12034" max="12034" width="3.375" style="35" customWidth="1"/>
    <col min="12035" max="12035" width="18.375" style="35" customWidth="1"/>
    <col min="12036" max="12036" width="14.625" style="35" customWidth="1"/>
    <col min="12037" max="12042" width="13.375" style="35"/>
    <col min="12043" max="12043" width="14.625" style="35" customWidth="1"/>
    <col min="12044" max="12288" width="13.375" style="35"/>
    <col min="12289" max="12289" width="13.375" style="35" customWidth="1"/>
    <col min="12290" max="12290" width="3.375" style="35" customWidth="1"/>
    <col min="12291" max="12291" width="18.375" style="35" customWidth="1"/>
    <col min="12292" max="12292" width="14.625" style="35" customWidth="1"/>
    <col min="12293" max="12298" width="13.375" style="35"/>
    <col min="12299" max="12299" width="14.625" style="35" customWidth="1"/>
    <col min="12300" max="12544" width="13.375" style="35"/>
    <col min="12545" max="12545" width="13.375" style="35" customWidth="1"/>
    <col min="12546" max="12546" width="3.375" style="35" customWidth="1"/>
    <col min="12547" max="12547" width="18.375" style="35" customWidth="1"/>
    <col min="12548" max="12548" width="14.625" style="35" customWidth="1"/>
    <col min="12549" max="12554" width="13.375" style="35"/>
    <col min="12555" max="12555" width="14.625" style="35" customWidth="1"/>
    <col min="12556" max="12800" width="13.375" style="35"/>
    <col min="12801" max="12801" width="13.375" style="35" customWidth="1"/>
    <col min="12802" max="12802" width="3.375" style="35" customWidth="1"/>
    <col min="12803" max="12803" width="18.375" style="35" customWidth="1"/>
    <col min="12804" max="12804" width="14.625" style="35" customWidth="1"/>
    <col min="12805" max="12810" width="13.375" style="35"/>
    <col min="12811" max="12811" width="14.625" style="35" customWidth="1"/>
    <col min="12812" max="13056" width="13.375" style="35"/>
    <col min="13057" max="13057" width="13.375" style="35" customWidth="1"/>
    <col min="13058" max="13058" width="3.375" style="35" customWidth="1"/>
    <col min="13059" max="13059" width="18.375" style="35" customWidth="1"/>
    <col min="13060" max="13060" width="14.625" style="35" customWidth="1"/>
    <col min="13061" max="13066" width="13.375" style="35"/>
    <col min="13067" max="13067" width="14.625" style="35" customWidth="1"/>
    <col min="13068" max="13312" width="13.375" style="35"/>
    <col min="13313" max="13313" width="13.375" style="35" customWidth="1"/>
    <col min="13314" max="13314" width="3.375" style="35" customWidth="1"/>
    <col min="13315" max="13315" width="18.375" style="35" customWidth="1"/>
    <col min="13316" max="13316" width="14.625" style="35" customWidth="1"/>
    <col min="13317" max="13322" width="13.375" style="35"/>
    <col min="13323" max="13323" width="14.625" style="35" customWidth="1"/>
    <col min="13324" max="13568" width="13.375" style="35"/>
    <col min="13569" max="13569" width="13.375" style="35" customWidth="1"/>
    <col min="13570" max="13570" width="3.375" style="35" customWidth="1"/>
    <col min="13571" max="13571" width="18.375" style="35" customWidth="1"/>
    <col min="13572" max="13572" width="14.625" style="35" customWidth="1"/>
    <col min="13573" max="13578" width="13.375" style="35"/>
    <col min="13579" max="13579" width="14.625" style="35" customWidth="1"/>
    <col min="13580" max="13824" width="13.375" style="35"/>
    <col min="13825" max="13825" width="13.375" style="35" customWidth="1"/>
    <col min="13826" max="13826" width="3.375" style="35" customWidth="1"/>
    <col min="13827" max="13827" width="18.375" style="35" customWidth="1"/>
    <col min="13828" max="13828" width="14.625" style="35" customWidth="1"/>
    <col min="13829" max="13834" width="13.375" style="35"/>
    <col min="13835" max="13835" width="14.625" style="35" customWidth="1"/>
    <col min="13836" max="14080" width="13.375" style="35"/>
    <col min="14081" max="14081" width="13.375" style="35" customWidth="1"/>
    <col min="14082" max="14082" width="3.375" style="35" customWidth="1"/>
    <col min="14083" max="14083" width="18.375" style="35" customWidth="1"/>
    <col min="14084" max="14084" width="14.625" style="35" customWidth="1"/>
    <col min="14085" max="14090" width="13.375" style="35"/>
    <col min="14091" max="14091" width="14.625" style="35" customWidth="1"/>
    <col min="14092" max="14336" width="13.375" style="35"/>
    <col min="14337" max="14337" width="13.375" style="35" customWidth="1"/>
    <col min="14338" max="14338" width="3.375" style="35" customWidth="1"/>
    <col min="14339" max="14339" width="18.375" style="35" customWidth="1"/>
    <col min="14340" max="14340" width="14.625" style="35" customWidth="1"/>
    <col min="14341" max="14346" width="13.375" style="35"/>
    <col min="14347" max="14347" width="14.625" style="35" customWidth="1"/>
    <col min="14348" max="14592" width="13.375" style="35"/>
    <col min="14593" max="14593" width="13.375" style="35" customWidth="1"/>
    <col min="14594" max="14594" width="3.375" style="35" customWidth="1"/>
    <col min="14595" max="14595" width="18.375" style="35" customWidth="1"/>
    <col min="14596" max="14596" width="14.625" style="35" customWidth="1"/>
    <col min="14597" max="14602" width="13.375" style="35"/>
    <col min="14603" max="14603" width="14.625" style="35" customWidth="1"/>
    <col min="14604" max="14848" width="13.375" style="35"/>
    <col min="14849" max="14849" width="13.375" style="35" customWidth="1"/>
    <col min="14850" max="14850" width="3.375" style="35" customWidth="1"/>
    <col min="14851" max="14851" width="18.375" style="35" customWidth="1"/>
    <col min="14852" max="14852" width="14.625" style="35" customWidth="1"/>
    <col min="14853" max="14858" width="13.375" style="35"/>
    <col min="14859" max="14859" width="14.625" style="35" customWidth="1"/>
    <col min="14860" max="15104" width="13.375" style="35"/>
    <col min="15105" max="15105" width="13.375" style="35" customWidth="1"/>
    <col min="15106" max="15106" width="3.375" style="35" customWidth="1"/>
    <col min="15107" max="15107" width="18.375" style="35" customWidth="1"/>
    <col min="15108" max="15108" width="14.625" style="35" customWidth="1"/>
    <col min="15109" max="15114" width="13.375" style="35"/>
    <col min="15115" max="15115" width="14.625" style="35" customWidth="1"/>
    <col min="15116" max="15360" width="13.375" style="35"/>
    <col min="15361" max="15361" width="13.375" style="35" customWidth="1"/>
    <col min="15362" max="15362" width="3.375" style="35" customWidth="1"/>
    <col min="15363" max="15363" width="18.375" style="35" customWidth="1"/>
    <col min="15364" max="15364" width="14.625" style="35" customWidth="1"/>
    <col min="15365" max="15370" width="13.375" style="35"/>
    <col min="15371" max="15371" width="14.625" style="35" customWidth="1"/>
    <col min="15372" max="15616" width="13.375" style="35"/>
    <col min="15617" max="15617" width="13.375" style="35" customWidth="1"/>
    <col min="15618" max="15618" width="3.375" style="35" customWidth="1"/>
    <col min="15619" max="15619" width="18.375" style="35" customWidth="1"/>
    <col min="15620" max="15620" width="14.625" style="35" customWidth="1"/>
    <col min="15621" max="15626" width="13.375" style="35"/>
    <col min="15627" max="15627" width="14.625" style="35" customWidth="1"/>
    <col min="15628" max="15872" width="13.375" style="35"/>
    <col min="15873" max="15873" width="13.375" style="35" customWidth="1"/>
    <col min="15874" max="15874" width="3.375" style="35" customWidth="1"/>
    <col min="15875" max="15875" width="18.375" style="35" customWidth="1"/>
    <col min="15876" max="15876" width="14.625" style="35" customWidth="1"/>
    <col min="15877" max="15882" width="13.375" style="35"/>
    <col min="15883" max="15883" width="14.625" style="35" customWidth="1"/>
    <col min="15884" max="16128" width="13.375" style="35"/>
    <col min="16129" max="16129" width="13.375" style="35" customWidth="1"/>
    <col min="16130" max="16130" width="3.375" style="35" customWidth="1"/>
    <col min="16131" max="16131" width="18.375" style="35" customWidth="1"/>
    <col min="16132" max="16132" width="14.625" style="35" customWidth="1"/>
    <col min="16133" max="16138" width="13.375" style="35"/>
    <col min="16139" max="16139" width="14.625" style="35" customWidth="1"/>
    <col min="16140" max="16384" width="13.375" style="35"/>
  </cols>
  <sheetData>
    <row r="1" spans="1:11" x14ac:dyDescent="0.2">
      <c r="A1" s="34"/>
    </row>
    <row r="6" spans="1:11" x14ac:dyDescent="0.2">
      <c r="F6" s="36" t="s">
        <v>401</v>
      </c>
    </row>
    <row r="7" spans="1:11" x14ac:dyDescent="0.2">
      <c r="E7" s="36" t="s">
        <v>402</v>
      </c>
    </row>
    <row r="8" spans="1:11" ht="18" thickBot="1" x14ac:dyDescent="0.25">
      <c r="B8" s="37"/>
      <c r="C8" s="37"/>
      <c r="D8" s="37"/>
      <c r="E8" s="37"/>
      <c r="F8" s="38" t="s">
        <v>227</v>
      </c>
      <c r="G8" s="37"/>
      <c r="H8" s="37"/>
      <c r="I8" s="37"/>
      <c r="J8" s="37"/>
      <c r="K8" s="37"/>
    </row>
    <row r="9" spans="1:11" x14ac:dyDescent="0.2">
      <c r="D9" s="39"/>
      <c r="E9" s="39"/>
      <c r="F9" s="42"/>
      <c r="G9" s="42"/>
      <c r="H9" s="39"/>
      <c r="I9" s="42"/>
      <c r="J9" s="42"/>
      <c r="K9" s="42"/>
    </row>
    <row r="10" spans="1:11" x14ac:dyDescent="0.2">
      <c r="D10" s="41" t="s">
        <v>403</v>
      </c>
      <c r="E10" s="41" t="s">
        <v>404</v>
      </c>
      <c r="F10" s="39"/>
      <c r="G10" s="39"/>
      <c r="H10" s="41" t="s">
        <v>405</v>
      </c>
      <c r="I10" s="39"/>
      <c r="J10" s="39"/>
      <c r="K10" s="39"/>
    </row>
    <row r="11" spans="1:11" x14ac:dyDescent="0.2">
      <c r="B11" s="42"/>
      <c r="C11" s="42"/>
      <c r="D11" s="43"/>
      <c r="E11" s="45" t="s">
        <v>359</v>
      </c>
      <c r="F11" s="45" t="s">
        <v>406</v>
      </c>
      <c r="G11" s="45" t="s">
        <v>407</v>
      </c>
      <c r="H11" s="45" t="s">
        <v>231</v>
      </c>
      <c r="I11" s="45" t="s">
        <v>408</v>
      </c>
      <c r="J11" s="45" t="s">
        <v>409</v>
      </c>
      <c r="K11" s="45" t="s">
        <v>410</v>
      </c>
    </row>
    <row r="12" spans="1:11" x14ac:dyDescent="0.2">
      <c r="D12" s="58" t="s">
        <v>238</v>
      </c>
      <c r="E12" s="59" t="s">
        <v>173</v>
      </c>
      <c r="F12" s="59" t="s">
        <v>173</v>
      </c>
      <c r="G12" s="59" t="s">
        <v>173</v>
      </c>
      <c r="H12" s="59" t="s">
        <v>173</v>
      </c>
      <c r="I12" s="59" t="s">
        <v>173</v>
      </c>
      <c r="J12" s="59" t="s">
        <v>173</v>
      </c>
      <c r="K12" s="59" t="s">
        <v>173</v>
      </c>
    </row>
    <row r="13" spans="1:11" x14ac:dyDescent="0.2">
      <c r="B13" s="66"/>
      <c r="C13" s="78" t="s">
        <v>411</v>
      </c>
      <c r="D13" s="48">
        <v>192</v>
      </c>
      <c r="E13" s="79">
        <f>F13+G13</f>
        <v>2363</v>
      </c>
      <c r="F13" s="80">
        <v>1921</v>
      </c>
      <c r="G13" s="80">
        <v>442</v>
      </c>
      <c r="H13" s="79">
        <f>I13+J13+K13</f>
        <v>59825</v>
      </c>
      <c r="I13" s="80">
        <v>27382</v>
      </c>
      <c r="J13" s="80">
        <v>19154</v>
      </c>
      <c r="K13" s="80">
        <v>13289</v>
      </c>
    </row>
    <row r="14" spans="1:11" x14ac:dyDescent="0.2">
      <c r="B14" s="66"/>
      <c r="C14" s="78" t="s">
        <v>412</v>
      </c>
      <c r="D14" s="48">
        <v>181</v>
      </c>
      <c r="E14" s="79">
        <f>F14+G14</f>
        <v>2673</v>
      </c>
      <c r="F14" s="80">
        <v>2039</v>
      </c>
      <c r="G14" s="80">
        <v>634</v>
      </c>
      <c r="H14" s="79">
        <f>I14+J14+K14</f>
        <v>58918</v>
      </c>
      <c r="I14" s="80">
        <v>18090</v>
      </c>
      <c r="J14" s="80">
        <v>19592</v>
      </c>
      <c r="K14" s="80">
        <v>21236</v>
      </c>
    </row>
    <row r="15" spans="1:11" x14ac:dyDescent="0.2">
      <c r="B15" s="66"/>
      <c r="C15" s="78" t="s">
        <v>335</v>
      </c>
      <c r="D15" s="48">
        <v>173</v>
      </c>
      <c r="E15" s="79">
        <f>F15+G15</f>
        <v>2521</v>
      </c>
      <c r="F15" s="80">
        <v>1906</v>
      </c>
      <c r="G15" s="80">
        <v>615</v>
      </c>
      <c r="H15" s="79">
        <f>I15+J15+K15</f>
        <v>47088</v>
      </c>
      <c r="I15" s="80">
        <v>14994</v>
      </c>
      <c r="J15" s="80">
        <v>15521</v>
      </c>
      <c r="K15" s="80">
        <v>16573</v>
      </c>
    </row>
    <row r="16" spans="1:11" x14ac:dyDescent="0.2">
      <c r="B16" s="66"/>
      <c r="C16" s="66"/>
      <c r="D16" s="39"/>
      <c r="E16" s="66"/>
      <c r="F16" s="66"/>
      <c r="G16" s="66"/>
      <c r="H16" s="66"/>
      <c r="I16" s="66"/>
      <c r="J16" s="66"/>
      <c r="K16" s="66"/>
    </row>
    <row r="17" spans="2:11" x14ac:dyDescent="0.2">
      <c r="B17" s="66"/>
      <c r="C17" s="78" t="s">
        <v>279</v>
      </c>
      <c r="D17" s="48">
        <v>166</v>
      </c>
      <c r="E17" s="79">
        <f>F17+G17</f>
        <v>2739</v>
      </c>
      <c r="F17" s="80">
        <v>1957</v>
      </c>
      <c r="G17" s="80">
        <v>782</v>
      </c>
      <c r="H17" s="79">
        <f>I17+J17+K17</f>
        <v>46745</v>
      </c>
      <c r="I17" s="80">
        <v>15898</v>
      </c>
      <c r="J17" s="80">
        <v>15541</v>
      </c>
      <c r="K17" s="80">
        <v>15306</v>
      </c>
    </row>
    <row r="18" spans="2:11" x14ac:dyDescent="0.2">
      <c r="B18" s="66"/>
      <c r="C18" s="78" t="s">
        <v>94</v>
      </c>
      <c r="D18" s="48">
        <v>158</v>
      </c>
      <c r="E18" s="79">
        <f>F18+G18</f>
        <v>2916</v>
      </c>
      <c r="F18" s="80">
        <v>1978</v>
      </c>
      <c r="G18" s="80">
        <v>938</v>
      </c>
      <c r="H18" s="79">
        <f>I18+J18+K18</f>
        <v>46275</v>
      </c>
      <c r="I18" s="80">
        <v>16928</v>
      </c>
      <c r="J18" s="80">
        <v>13501</v>
      </c>
      <c r="K18" s="80">
        <v>15846</v>
      </c>
    </row>
    <row r="19" spans="2:11" x14ac:dyDescent="0.2">
      <c r="B19" s="66"/>
      <c r="C19" s="78" t="s">
        <v>95</v>
      </c>
      <c r="D19" s="48">
        <v>154</v>
      </c>
      <c r="E19" s="79">
        <f>F19+G19</f>
        <v>3190</v>
      </c>
      <c r="F19" s="80">
        <v>2056</v>
      </c>
      <c r="G19" s="80">
        <v>1134</v>
      </c>
      <c r="H19" s="79">
        <f>I19+J19+K19</f>
        <v>53325</v>
      </c>
      <c r="I19" s="80">
        <v>18045</v>
      </c>
      <c r="J19" s="80">
        <v>17814</v>
      </c>
      <c r="K19" s="80">
        <v>17466</v>
      </c>
    </row>
    <row r="20" spans="2:11" x14ac:dyDescent="0.2">
      <c r="B20" s="66"/>
      <c r="C20" s="66"/>
      <c r="D20" s="39"/>
      <c r="E20" s="66"/>
      <c r="F20" s="66"/>
      <c r="G20" s="66"/>
      <c r="H20" s="66"/>
      <c r="I20" s="66"/>
      <c r="J20" s="66"/>
      <c r="K20" s="66"/>
    </row>
    <row r="21" spans="2:11" x14ac:dyDescent="0.2">
      <c r="B21" s="66"/>
      <c r="C21" s="78" t="s">
        <v>413</v>
      </c>
      <c r="D21" s="48">
        <v>155</v>
      </c>
      <c r="E21" s="79">
        <f>F21+G21</f>
        <v>3210</v>
      </c>
      <c r="F21" s="80">
        <v>2051</v>
      </c>
      <c r="G21" s="80">
        <v>1159</v>
      </c>
      <c r="H21" s="79">
        <f>I21+J21+K21</f>
        <v>53864</v>
      </c>
      <c r="I21" s="80">
        <v>18112</v>
      </c>
      <c r="J21" s="80">
        <v>17990</v>
      </c>
      <c r="K21" s="80">
        <v>17762</v>
      </c>
    </row>
    <row r="22" spans="2:11" x14ac:dyDescent="0.2">
      <c r="B22" s="66"/>
      <c r="C22" s="78" t="s">
        <v>414</v>
      </c>
      <c r="D22" s="48">
        <v>156</v>
      </c>
      <c r="E22" s="79">
        <f>F22+G22</f>
        <v>3239</v>
      </c>
      <c r="F22" s="80">
        <v>2035</v>
      </c>
      <c r="G22" s="80">
        <v>1204</v>
      </c>
      <c r="H22" s="79">
        <f>I22+J22+K22</f>
        <v>53493</v>
      </c>
      <c r="I22" s="80">
        <v>17430</v>
      </c>
      <c r="J22" s="80">
        <v>18098</v>
      </c>
      <c r="K22" s="80">
        <v>17965</v>
      </c>
    </row>
    <row r="23" spans="2:11" x14ac:dyDescent="0.2">
      <c r="B23" s="66"/>
      <c r="C23" s="78" t="s">
        <v>415</v>
      </c>
      <c r="D23" s="48">
        <v>155</v>
      </c>
      <c r="E23" s="79">
        <f>F23+G23</f>
        <v>3162</v>
      </c>
      <c r="F23" s="80">
        <v>1964</v>
      </c>
      <c r="G23" s="80">
        <v>1198</v>
      </c>
      <c r="H23" s="79">
        <f>I23+J23+K23</f>
        <v>51437</v>
      </c>
      <c r="I23" s="80">
        <v>15991</v>
      </c>
      <c r="J23" s="80">
        <v>17409</v>
      </c>
      <c r="K23" s="80">
        <v>18037</v>
      </c>
    </row>
    <row r="24" spans="2:11" x14ac:dyDescent="0.2">
      <c r="B24" s="66"/>
      <c r="C24" s="78" t="s">
        <v>416</v>
      </c>
      <c r="D24" s="48">
        <v>155</v>
      </c>
      <c r="E24" s="79">
        <f>F24+G24</f>
        <v>3132</v>
      </c>
      <c r="F24" s="80">
        <v>1915</v>
      </c>
      <c r="G24" s="80">
        <v>1217</v>
      </c>
      <c r="H24" s="79">
        <f>I24+J24+K24</f>
        <v>48531</v>
      </c>
      <c r="I24" s="80">
        <v>15197</v>
      </c>
      <c r="J24" s="80">
        <v>15962</v>
      </c>
      <c r="K24" s="80">
        <v>17372</v>
      </c>
    </row>
    <row r="25" spans="2:11" x14ac:dyDescent="0.2">
      <c r="B25" s="66"/>
      <c r="C25" s="66"/>
      <c r="D25" s="39"/>
      <c r="E25" s="66"/>
      <c r="F25" s="66"/>
      <c r="G25" s="66"/>
      <c r="H25" s="66"/>
      <c r="I25" s="66"/>
      <c r="J25" s="66"/>
      <c r="K25" s="66"/>
    </row>
    <row r="26" spans="2:11" x14ac:dyDescent="0.2">
      <c r="B26" s="66"/>
      <c r="C26" s="78" t="s">
        <v>417</v>
      </c>
      <c r="D26" s="48">
        <v>156</v>
      </c>
      <c r="E26" s="79">
        <f>F26+G26</f>
        <v>3101</v>
      </c>
      <c r="F26" s="80">
        <v>1885</v>
      </c>
      <c r="G26" s="80">
        <v>1216</v>
      </c>
      <c r="H26" s="79">
        <f>I26+J26+K26</f>
        <v>45804</v>
      </c>
      <c r="I26" s="80">
        <v>14599</v>
      </c>
      <c r="J26" s="80">
        <v>15221</v>
      </c>
      <c r="K26" s="80">
        <v>15984</v>
      </c>
    </row>
    <row r="27" spans="2:11" x14ac:dyDescent="0.2">
      <c r="B27" s="66"/>
      <c r="C27" s="78" t="s">
        <v>280</v>
      </c>
      <c r="D27" s="48">
        <v>156</v>
      </c>
      <c r="E27" s="79">
        <f>F27+G27</f>
        <v>3101</v>
      </c>
      <c r="F27" s="80">
        <v>1856</v>
      </c>
      <c r="G27" s="80">
        <v>1245</v>
      </c>
      <c r="H27" s="79">
        <f>I27+J27+K27</f>
        <v>44402</v>
      </c>
      <c r="I27" s="80">
        <v>14536</v>
      </c>
      <c r="J27" s="80">
        <v>14610</v>
      </c>
      <c r="K27" s="80">
        <v>15256</v>
      </c>
    </row>
    <row r="28" spans="2:11" x14ac:dyDescent="0.2">
      <c r="B28" s="66"/>
      <c r="C28" s="78" t="s">
        <v>281</v>
      </c>
      <c r="D28" s="48">
        <v>156</v>
      </c>
      <c r="E28" s="79">
        <f>F28+G28</f>
        <v>3038</v>
      </c>
      <c r="F28" s="80">
        <v>1791</v>
      </c>
      <c r="G28" s="80">
        <v>1247</v>
      </c>
      <c r="H28" s="79">
        <f>I28+J28+K28</f>
        <v>42942</v>
      </c>
      <c r="I28" s="80">
        <v>13743</v>
      </c>
      <c r="J28" s="80">
        <v>14573</v>
      </c>
      <c r="K28" s="80">
        <v>14626</v>
      </c>
    </row>
    <row r="29" spans="2:11" x14ac:dyDescent="0.2">
      <c r="B29" s="66"/>
      <c r="C29" s="78" t="s">
        <v>282</v>
      </c>
      <c r="D29" s="48">
        <v>155</v>
      </c>
      <c r="E29" s="79">
        <f>F29+G29</f>
        <v>3006</v>
      </c>
      <c r="F29" s="80">
        <v>1740</v>
      </c>
      <c r="G29" s="80">
        <v>1266</v>
      </c>
      <c r="H29" s="79">
        <f>I29+J29+K29</f>
        <v>42019</v>
      </c>
      <c r="I29" s="80">
        <v>13673</v>
      </c>
      <c r="J29" s="80">
        <v>13774</v>
      </c>
      <c r="K29" s="80">
        <v>14572</v>
      </c>
    </row>
    <row r="30" spans="2:11" x14ac:dyDescent="0.2">
      <c r="B30" s="66"/>
      <c r="C30" s="66"/>
      <c r="D30" s="39"/>
      <c r="E30" s="66"/>
      <c r="F30" s="66"/>
      <c r="G30" s="66"/>
      <c r="H30" s="66"/>
      <c r="I30" s="66"/>
      <c r="J30" s="66"/>
      <c r="K30" s="66"/>
    </row>
    <row r="31" spans="2:11" x14ac:dyDescent="0.2">
      <c r="B31" s="66"/>
      <c r="C31" s="78" t="s">
        <v>97</v>
      </c>
      <c r="D31" s="48">
        <v>155</v>
      </c>
      <c r="E31" s="79">
        <f>F31+G31</f>
        <v>2992</v>
      </c>
      <c r="F31" s="80">
        <v>1726</v>
      </c>
      <c r="G31" s="80">
        <v>1266</v>
      </c>
      <c r="H31" s="79">
        <f>I31+J31+K31</f>
        <v>40564</v>
      </c>
      <c r="I31" s="80">
        <v>13103</v>
      </c>
      <c r="J31" s="80">
        <v>13685</v>
      </c>
      <c r="K31" s="80">
        <v>13776</v>
      </c>
    </row>
    <row r="32" spans="2:11" x14ac:dyDescent="0.2">
      <c r="B32" s="66"/>
      <c r="C32" s="78" t="s">
        <v>98</v>
      </c>
      <c r="D32" s="48">
        <v>156</v>
      </c>
      <c r="E32" s="79">
        <f>F32+G32</f>
        <v>3003</v>
      </c>
      <c r="F32" s="80">
        <v>1715</v>
      </c>
      <c r="G32" s="80">
        <v>1288</v>
      </c>
      <c r="H32" s="79">
        <f>I32+J32+K32</f>
        <v>40486</v>
      </c>
      <c r="I32" s="80">
        <v>13661</v>
      </c>
      <c r="J32" s="80">
        <v>13120</v>
      </c>
      <c r="K32" s="80">
        <v>13705</v>
      </c>
    </row>
    <row r="33" spans="1:11" x14ac:dyDescent="0.2">
      <c r="B33" s="66"/>
      <c r="C33" s="78" t="s">
        <v>99</v>
      </c>
      <c r="D33" s="48">
        <v>156</v>
      </c>
      <c r="E33" s="79">
        <f>F33+G33</f>
        <v>3010</v>
      </c>
      <c r="F33" s="80">
        <v>1699</v>
      </c>
      <c r="G33" s="80">
        <v>1311</v>
      </c>
      <c r="H33" s="79">
        <f>I33+J33+K33</f>
        <v>40372</v>
      </c>
      <c r="I33" s="80">
        <v>13594</v>
      </c>
      <c r="J33" s="80">
        <v>13660</v>
      </c>
      <c r="K33" s="80">
        <v>13118</v>
      </c>
    </row>
    <row r="34" spans="1:11" x14ac:dyDescent="0.2">
      <c r="B34" s="66"/>
      <c r="C34" s="78" t="s">
        <v>100</v>
      </c>
      <c r="D34" s="48">
        <v>155</v>
      </c>
      <c r="E34" s="79">
        <f>F34+G34</f>
        <v>2999</v>
      </c>
      <c r="F34" s="80">
        <v>1688</v>
      </c>
      <c r="G34" s="80">
        <v>1311</v>
      </c>
      <c r="H34" s="79">
        <f>I34+J34+K34</f>
        <v>40311</v>
      </c>
      <c r="I34" s="80">
        <v>13084</v>
      </c>
      <c r="J34" s="80">
        <v>13575</v>
      </c>
      <c r="K34" s="80">
        <v>13652</v>
      </c>
    </row>
    <row r="35" spans="1:11" x14ac:dyDescent="0.2">
      <c r="B35" s="66"/>
      <c r="C35" s="66"/>
      <c r="D35" s="39"/>
      <c r="E35" s="66"/>
      <c r="F35" s="66"/>
      <c r="G35" s="66"/>
      <c r="H35" s="66"/>
      <c r="I35" s="66"/>
      <c r="J35" s="66"/>
      <c r="K35" s="66"/>
    </row>
    <row r="36" spans="1:11" x14ac:dyDescent="0.2">
      <c r="B36" s="66"/>
      <c r="C36" s="78" t="s">
        <v>101</v>
      </c>
      <c r="D36" s="48">
        <v>155</v>
      </c>
      <c r="E36" s="79">
        <f>F36+G36</f>
        <v>2972</v>
      </c>
      <c r="F36" s="80">
        <v>1661</v>
      </c>
      <c r="G36" s="80">
        <v>1311</v>
      </c>
      <c r="H36" s="79">
        <f>I36+J36+K36</f>
        <v>39513</v>
      </c>
      <c r="I36" s="80">
        <v>12897</v>
      </c>
      <c r="J36" s="80">
        <v>13081</v>
      </c>
      <c r="K36" s="80">
        <v>13535</v>
      </c>
    </row>
    <row r="37" spans="1:11" x14ac:dyDescent="0.2">
      <c r="B37" s="66"/>
      <c r="C37" s="78" t="s">
        <v>102</v>
      </c>
      <c r="D37" s="48">
        <v>152</v>
      </c>
      <c r="E37" s="79">
        <f>F37+G37</f>
        <v>2910</v>
      </c>
      <c r="F37" s="80">
        <v>1636</v>
      </c>
      <c r="G37" s="80">
        <v>1274</v>
      </c>
      <c r="H37" s="79">
        <f>I37+J37+K37</f>
        <v>38637</v>
      </c>
      <c r="I37" s="80">
        <v>12672</v>
      </c>
      <c r="J37" s="80">
        <v>12892</v>
      </c>
      <c r="K37" s="80">
        <v>13073</v>
      </c>
    </row>
    <row r="38" spans="1:11" x14ac:dyDescent="0.2">
      <c r="B38" s="66"/>
      <c r="C38" s="81" t="s">
        <v>283</v>
      </c>
      <c r="D38" s="49">
        <f t="shared" ref="D38:K38" si="0">D40+D41+D42</f>
        <v>152</v>
      </c>
      <c r="E38" s="82">
        <f t="shared" si="0"/>
        <v>2870</v>
      </c>
      <c r="F38" s="82">
        <f t="shared" si="0"/>
        <v>1610</v>
      </c>
      <c r="G38" s="82">
        <f t="shared" si="0"/>
        <v>1260</v>
      </c>
      <c r="H38" s="82">
        <f t="shared" si="0"/>
        <v>37697</v>
      </c>
      <c r="I38" s="82">
        <f t="shared" si="0"/>
        <v>12157</v>
      </c>
      <c r="J38" s="82">
        <f t="shared" si="0"/>
        <v>12666</v>
      </c>
      <c r="K38" s="82">
        <f t="shared" si="0"/>
        <v>12874</v>
      </c>
    </row>
    <row r="39" spans="1:11" x14ac:dyDescent="0.2">
      <c r="B39" s="66"/>
      <c r="C39" s="66"/>
      <c r="D39" s="39"/>
      <c r="E39" s="66"/>
      <c r="F39" s="66"/>
      <c r="G39" s="66"/>
      <c r="H39" s="66"/>
      <c r="I39" s="66"/>
      <c r="J39" s="66"/>
      <c r="K39" s="66"/>
    </row>
    <row r="40" spans="1:11" x14ac:dyDescent="0.2">
      <c r="B40" s="66"/>
      <c r="C40" s="69" t="s">
        <v>336</v>
      </c>
      <c r="D40" s="48">
        <v>1</v>
      </c>
      <c r="E40" s="79">
        <f>F40+G40</f>
        <v>22</v>
      </c>
      <c r="F40" s="80">
        <v>14</v>
      </c>
      <c r="G40" s="80">
        <v>8</v>
      </c>
      <c r="H40" s="79">
        <f>I40+J40+K40</f>
        <v>474</v>
      </c>
      <c r="I40" s="80">
        <v>160</v>
      </c>
      <c r="J40" s="80">
        <v>159</v>
      </c>
      <c r="K40" s="80">
        <v>155</v>
      </c>
    </row>
    <row r="41" spans="1:11" x14ac:dyDescent="0.2">
      <c r="B41" s="66"/>
      <c r="C41" s="69" t="s">
        <v>338</v>
      </c>
      <c r="D41" s="48">
        <v>144</v>
      </c>
      <c r="E41" s="79">
        <f>F41+G41</f>
        <v>2739</v>
      </c>
      <c r="F41" s="80">
        <v>1527</v>
      </c>
      <c r="G41" s="80">
        <v>1212</v>
      </c>
      <c r="H41" s="79">
        <f>I41+J41+K41</f>
        <v>35262</v>
      </c>
      <c r="I41" s="80">
        <v>11323</v>
      </c>
      <c r="J41" s="80">
        <v>11823</v>
      </c>
      <c r="K41" s="80">
        <v>12116</v>
      </c>
    </row>
    <row r="42" spans="1:11" x14ac:dyDescent="0.2">
      <c r="B42" s="66"/>
      <c r="C42" s="69" t="s">
        <v>339</v>
      </c>
      <c r="D42" s="48">
        <v>7</v>
      </c>
      <c r="E42" s="79">
        <f>F42+G42</f>
        <v>109</v>
      </c>
      <c r="F42" s="80">
        <v>69</v>
      </c>
      <c r="G42" s="80">
        <v>40</v>
      </c>
      <c r="H42" s="79">
        <f>I42+J42+K42</f>
        <v>1961</v>
      </c>
      <c r="I42" s="80">
        <v>674</v>
      </c>
      <c r="J42" s="80">
        <v>684</v>
      </c>
      <c r="K42" s="80">
        <v>603</v>
      </c>
    </row>
    <row r="43" spans="1:11" ht="18" thickBot="1" x14ac:dyDescent="0.25">
      <c r="B43" s="37"/>
      <c r="C43" s="37"/>
      <c r="D43" s="53"/>
      <c r="E43" s="37"/>
      <c r="F43" s="37"/>
      <c r="G43" s="37"/>
      <c r="H43" s="37"/>
      <c r="I43" s="37"/>
      <c r="J43" s="37"/>
      <c r="K43" s="37"/>
    </row>
    <row r="44" spans="1:11" x14ac:dyDescent="0.2">
      <c r="D44" s="34" t="s">
        <v>263</v>
      </c>
    </row>
    <row r="45" spans="1:11" x14ac:dyDescent="0.2">
      <c r="A45" s="34"/>
    </row>
  </sheetData>
  <phoneticPr fontId="2"/>
  <pageMargins left="0.4" right="0.4" top="0.6" bottom="0.5600000000000000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84</vt:i4>
      </vt:variant>
    </vt:vector>
  </HeadingPairs>
  <TitlesOfParts>
    <vt:vector size="122" baseType="lpstr">
      <vt:lpstr>U01総括</vt:lpstr>
      <vt:lpstr>U02幼稚</vt:lpstr>
      <vt:lpstr>U03A小学</vt:lpstr>
      <vt:lpstr>U03B小学</vt:lpstr>
      <vt:lpstr>U03C児童</vt:lpstr>
      <vt:lpstr>U03D学級</vt:lpstr>
      <vt:lpstr>U03E欠席</vt:lpstr>
      <vt:lpstr>U03F外国</vt:lpstr>
      <vt:lpstr>U04A中学</vt:lpstr>
      <vt:lpstr>U04B中学</vt:lpstr>
      <vt:lpstr>U04C中学</vt:lpstr>
      <vt:lpstr>U04D中学</vt:lpstr>
      <vt:lpstr>U04E外国</vt:lpstr>
      <vt:lpstr>U05不就</vt:lpstr>
      <vt:lpstr>U06A高校</vt:lpstr>
      <vt:lpstr>U06B高校</vt:lpstr>
      <vt:lpstr>U07盲聾</vt:lpstr>
      <vt:lpstr>U08A短大</vt:lpstr>
      <vt:lpstr>U08B大学</vt:lpstr>
      <vt:lpstr>U08C大学</vt:lpstr>
      <vt:lpstr>U09A中卒</vt:lpstr>
      <vt:lpstr>U09B中卒</vt:lpstr>
      <vt:lpstr>U09C中卒</vt:lpstr>
      <vt:lpstr>U10A卒</vt:lpstr>
      <vt:lpstr>U10B高卒</vt:lpstr>
      <vt:lpstr>U10C高卒</vt:lpstr>
      <vt:lpstr>U10D高卒</vt:lpstr>
      <vt:lpstr>U10E県外</vt:lpstr>
      <vt:lpstr>U11大学</vt:lpstr>
      <vt:lpstr>U12発育</vt:lpstr>
      <vt:lpstr>U13図書</vt:lpstr>
      <vt:lpstr>U14宗教</vt:lpstr>
      <vt:lpstr>U15ﾃﾚﾋﾞ</vt:lpstr>
      <vt:lpstr>U16公園</vt:lpstr>
      <vt:lpstr>U17文化</vt:lpstr>
      <vt:lpstr>U18時間</vt:lpstr>
      <vt:lpstr>U19観光</vt:lpstr>
      <vt:lpstr>U20町村</vt:lpstr>
      <vt:lpstr>\a</vt:lpstr>
      <vt:lpstr>\b</vt:lpstr>
      <vt:lpstr>\c</vt:lpstr>
      <vt:lpstr>\d</vt:lpstr>
      <vt:lpstr>\e</vt:lpstr>
      <vt:lpstr>\f</vt:lpstr>
      <vt:lpstr>\k</vt:lpstr>
      <vt:lpstr>\p</vt:lpstr>
      <vt:lpstr>U01総括!Print_Area</vt:lpstr>
      <vt:lpstr>U02幼稚!Print_Area</vt:lpstr>
      <vt:lpstr>U03A小学!Print_Area</vt:lpstr>
      <vt:lpstr>U03B小学!Print_Area</vt:lpstr>
      <vt:lpstr>U03C児童!Print_Area</vt:lpstr>
      <vt:lpstr>U03D学級!Print_Area</vt:lpstr>
      <vt:lpstr>U03E欠席!Print_Area</vt:lpstr>
      <vt:lpstr>U03F外国!Print_Area</vt:lpstr>
      <vt:lpstr>U04A中学!Print_Area</vt:lpstr>
      <vt:lpstr>U04B中学!Print_Area</vt:lpstr>
      <vt:lpstr>U04C中学!Print_Area</vt:lpstr>
      <vt:lpstr>U04D中学!Print_Area</vt:lpstr>
      <vt:lpstr>U04E外国!Print_Area</vt:lpstr>
      <vt:lpstr>U05不就!Print_Area</vt:lpstr>
      <vt:lpstr>U06A高校!Print_Area</vt:lpstr>
      <vt:lpstr>U06B高校!Print_Area</vt:lpstr>
      <vt:lpstr>U07盲聾!Print_Area</vt:lpstr>
      <vt:lpstr>U08A短大!Print_Area</vt:lpstr>
      <vt:lpstr>U08B大学!Print_Area</vt:lpstr>
      <vt:lpstr>U08C大学!Print_Area</vt:lpstr>
      <vt:lpstr>U09A中卒!Print_Area</vt:lpstr>
      <vt:lpstr>U09B中卒!Print_Area</vt:lpstr>
      <vt:lpstr>U09C中卒!Print_Area</vt:lpstr>
      <vt:lpstr>U10A卒!Print_Area</vt:lpstr>
      <vt:lpstr>U10B高卒!Print_Area</vt:lpstr>
      <vt:lpstr>U10C高卒!Print_Area</vt:lpstr>
      <vt:lpstr>U10D高卒!Print_Area</vt:lpstr>
      <vt:lpstr>U10E県外!Print_Area</vt:lpstr>
      <vt:lpstr>U11大学!Print_Area</vt:lpstr>
      <vt:lpstr>U12発育!Print_Area</vt:lpstr>
      <vt:lpstr>U13図書!Print_Area</vt:lpstr>
      <vt:lpstr>U14宗教!Print_Area</vt:lpstr>
      <vt:lpstr>U15ﾃﾚﾋﾞ!Print_Area</vt:lpstr>
      <vt:lpstr>U16公園!Print_Area</vt:lpstr>
      <vt:lpstr>U17文化!Print_Area</vt:lpstr>
      <vt:lpstr>U18時間!Print_Area</vt:lpstr>
      <vt:lpstr>U19観光!Print_Area</vt:lpstr>
      <vt:lpstr>U20町村!Print_Area</vt:lpstr>
      <vt:lpstr>U01総括!Print_Area_MI</vt:lpstr>
      <vt:lpstr>U02幼稚!Print_Area_MI</vt:lpstr>
      <vt:lpstr>U03A小学!Print_Area_MI</vt:lpstr>
      <vt:lpstr>U03B小学!Print_Area_MI</vt:lpstr>
      <vt:lpstr>U03C児童!Print_Area_MI</vt:lpstr>
      <vt:lpstr>U03D学級!Print_Area_MI</vt:lpstr>
      <vt:lpstr>U03E欠席!Print_Area_MI</vt:lpstr>
      <vt:lpstr>U03F外国!Print_Area_MI</vt:lpstr>
      <vt:lpstr>U04A中学!Print_Area_MI</vt:lpstr>
      <vt:lpstr>U04B中学!Print_Area_MI</vt:lpstr>
      <vt:lpstr>U04C中学!Print_Area_MI</vt:lpstr>
      <vt:lpstr>U04D中学!Print_Area_MI</vt:lpstr>
      <vt:lpstr>U04E外国!Print_Area_MI</vt:lpstr>
      <vt:lpstr>U05不就!Print_Area_MI</vt:lpstr>
      <vt:lpstr>U06A高校!Print_Area_MI</vt:lpstr>
      <vt:lpstr>U06B高校!Print_Area_MI</vt:lpstr>
      <vt:lpstr>U07盲聾!Print_Area_MI</vt:lpstr>
      <vt:lpstr>U08A短大!Print_Area_MI</vt:lpstr>
      <vt:lpstr>U08B大学!Print_Area_MI</vt:lpstr>
      <vt:lpstr>U08C大学!Print_Area_MI</vt:lpstr>
      <vt:lpstr>U09A中卒!Print_Area_MI</vt:lpstr>
      <vt:lpstr>U09B中卒!Print_Area_MI</vt:lpstr>
      <vt:lpstr>U09C中卒!Print_Area_MI</vt:lpstr>
      <vt:lpstr>U10A卒!Print_Area_MI</vt:lpstr>
      <vt:lpstr>U10B高卒!Print_Area_MI</vt:lpstr>
      <vt:lpstr>U10C高卒!Print_Area_MI</vt:lpstr>
      <vt:lpstr>U10D高卒!Print_Area_MI</vt:lpstr>
      <vt:lpstr>U10E県外!Print_Area_MI</vt:lpstr>
      <vt:lpstr>U11大学!Print_Area_MI</vt:lpstr>
      <vt:lpstr>U12発育!Print_Area_MI</vt:lpstr>
      <vt:lpstr>U13図書!Print_Area_MI</vt:lpstr>
      <vt:lpstr>U14宗教!Print_Area_MI</vt:lpstr>
      <vt:lpstr>U15ﾃﾚﾋﾞ!Print_Area_MI</vt:lpstr>
      <vt:lpstr>U16公園!Print_Area_MI</vt:lpstr>
      <vt:lpstr>U17文化!Print_Area_MI</vt:lpstr>
      <vt:lpstr>U18時間!Print_Area_MI</vt:lpstr>
      <vt:lpstr>U19観光!Print_Area_MI</vt:lpstr>
      <vt:lpstr>U20町村!Print_Area_MI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2018-08-08T01:50:49Z</dcterms:created>
  <dcterms:modified xsi:type="dcterms:W3CDTF">2018-08-08T01:58:39Z</dcterms:modified>
</cp:coreProperties>
</file>