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60" yWindow="2520" windowWidth="6285" windowHeight="4485" firstSheet="13" activeTab="22"/>
  </bookViews>
  <sheets>
    <sheet name="T01病院" sheetId="1" r:id="rId1"/>
    <sheet name="T02患者" sheetId="2" r:id="rId2"/>
    <sheet name="T03町村" sheetId="3" r:id="rId3"/>
    <sheet name="T04A死因" sheetId="4" r:id="rId4"/>
    <sheet name="T04B死因" sheetId="5" r:id="rId5"/>
    <sheet name="T05伝染" sheetId="6" r:id="rId6"/>
    <sheet name="T06A医師" sheetId="7" r:id="rId7"/>
    <sheet name="T06B歯科" sheetId="8" r:id="rId8"/>
    <sheet name="T08町村" sheetId="9" r:id="rId9"/>
    <sheet name="T09看護" sheetId="10" r:id="rId10"/>
    <sheet name="T10助産婦" sheetId="11" r:id="rId11"/>
    <sheet name="T11保婦" sheetId="12" r:id="rId12"/>
    <sheet name="T12従事" sheetId="13" r:id="rId13"/>
    <sheet name="T13薬局" sheetId="14" r:id="rId14"/>
    <sheet name="T14理容" sheetId="15" r:id="rId15"/>
    <sheet name="T15保健" sheetId="16" r:id="rId16"/>
    <sheet name="T16ごみ" sheetId="17" r:id="rId17"/>
    <sheet name="T17A水洗" sheetId="18" r:id="rId18"/>
    <sheet name="T17Bし尿" sheetId="19" r:id="rId19"/>
    <sheet name="T18汚染" sheetId="20" r:id="rId20"/>
    <sheet name="T19河川" sheetId="21" r:id="rId21"/>
    <sheet name="T20A苦情" sheetId="22" r:id="rId22"/>
    <sheet name="T20B町村" sheetId="23" r:id="rId2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\o" localSheetId="4">T04B死因!$BO$76</definedName>
    <definedName name="\o" localSheetId="8">T08町村!$AT$76</definedName>
    <definedName name="\o">#N/A</definedName>
    <definedName name="\p" localSheetId="3">#N/A</definedName>
    <definedName name="\p" localSheetId="4">#N/A</definedName>
    <definedName name="\p" localSheetId="8">#N/A</definedName>
    <definedName name="\p" localSheetId="9">#N/A</definedName>
    <definedName name="\p" localSheetId="10">#N/A</definedName>
    <definedName name="\p" localSheetId="11">#N/A</definedName>
    <definedName name="\p" localSheetId="12">#N/A</definedName>
    <definedName name="\p" localSheetId="13">#N/A</definedName>
    <definedName name="\p" localSheetId="14">#N/A</definedName>
    <definedName name="\p" localSheetId="19">#N/A</definedName>
    <definedName name="\p" localSheetId="20">#N/A</definedName>
    <definedName name="\p" localSheetId="21">#N/A</definedName>
    <definedName name="\p" localSheetId="22">#N/A</definedName>
    <definedName name="\p">T03町村!$P$6</definedName>
    <definedName name="_xlnm.Print_Area" localSheetId="0">T01病院!$A$1:$K$40</definedName>
    <definedName name="_xlnm.Print_Area" localSheetId="1">T02患者!$A$1:$K$35</definedName>
    <definedName name="_xlnm.Print_Area" localSheetId="2">T03町村!$A$1:$M$73</definedName>
    <definedName name="_xlnm.Print_Area" localSheetId="3">T04A死因!$A$1:$L$73</definedName>
    <definedName name="_xlnm.Print_Area" localSheetId="4">T04B死因!$A$1:$L$146</definedName>
    <definedName name="_xlnm.Print_Area" localSheetId="5">T05伝染!$A$1:$J$73</definedName>
    <definedName name="_xlnm.Print_Area" localSheetId="6">T06A医師!$A$1:$J$28</definedName>
    <definedName name="_xlnm.Print_Area" localSheetId="7">T06B歯科!$A$1:$J$27</definedName>
    <definedName name="_xlnm.Print_Area" localSheetId="8">T08町村!$A$1:$K$73</definedName>
    <definedName name="_xlnm.Print_Area" localSheetId="9">T09看護!$A$1:$J$40</definedName>
    <definedName name="_xlnm.Print_Area" localSheetId="10">T10助産婦!$A$1:$J$38</definedName>
    <definedName name="_xlnm.Print_Area" localSheetId="11">T11保婦!$A$1:$J$44</definedName>
    <definedName name="_xlnm.Print_Area" localSheetId="12">T12従事!$A$1:$J$28</definedName>
    <definedName name="_xlnm.Print_Area" localSheetId="13">T13薬局!$A$1:$G$73</definedName>
    <definedName name="_xlnm.Print_Area" localSheetId="14">T14理容!$A$1:$F$73</definedName>
    <definedName name="_xlnm.Print_Area" localSheetId="15">T15保健!$A$1:$J$71</definedName>
    <definedName name="_xlnm.Print_Area" localSheetId="16">T16ごみ!$A$1:$K$73</definedName>
    <definedName name="_xlnm.Print_Area" localSheetId="17">T17A水洗!$A$1:$K$74</definedName>
    <definedName name="_xlnm.Print_Area" localSheetId="18">T17Bし尿!$A$1:$L$73</definedName>
    <definedName name="_xlnm.Print_Area" localSheetId="19">T18汚染!$A$1:$J$142</definedName>
    <definedName name="_xlnm.Print_Area" localSheetId="20">T19河川!$A$1:$M$52</definedName>
    <definedName name="_xlnm.Print_Area" localSheetId="21">T20A苦情!$A$1:$M$26</definedName>
    <definedName name="_xlnm.Print_Area" localSheetId="22">T20B町村!$A$1:$M$73</definedName>
    <definedName name="Print_Area_MI" localSheetId="0">T01病院!$A$1:$K$40</definedName>
    <definedName name="Print_Area_MI" localSheetId="1">T02患者!$A$1:$K$35</definedName>
    <definedName name="Print_Area_MI" localSheetId="2">T03町村!$A$1:$M$73</definedName>
    <definedName name="Print_Area_MI" localSheetId="3">T04A死因!$A$1:$L$73</definedName>
    <definedName name="Print_Area_MI" localSheetId="4">T04B死因!$A$1:$L$146</definedName>
    <definedName name="Print_Area_MI" localSheetId="5">T05伝染!$A$1:$J$73</definedName>
    <definedName name="Print_Area_MI" localSheetId="6">T06A医師!$A$1:$J$28</definedName>
    <definedName name="Print_Area_MI" localSheetId="7">T06B歯科!$A$1:$J$27</definedName>
    <definedName name="Print_Area_MI" localSheetId="8">T08町村!$A$1:$K$73</definedName>
    <definedName name="Print_Area_MI" localSheetId="9">T09看護!$A$1:$J$40</definedName>
    <definedName name="Print_Area_MI" localSheetId="10">T10助産婦!$A$1:$J$38</definedName>
    <definedName name="Print_Area_MI" localSheetId="11">T11保婦!$A$1:$J$44</definedName>
    <definedName name="Print_Area_MI" localSheetId="12">T12従事!$A$1:$J$28</definedName>
    <definedName name="Print_Area_MI" localSheetId="13">T13薬局!$A$1:$G$73</definedName>
    <definedName name="Print_Area_MI" localSheetId="14">T14理容!$A$1:$F$73</definedName>
    <definedName name="Print_Area_MI" localSheetId="15">T15保健!$A$1:$J$71</definedName>
    <definedName name="Print_Area_MI" localSheetId="16">T16ごみ!$A$1:$K$73</definedName>
    <definedName name="Print_Area_MI" localSheetId="17">T17A水洗!$A$1:$K$74</definedName>
    <definedName name="Print_Area_MI" localSheetId="18">T17Bし尿!$A$1:$L$73</definedName>
    <definedName name="Print_Area_MI" localSheetId="19">T18汚染!$A$1:$J$142</definedName>
    <definedName name="Print_Area_MI" localSheetId="20">T19河川!$A$1:$M$52</definedName>
    <definedName name="Print_Area_MI" localSheetId="21">T20A苦情!$A$1:$M$26</definedName>
    <definedName name="Print_Area_MI" localSheetId="22">T20B町村!$A$1:$M$73</definedName>
  </definedNames>
  <calcPr calcId="145621"/>
</workbook>
</file>

<file path=xl/calcChain.xml><?xml version="1.0" encoding="utf-8"?>
<calcChain xmlns="http://schemas.openxmlformats.org/spreadsheetml/2006/main">
  <c r="F12" i="23" l="1"/>
  <c r="G12" i="23"/>
  <c r="H12" i="23"/>
  <c r="I12" i="23"/>
  <c r="J12" i="23"/>
  <c r="L12" i="23"/>
  <c r="M12" i="23"/>
  <c r="E14" i="23"/>
  <c r="D14" i="23" s="1"/>
  <c r="E15" i="23"/>
  <c r="D15" i="23" s="1"/>
  <c r="E17" i="23"/>
  <c r="D17" i="23" s="1"/>
  <c r="E18" i="23"/>
  <c r="D18" i="23" s="1"/>
  <c r="E19" i="23"/>
  <c r="D19" i="23" s="1"/>
  <c r="E20" i="23"/>
  <c r="D20" i="23" s="1"/>
  <c r="E21" i="23"/>
  <c r="D21" i="23" s="1"/>
  <c r="E23" i="23"/>
  <c r="D23" i="23" s="1"/>
  <c r="E27" i="23"/>
  <c r="D27" i="23" s="1"/>
  <c r="D29" i="23"/>
  <c r="E30" i="23"/>
  <c r="D30" i="23" s="1"/>
  <c r="D31" i="23"/>
  <c r="E33" i="23"/>
  <c r="D33" i="23" s="1"/>
  <c r="E40" i="23"/>
  <c r="D40" i="23" s="1"/>
  <c r="E41" i="23"/>
  <c r="D41" i="23" s="1"/>
  <c r="E42" i="23"/>
  <c r="D42" i="23" s="1"/>
  <c r="E48" i="23"/>
  <c r="D48" i="23" s="1"/>
  <c r="E56" i="23"/>
  <c r="D56" i="23" s="1"/>
  <c r="D57" i="23"/>
  <c r="E59" i="23"/>
  <c r="D59" i="23" s="1"/>
  <c r="E60" i="23"/>
  <c r="D60" i="23" s="1"/>
  <c r="E64" i="23"/>
  <c r="D64" i="23" s="1"/>
  <c r="E14" i="22"/>
  <c r="D14" i="22" s="1"/>
  <c r="E15" i="22"/>
  <c r="D15" i="22" s="1"/>
  <c r="E16" i="22"/>
  <c r="D16" i="22" s="1"/>
  <c r="E17" i="22"/>
  <c r="D17" i="22" s="1"/>
  <c r="E18" i="22"/>
  <c r="D18" i="22" s="1"/>
  <c r="E20" i="22"/>
  <c r="D20" i="22" s="1"/>
  <c r="E21" i="22"/>
  <c r="D21" i="22" s="1"/>
  <c r="E22" i="22"/>
  <c r="D22" i="22" s="1"/>
  <c r="E23" i="22"/>
  <c r="D23" i="22" s="1"/>
  <c r="E13" i="19"/>
  <c r="D13" i="19" s="1"/>
  <c r="J13" i="19"/>
  <c r="E14" i="19"/>
  <c r="D14" i="19" s="1"/>
  <c r="J14" i="19"/>
  <c r="L14" i="19"/>
  <c r="E15" i="19"/>
  <c r="D15" i="19" s="1"/>
  <c r="J15" i="19"/>
  <c r="L15" i="19"/>
  <c r="E16" i="19"/>
  <c r="D16" i="19" s="1"/>
  <c r="J16" i="19"/>
  <c r="L16" i="19"/>
  <c r="E17" i="19"/>
  <c r="D17" i="19" s="1"/>
  <c r="J17" i="19"/>
  <c r="L17" i="19"/>
  <c r="F18" i="19"/>
  <c r="G18" i="19"/>
  <c r="H18" i="19"/>
  <c r="I18" i="19"/>
  <c r="K18" i="19"/>
  <c r="E20" i="19"/>
  <c r="D20" i="19" s="1"/>
  <c r="J20" i="19"/>
  <c r="L20" i="19"/>
  <c r="E21" i="19"/>
  <c r="D21" i="19" s="1"/>
  <c r="J21" i="19"/>
  <c r="L21" i="19"/>
  <c r="E22" i="19"/>
  <c r="D22" i="19" s="1"/>
  <c r="J22" i="19"/>
  <c r="L22" i="19"/>
  <c r="E23" i="19"/>
  <c r="D23" i="19" s="1"/>
  <c r="J23" i="19"/>
  <c r="L23" i="19"/>
  <c r="E24" i="19"/>
  <c r="D24" i="19" s="1"/>
  <c r="J24" i="19"/>
  <c r="L24" i="19"/>
  <c r="E25" i="19"/>
  <c r="D25" i="19" s="1"/>
  <c r="J25" i="19"/>
  <c r="L25" i="19"/>
  <c r="E26" i="19"/>
  <c r="D26" i="19" s="1"/>
  <c r="J26" i="19"/>
  <c r="L26" i="19"/>
  <c r="E28" i="19"/>
  <c r="D28" i="19" s="1"/>
  <c r="J28" i="19"/>
  <c r="L28" i="19"/>
  <c r="E29" i="19"/>
  <c r="D29" i="19" s="1"/>
  <c r="J29" i="19"/>
  <c r="L29" i="19"/>
  <c r="E30" i="19"/>
  <c r="J30" i="19" s="1"/>
  <c r="L30" i="19" s="1"/>
  <c r="E31" i="19"/>
  <c r="D31" i="19" s="1"/>
  <c r="J31" i="19"/>
  <c r="L31" i="19"/>
  <c r="E32" i="19"/>
  <c r="D32" i="19" s="1"/>
  <c r="J32" i="19"/>
  <c r="L32" i="19"/>
  <c r="E33" i="19"/>
  <c r="D33" i="19" s="1"/>
  <c r="J33" i="19"/>
  <c r="L33" i="19"/>
  <c r="E34" i="19"/>
  <c r="D34" i="19" s="1"/>
  <c r="J34" i="19"/>
  <c r="L34" i="19"/>
  <c r="E35" i="19"/>
  <c r="D35" i="19" s="1"/>
  <c r="J35" i="19"/>
  <c r="L35" i="19"/>
  <c r="E36" i="19"/>
  <c r="D36" i="19" s="1"/>
  <c r="J36" i="19"/>
  <c r="L36" i="19"/>
  <c r="E37" i="19"/>
  <c r="D37" i="19" s="1"/>
  <c r="J37" i="19"/>
  <c r="L37" i="19"/>
  <c r="E38" i="19"/>
  <c r="D38" i="19" s="1"/>
  <c r="J38" i="19"/>
  <c r="L38" i="19"/>
  <c r="E39" i="19"/>
  <c r="D39" i="19" s="1"/>
  <c r="J39" i="19"/>
  <c r="L39" i="19"/>
  <c r="E40" i="19"/>
  <c r="D40" i="19" s="1"/>
  <c r="J40" i="19"/>
  <c r="L40" i="19"/>
  <c r="E41" i="19"/>
  <c r="J41" i="19" s="1"/>
  <c r="L41" i="19" s="1"/>
  <c r="E42" i="19"/>
  <c r="D42" i="19" s="1"/>
  <c r="J42" i="19"/>
  <c r="L42" i="19"/>
  <c r="E43" i="19"/>
  <c r="D43" i="19" s="1"/>
  <c r="J43" i="19"/>
  <c r="L43" i="19" s="1"/>
  <c r="E44" i="19"/>
  <c r="D44" i="19" s="1"/>
  <c r="J44" i="19"/>
  <c r="L44" i="19"/>
  <c r="E45" i="19"/>
  <c r="D45" i="19" s="1"/>
  <c r="J45" i="19"/>
  <c r="L45" i="19"/>
  <c r="E46" i="19"/>
  <c r="J46" i="19" s="1"/>
  <c r="L46" i="19" s="1"/>
  <c r="E47" i="19"/>
  <c r="D47" i="19" s="1"/>
  <c r="J47" i="19"/>
  <c r="L47" i="19"/>
  <c r="E48" i="19"/>
  <c r="D48" i="19" s="1"/>
  <c r="J48" i="19"/>
  <c r="L48" i="19"/>
  <c r="E49" i="19"/>
  <c r="D49" i="19" s="1"/>
  <c r="J49" i="19"/>
  <c r="L49" i="19"/>
  <c r="E50" i="19"/>
  <c r="D50" i="19" s="1"/>
  <c r="J50" i="19"/>
  <c r="L50" i="19"/>
  <c r="E51" i="19"/>
  <c r="D51" i="19" s="1"/>
  <c r="J51" i="19"/>
  <c r="L51" i="19"/>
  <c r="E52" i="19"/>
  <c r="J52" i="19" s="1"/>
  <c r="L52" i="19" s="1"/>
  <c r="E53" i="19"/>
  <c r="D53" i="19" s="1"/>
  <c r="J53" i="19"/>
  <c r="L53" i="19"/>
  <c r="E54" i="19"/>
  <c r="D54" i="19" s="1"/>
  <c r="J54" i="19"/>
  <c r="L54" i="19"/>
  <c r="E55" i="19"/>
  <c r="D55" i="19" s="1"/>
  <c r="J55" i="19"/>
  <c r="L55" i="19"/>
  <c r="E56" i="19"/>
  <c r="D56" i="19" s="1"/>
  <c r="J56" i="19"/>
  <c r="L56" i="19"/>
  <c r="E57" i="19"/>
  <c r="D57" i="19" s="1"/>
  <c r="J57" i="19"/>
  <c r="L57" i="19"/>
  <c r="E58" i="19"/>
  <c r="D58" i="19" s="1"/>
  <c r="J58" i="19"/>
  <c r="L58" i="19"/>
  <c r="E59" i="19"/>
  <c r="D59" i="19" s="1"/>
  <c r="J59" i="19"/>
  <c r="L59" i="19"/>
  <c r="E60" i="19"/>
  <c r="D60" i="19" s="1"/>
  <c r="J60" i="19"/>
  <c r="L60" i="19"/>
  <c r="E61" i="19"/>
  <c r="D61" i="19" s="1"/>
  <c r="J61" i="19"/>
  <c r="L61" i="19"/>
  <c r="E62" i="19"/>
  <c r="D62" i="19" s="1"/>
  <c r="J62" i="19"/>
  <c r="L62" i="19"/>
  <c r="E63" i="19"/>
  <c r="J63" i="19" s="1"/>
  <c r="L63" i="19" s="1"/>
  <c r="E64" i="19"/>
  <c r="D64" i="19" s="1"/>
  <c r="J64" i="19"/>
  <c r="L64" i="19"/>
  <c r="E65" i="19"/>
  <c r="D65" i="19" s="1"/>
  <c r="J65" i="19"/>
  <c r="L65" i="19"/>
  <c r="E66" i="19"/>
  <c r="D66" i="19" s="1"/>
  <c r="J66" i="19"/>
  <c r="L66" i="19"/>
  <c r="E67" i="19"/>
  <c r="D67" i="19" s="1"/>
  <c r="J67" i="19"/>
  <c r="L67" i="19"/>
  <c r="E68" i="19"/>
  <c r="D68" i="19" s="1"/>
  <c r="J68" i="19"/>
  <c r="L68" i="19"/>
  <c r="E69" i="19"/>
  <c r="D69" i="19" s="1"/>
  <c r="J69" i="19"/>
  <c r="L69" i="19"/>
  <c r="E70" i="19"/>
  <c r="D70" i="19" s="1"/>
  <c r="J70" i="19"/>
  <c r="L70" i="19"/>
  <c r="C13" i="18"/>
  <c r="K13" i="18"/>
  <c r="C14" i="18"/>
  <c r="H14" i="18"/>
  <c r="K14" i="18"/>
  <c r="C15" i="18"/>
  <c r="H15" i="18"/>
  <c r="K15" i="18"/>
  <c r="C16" i="18"/>
  <c r="H16" i="18"/>
  <c r="K16" i="18"/>
  <c r="C17" i="18"/>
  <c r="H17" i="18"/>
  <c r="K17" i="18"/>
  <c r="D19" i="18"/>
  <c r="C19" i="18" s="1"/>
  <c r="F19" i="18"/>
  <c r="I19" i="18"/>
  <c r="H19" i="18" s="1"/>
  <c r="J19" i="18"/>
  <c r="C21" i="18"/>
  <c r="K21" i="18" s="1"/>
  <c r="H21" i="18"/>
  <c r="C22" i="18"/>
  <c r="H22" i="18"/>
  <c r="K22" i="18"/>
  <c r="C23" i="18"/>
  <c r="H23" i="18"/>
  <c r="K23" i="18"/>
  <c r="C24" i="18"/>
  <c r="H24" i="18"/>
  <c r="K24" i="18"/>
  <c r="C25" i="18"/>
  <c r="H25" i="18"/>
  <c r="K25" i="18"/>
  <c r="C26" i="18"/>
  <c r="H26" i="18"/>
  <c r="K26" i="18"/>
  <c r="C27" i="18"/>
  <c r="H27" i="18"/>
  <c r="K27" i="18"/>
  <c r="C29" i="18"/>
  <c r="K29" i="18" s="1"/>
  <c r="H29" i="18"/>
  <c r="C30" i="18"/>
  <c r="H30" i="18"/>
  <c r="K30" i="18"/>
  <c r="C31" i="18"/>
  <c r="H31" i="18"/>
  <c r="K31" i="18"/>
  <c r="C32" i="18"/>
  <c r="H32" i="18"/>
  <c r="K32" i="18"/>
  <c r="C33" i="18"/>
  <c r="H33" i="18"/>
  <c r="K33" i="18"/>
  <c r="C34" i="18"/>
  <c r="H34" i="18"/>
  <c r="K34" i="18"/>
  <c r="C35" i="18"/>
  <c r="H35" i="18"/>
  <c r="K35" i="18"/>
  <c r="C36" i="18"/>
  <c r="H36" i="18"/>
  <c r="K36" i="18"/>
  <c r="C37" i="18"/>
  <c r="H37" i="18"/>
  <c r="K37" i="18"/>
  <c r="C38" i="18"/>
  <c r="H38" i="18"/>
  <c r="K38" i="18"/>
  <c r="C39" i="18"/>
  <c r="H39" i="18"/>
  <c r="K39" i="18"/>
  <c r="C40" i="18"/>
  <c r="H40" i="18"/>
  <c r="K40" i="18"/>
  <c r="C41" i="18"/>
  <c r="H41" i="18"/>
  <c r="K41" i="18"/>
  <c r="C42" i="18"/>
  <c r="H42" i="18"/>
  <c r="K42" i="18"/>
  <c r="C43" i="18"/>
  <c r="H43" i="18"/>
  <c r="K43" i="18"/>
  <c r="C44" i="18"/>
  <c r="K44" i="18" s="1"/>
  <c r="H44" i="18"/>
  <c r="C45" i="18"/>
  <c r="H45" i="18"/>
  <c r="K45" i="18"/>
  <c r="C46" i="18"/>
  <c r="H46" i="18"/>
  <c r="K46" i="18"/>
  <c r="C47" i="18"/>
  <c r="H47" i="18"/>
  <c r="K47" i="18"/>
  <c r="C48" i="18"/>
  <c r="H48" i="18"/>
  <c r="K48" i="18"/>
  <c r="C49" i="18"/>
  <c r="H49" i="18"/>
  <c r="K49" i="18"/>
  <c r="C50" i="18"/>
  <c r="H50" i="18"/>
  <c r="K50" i="18"/>
  <c r="C51" i="18"/>
  <c r="K51" i="18" s="1"/>
  <c r="H51" i="18"/>
  <c r="C52" i="18"/>
  <c r="H52" i="18"/>
  <c r="K52" i="18"/>
  <c r="C53" i="18"/>
  <c r="H53" i="18"/>
  <c r="K53" i="18"/>
  <c r="C54" i="18"/>
  <c r="H54" i="18"/>
  <c r="K54" i="18"/>
  <c r="C55" i="18"/>
  <c r="H55" i="18"/>
  <c r="K55" i="18"/>
  <c r="C56" i="18"/>
  <c r="H56" i="18"/>
  <c r="K56" i="18"/>
  <c r="C57" i="18"/>
  <c r="H57" i="18"/>
  <c r="K57" i="18"/>
  <c r="C58" i="18"/>
  <c r="H58" i="18"/>
  <c r="K58" i="18"/>
  <c r="C59" i="18"/>
  <c r="H59" i="18"/>
  <c r="K59" i="18"/>
  <c r="C60" i="18"/>
  <c r="H60" i="18"/>
  <c r="K60" i="18"/>
  <c r="C61" i="18"/>
  <c r="H61" i="18"/>
  <c r="K61" i="18"/>
  <c r="C62" i="18"/>
  <c r="H62" i="18"/>
  <c r="K62" i="18"/>
  <c r="C63" i="18"/>
  <c r="H63" i="18"/>
  <c r="K63" i="18"/>
  <c r="C64" i="18"/>
  <c r="H64" i="18"/>
  <c r="K64" i="18"/>
  <c r="C65" i="18"/>
  <c r="H65" i="18"/>
  <c r="K65" i="18"/>
  <c r="C66" i="18"/>
  <c r="K66" i="18" s="1"/>
  <c r="H66" i="18"/>
  <c r="C67" i="18"/>
  <c r="H67" i="18"/>
  <c r="K67" i="18"/>
  <c r="C68" i="18"/>
  <c r="H68" i="18"/>
  <c r="K68" i="18"/>
  <c r="C69" i="18"/>
  <c r="H69" i="18"/>
  <c r="K69" i="18"/>
  <c r="C70" i="18"/>
  <c r="H70" i="18"/>
  <c r="K70" i="18"/>
  <c r="C71" i="18"/>
  <c r="H71" i="18"/>
  <c r="K71" i="18"/>
  <c r="C12" i="17"/>
  <c r="C13" i="17"/>
  <c r="C14" i="17"/>
  <c r="C15" i="17"/>
  <c r="C16" i="17"/>
  <c r="C17" i="17"/>
  <c r="D18" i="17"/>
  <c r="C18" i="17" s="1"/>
  <c r="E18" i="17"/>
  <c r="F18" i="17"/>
  <c r="G18" i="17"/>
  <c r="H18" i="17"/>
  <c r="I18" i="17"/>
  <c r="J18" i="17"/>
  <c r="C20" i="17"/>
  <c r="K20" i="17"/>
  <c r="K18" i="17" s="1"/>
  <c r="C21" i="17"/>
  <c r="K21" i="17"/>
  <c r="C22" i="17"/>
  <c r="K22" i="17"/>
  <c r="C23" i="17"/>
  <c r="K23" i="17"/>
  <c r="C24" i="17"/>
  <c r="K24" i="17"/>
  <c r="C25" i="17"/>
  <c r="K25" i="17"/>
  <c r="C26" i="17"/>
  <c r="K26" i="17"/>
  <c r="C28" i="17"/>
  <c r="K28" i="17"/>
  <c r="C29" i="17"/>
  <c r="C30" i="17"/>
  <c r="K30" i="17"/>
  <c r="C31" i="17"/>
  <c r="K31" i="17"/>
  <c r="C32" i="17"/>
  <c r="K32" i="17"/>
  <c r="C33" i="17"/>
  <c r="C34" i="17"/>
  <c r="K34" i="17"/>
  <c r="C35" i="17"/>
  <c r="K35" i="17"/>
  <c r="C36" i="17"/>
  <c r="K36" i="17"/>
  <c r="C37" i="17"/>
  <c r="K37" i="17"/>
  <c r="C38" i="17"/>
  <c r="K38" i="17"/>
  <c r="C39" i="17"/>
  <c r="K39" i="17"/>
  <c r="C40" i="17"/>
  <c r="K40" i="17"/>
  <c r="C41" i="17"/>
  <c r="K41" i="17"/>
  <c r="C42" i="17"/>
  <c r="K42" i="17"/>
  <c r="C43" i="17"/>
  <c r="C44" i="17"/>
  <c r="K44" i="17"/>
  <c r="C45" i="17"/>
  <c r="K45" i="17"/>
  <c r="C46" i="17"/>
  <c r="C47" i="17"/>
  <c r="K47" i="17"/>
  <c r="C48" i="17"/>
  <c r="K48" i="17"/>
  <c r="C49" i="17"/>
  <c r="K49" i="17"/>
  <c r="C50" i="17"/>
  <c r="K50" i="17"/>
  <c r="C51" i="17"/>
  <c r="K51" i="17"/>
  <c r="C52" i="17"/>
  <c r="K52" i="17"/>
  <c r="C53" i="17"/>
  <c r="K53" i="17"/>
  <c r="C54" i="17"/>
  <c r="K54" i="17"/>
  <c r="C55" i="17"/>
  <c r="K55" i="17"/>
  <c r="C56" i="17"/>
  <c r="K56" i="17"/>
  <c r="C57" i="17"/>
  <c r="K57" i="17"/>
  <c r="C58" i="17"/>
  <c r="K58" i="17"/>
  <c r="C59" i="17"/>
  <c r="K59" i="17"/>
  <c r="C60" i="17"/>
  <c r="K60" i="17"/>
  <c r="C61" i="17"/>
  <c r="C62" i="17"/>
  <c r="C63" i="17"/>
  <c r="C64" i="17"/>
  <c r="C65" i="17"/>
  <c r="K65" i="17"/>
  <c r="C66" i="17"/>
  <c r="K66" i="17"/>
  <c r="C67" i="17"/>
  <c r="C68" i="17"/>
  <c r="C69" i="17"/>
  <c r="K69" i="17"/>
  <c r="C70" i="17"/>
  <c r="C14" i="16"/>
  <c r="C15" i="16"/>
  <c r="C16" i="16"/>
  <c r="D17" i="16"/>
  <c r="C17" i="16" s="1"/>
  <c r="E17" i="16"/>
  <c r="G17" i="16"/>
  <c r="H17" i="16"/>
  <c r="I17" i="16"/>
  <c r="D19" i="16"/>
  <c r="C19" i="16" s="1"/>
  <c r="E19" i="16"/>
  <c r="F19" i="16"/>
  <c r="G19" i="16"/>
  <c r="H19" i="16"/>
  <c r="I19" i="16"/>
  <c r="F31" i="16"/>
  <c r="G31" i="16"/>
  <c r="H31" i="16"/>
  <c r="I31" i="16"/>
  <c r="J31" i="16"/>
  <c r="F33" i="16"/>
  <c r="G33" i="16"/>
  <c r="H33" i="16"/>
  <c r="I33" i="16"/>
  <c r="J33" i="16"/>
  <c r="H64" i="16"/>
  <c r="H66" i="16"/>
  <c r="C13" i="15"/>
  <c r="D13" i="15"/>
  <c r="E13" i="15"/>
  <c r="F13" i="15"/>
  <c r="C13" i="14"/>
  <c r="D13" i="14"/>
  <c r="E13" i="14"/>
  <c r="F13" i="14"/>
  <c r="C23" i="13"/>
  <c r="D23" i="13"/>
  <c r="E23" i="13"/>
  <c r="H23" i="13"/>
  <c r="C24" i="13"/>
  <c r="D24" i="13"/>
  <c r="E24" i="13"/>
  <c r="H24" i="13"/>
  <c r="C12" i="12"/>
  <c r="C13" i="12"/>
  <c r="C15" i="12"/>
  <c r="C16" i="12"/>
  <c r="C17" i="12"/>
  <c r="C19" i="12"/>
  <c r="C20" i="12"/>
  <c r="C21" i="12"/>
  <c r="C23" i="12"/>
  <c r="C24" i="12"/>
  <c r="D25" i="12"/>
  <c r="E25" i="12"/>
  <c r="G25" i="12"/>
  <c r="H25" i="12"/>
  <c r="I25" i="12"/>
  <c r="J25" i="12"/>
  <c r="C28" i="12"/>
  <c r="C29" i="12"/>
  <c r="C31" i="12"/>
  <c r="C32" i="12"/>
  <c r="C33" i="12"/>
  <c r="C34" i="12"/>
  <c r="C36" i="12"/>
  <c r="C37" i="12"/>
  <c r="C38" i="12"/>
  <c r="C39" i="12"/>
  <c r="C12" i="11"/>
  <c r="C13" i="11"/>
  <c r="C15" i="11"/>
  <c r="C16" i="11"/>
  <c r="C17" i="11"/>
  <c r="C18" i="11"/>
  <c r="C19" i="11"/>
  <c r="C20" i="11"/>
  <c r="C21" i="11"/>
  <c r="C22" i="11"/>
  <c r="D23" i="11"/>
  <c r="F23" i="11"/>
  <c r="G23" i="11"/>
  <c r="H23" i="11"/>
  <c r="I23" i="11"/>
  <c r="J23" i="11"/>
  <c r="C25" i="11"/>
  <c r="C26" i="11"/>
  <c r="C27" i="11"/>
  <c r="C28" i="11"/>
  <c r="C29" i="11"/>
  <c r="C31" i="11"/>
  <c r="C32" i="11"/>
  <c r="C33" i="11"/>
  <c r="C34" i="11"/>
  <c r="C35" i="11"/>
  <c r="D14" i="10"/>
  <c r="E14" i="10"/>
  <c r="C14" i="10" s="1"/>
  <c r="D15" i="10"/>
  <c r="E15" i="10"/>
  <c r="C15" i="10" s="1"/>
  <c r="C17" i="10"/>
  <c r="D17" i="10"/>
  <c r="E18" i="10"/>
  <c r="F18" i="10"/>
  <c r="D18" i="10" s="1"/>
  <c r="G18" i="10"/>
  <c r="I18" i="10"/>
  <c r="E19" i="10"/>
  <c r="F19" i="10"/>
  <c r="D19" i="10" s="1"/>
  <c r="G19" i="10"/>
  <c r="D20" i="10"/>
  <c r="E20" i="10"/>
  <c r="C20" i="10" s="1"/>
  <c r="E21" i="10"/>
  <c r="F21" i="10"/>
  <c r="G21" i="10"/>
  <c r="H21" i="10"/>
  <c r="E22" i="10"/>
  <c r="F22" i="10"/>
  <c r="D22" i="10" s="1"/>
  <c r="G22" i="10"/>
  <c r="H22" i="10"/>
  <c r="J22" i="10"/>
  <c r="C23" i="10"/>
  <c r="D23" i="10"/>
  <c r="C24" i="10"/>
  <c r="D24" i="10"/>
  <c r="C25" i="10"/>
  <c r="D25" i="10"/>
  <c r="C27" i="10"/>
  <c r="D27" i="10"/>
  <c r="C28" i="10"/>
  <c r="D28" i="10"/>
  <c r="C29" i="10"/>
  <c r="D29" i="10"/>
  <c r="C30" i="10"/>
  <c r="D30" i="10"/>
  <c r="C31" i="10"/>
  <c r="D31" i="10"/>
  <c r="C33" i="10"/>
  <c r="D33" i="10"/>
  <c r="C34" i="10"/>
  <c r="D34" i="10"/>
  <c r="C35" i="10"/>
  <c r="D35" i="10"/>
  <c r="C36" i="10"/>
  <c r="D36" i="10"/>
  <c r="C37" i="10"/>
  <c r="D37" i="10"/>
  <c r="C12" i="9"/>
  <c r="D12" i="9"/>
  <c r="E12" i="9"/>
  <c r="F12" i="9"/>
  <c r="G12" i="9"/>
  <c r="H12" i="9"/>
  <c r="J12" i="9"/>
  <c r="K12" i="9"/>
  <c r="I14" i="9"/>
  <c r="I12" i="9" s="1"/>
  <c r="I15" i="9"/>
  <c r="I16" i="9"/>
  <c r="I18" i="9"/>
  <c r="I19" i="9"/>
  <c r="I20" i="9"/>
  <c r="I22" i="9"/>
  <c r="I23" i="9"/>
  <c r="I31" i="9"/>
  <c r="I34" i="9"/>
  <c r="I39" i="9"/>
  <c r="I41" i="9"/>
  <c r="I49" i="9"/>
  <c r="I56" i="9"/>
  <c r="I64" i="9"/>
  <c r="I66" i="9"/>
  <c r="E12" i="23" l="1"/>
  <c r="D12" i="23" s="1"/>
  <c r="D30" i="19"/>
  <c r="D18" i="19" s="1"/>
  <c r="D63" i="19"/>
  <c r="E18" i="19"/>
  <c r="J18" i="19" s="1"/>
  <c r="L18" i="19" s="1"/>
  <c r="D41" i="19"/>
  <c r="D46" i="19"/>
  <c r="D52" i="19"/>
  <c r="K19" i="18"/>
  <c r="C25" i="12"/>
  <c r="C23" i="11"/>
  <c r="D21" i="10"/>
  <c r="C21" i="10"/>
  <c r="C19" i="10"/>
  <c r="C22" i="10"/>
  <c r="C18" i="10"/>
  <c r="C14" i="8"/>
  <c r="C15" i="8"/>
  <c r="C16" i="8"/>
  <c r="C18" i="8"/>
  <c r="C19" i="8"/>
  <c r="C20" i="8"/>
  <c r="C21" i="8"/>
  <c r="D23" i="8"/>
  <c r="C23" i="8" s="1"/>
  <c r="D24" i="8"/>
  <c r="C24" i="8" s="1"/>
  <c r="D25" i="8"/>
  <c r="C25" i="8" s="1"/>
  <c r="C14" i="7"/>
  <c r="C15" i="7"/>
  <c r="C16" i="7"/>
  <c r="E16" i="7"/>
  <c r="C18" i="7"/>
  <c r="C19" i="7"/>
  <c r="E19" i="7"/>
  <c r="C20" i="7"/>
  <c r="E20" i="7"/>
  <c r="C21" i="7"/>
  <c r="E21" i="7"/>
  <c r="C23" i="7"/>
  <c r="D24" i="7"/>
  <c r="C24" i="7" s="1"/>
  <c r="D25" i="7"/>
  <c r="C25" i="7" s="1"/>
  <c r="D12" i="5"/>
  <c r="E12" i="5"/>
  <c r="F12" i="5"/>
  <c r="G12" i="5"/>
  <c r="H12" i="5"/>
  <c r="I12" i="5"/>
  <c r="J12" i="5"/>
  <c r="K12" i="5"/>
  <c r="L12" i="5"/>
  <c r="C14" i="5"/>
  <c r="C12" i="5" s="1"/>
  <c r="C15" i="5"/>
  <c r="C16" i="5"/>
  <c r="C17" i="5"/>
  <c r="C18" i="5"/>
  <c r="C19" i="5"/>
  <c r="C20" i="5"/>
  <c r="C22" i="5"/>
  <c r="C23" i="5"/>
  <c r="C24" i="5"/>
  <c r="C26" i="5"/>
  <c r="C27" i="5"/>
  <c r="C28" i="5"/>
  <c r="C29" i="5"/>
  <c r="C30" i="5"/>
  <c r="C31" i="5"/>
  <c r="C33" i="5"/>
  <c r="C34" i="5"/>
  <c r="C35" i="5"/>
  <c r="C36" i="5"/>
  <c r="C37" i="5"/>
  <c r="C39" i="5"/>
  <c r="C40" i="5"/>
  <c r="C41" i="5"/>
  <c r="C42" i="5"/>
  <c r="C43" i="5"/>
  <c r="C45" i="5"/>
  <c r="C46" i="5"/>
  <c r="C47" i="5"/>
  <c r="C48" i="5"/>
  <c r="C49" i="5"/>
  <c r="C50" i="5"/>
  <c r="C51" i="5"/>
  <c r="C52" i="5"/>
  <c r="C53" i="5"/>
  <c r="C54" i="5"/>
  <c r="C56" i="5"/>
  <c r="C57" i="5"/>
  <c r="C58" i="5"/>
  <c r="C59" i="5"/>
  <c r="C60" i="5"/>
  <c r="C61" i="5"/>
  <c r="C62" i="5"/>
  <c r="C64" i="5"/>
  <c r="C65" i="5"/>
  <c r="C66" i="5"/>
  <c r="C67" i="5"/>
  <c r="C68" i="5"/>
  <c r="C69" i="5"/>
  <c r="C70" i="5"/>
  <c r="B85" i="5"/>
  <c r="C85" i="5"/>
  <c r="D85" i="5"/>
  <c r="E85" i="5"/>
  <c r="F85" i="5"/>
  <c r="G85" i="5"/>
  <c r="H85" i="5"/>
  <c r="I85" i="5"/>
  <c r="J85" i="5"/>
  <c r="K85" i="5"/>
  <c r="L85" i="5"/>
  <c r="L55" i="4"/>
  <c r="L56" i="4"/>
  <c r="L57" i="4"/>
  <c r="L58" i="4"/>
  <c r="L59" i="4"/>
  <c r="L60" i="4"/>
  <c r="L62" i="4"/>
  <c r="L63" i="4"/>
  <c r="L64" i="4"/>
  <c r="L65" i="4"/>
  <c r="L67" i="4"/>
  <c r="L68" i="4"/>
  <c r="L69" i="4"/>
  <c r="L70" i="4"/>
  <c r="D12" i="3"/>
  <c r="E12" i="3"/>
  <c r="F12" i="3"/>
  <c r="G12" i="3"/>
  <c r="I12" i="3"/>
  <c r="J12" i="3"/>
  <c r="K12" i="3"/>
  <c r="L12" i="3"/>
  <c r="M12" i="3"/>
  <c r="H14" i="3"/>
  <c r="H12" i="3" s="1"/>
  <c r="H15" i="3"/>
  <c r="H16" i="3"/>
  <c r="H17" i="3"/>
  <c r="H18" i="3"/>
  <c r="H19" i="3"/>
  <c r="H20" i="3"/>
  <c r="H23" i="3"/>
  <c r="H26" i="3"/>
  <c r="H28" i="3"/>
  <c r="H29" i="3"/>
  <c r="H31" i="3"/>
  <c r="H33" i="3"/>
  <c r="H34" i="3"/>
  <c r="H35" i="3"/>
  <c r="H36" i="3"/>
  <c r="H39" i="3"/>
  <c r="H41" i="3"/>
  <c r="H42" i="3"/>
  <c r="H45" i="3"/>
  <c r="H56" i="3"/>
  <c r="H59" i="3"/>
  <c r="H61" i="3"/>
  <c r="H62" i="3"/>
  <c r="H64" i="3"/>
  <c r="H66" i="3"/>
  <c r="C12" i="2"/>
  <c r="C13" i="2"/>
  <c r="C14" i="2"/>
  <c r="C15" i="2"/>
  <c r="C17" i="2"/>
  <c r="C18" i="2"/>
  <c r="C19" i="2"/>
  <c r="C20" i="2"/>
  <c r="C22" i="2"/>
  <c r="C23" i="2"/>
  <c r="C24" i="2"/>
  <c r="C25" i="2"/>
  <c r="C27" i="2"/>
  <c r="C28" i="2"/>
  <c r="C29" i="2"/>
  <c r="F13" i="1"/>
  <c r="F14" i="1"/>
  <c r="F15" i="1"/>
  <c r="F16" i="1"/>
  <c r="F18" i="1"/>
  <c r="F19" i="1"/>
  <c r="F20" i="1"/>
  <c r="F21" i="1"/>
  <c r="I23" i="1"/>
  <c r="F23" i="1" s="1"/>
  <c r="F24" i="1"/>
  <c r="F25" i="1"/>
  <c r="F26" i="1"/>
  <c r="F28" i="1"/>
  <c r="F29" i="1"/>
  <c r="F30" i="1"/>
  <c r="F31" i="1"/>
  <c r="F33" i="1"/>
  <c r="F34" i="1"/>
  <c r="F35" i="1"/>
  <c r="F36" i="1"/>
</calcChain>
</file>

<file path=xl/sharedStrings.xml><?xml version="1.0" encoding="utf-8"?>
<sst xmlns="http://schemas.openxmlformats.org/spreadsheetml/2006/main" count="3475" uniqueCount="851">
  <si>
    <t>Ｔ-01 医療施設数及び病床数の推移</t>
  </si>
  <si>
    <t xml:space="preserve">  （10月 1日現在）</t>
  </si>
  <si>
    <t>医療施設数</t>
  </si>
  <si>
    <t>病院病床数</t>
  </si>
  <si>
    <t xml:space="preserve"> 一般診療</t>
  </si>
  <si>
    <t xml:space="preserve"> 一般</t>
  </si>
  <si>
    <t xml:space="preserve"> 歯科</t>
  </si>
  <si>
    <t xml:space="preserve"> 所病床数</t>
  </si>
  <si>
    <t xml:space="preserve"> 病 院</t>
  </si>
  <si>
    <t xml:space="preserve"> 診療所</t>
  </si>
  <si>
    <t xml:space="preserve"> 総 数</t>
  </si>
  <si>
    <t xml:space="preserve"> 精神病床</t>
  </si>
  <si>
    <t xml:space="preserve"> 結核病床</t>
  </si>
  <si>
    <t xml:space="preserve"> 伝染病床</t>
  </si>
  <si>
    <t xml:space="preserve"> 一般病床</t>
  </si>
  <si>
    <t>床</t>
  </si>
  <si>
    <t>昭和30年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</si>
  <si>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</si>
  <si>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</si>
  <si>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</si>
  <si>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</si>
  <si>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55   1980</t>
  </si>
  <si>
    <t xml:space="preserve">    60   1985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</si>
  <si>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</si>
  <si>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</si>
  <si>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</si>
  <si>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</si>
  <si>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</si>
  <si>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</si>
  <si>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</si>
  <si>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</si>
  <si>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</si>
  <si>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</si>
  <si>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</si>
  <si>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</si>
  <si>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</si>
  <si>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>資料：厚生省大臣官房統計情報部「医療施設調査，病院報告」</t>
  </si>
  <si>
    <t>資料：県医務課「保健統計年報」</t>
  </si>
  <si>
    <t>注3)平均在院日数＝２×在院患者延べ数／（新入院患者数＋退院患者数）</t>
  </si>
  <si>
    <t>注2)１日平均外来患者数＝年間外来患者延数／(年間日数－日曜･祝日,年末年始の6日)</t>
  </si>
  <si>
    <t>注1)平均在院患者数＝年間在院患者延べ数／年間日数</t>
  </si>
  <si>
    <t>･･･</t>
  </si>
  <si>
    <t>－</t>
    <phoneticPr fontId="2"/>
  </si>
  <si>
    <t>昭和50年 1975</t>
  </si>
  <si>
    <t>日</t>
  </si>
  <si>
    <t>人</t>
  </si>
  <si>
    <t xml:space="preserve"> 一般病院</t>
  </si>
  <si>
    <t xml:space="preserve"> 結核病院</t>
  </si>
  <si>
    <t xml:space="preserve"> 精神病院</t>
  </si>
  <si>
    <t xml:space="preserve"> 外来患者</t>
  </si>
  <si>
    <t>一般病院</t>
  </si>
  <si>
    <t xml:space="preserve"> 伝染病院</t>
  </si>
  <si>
    <t>平均在院日数</t>
  </si>
  <si>
    <t xml:space="preserve"> １日平均</t>
  </si>
  <si>
    <t>平均在院患者数</t>
  </si>
  <si>
    <t>注３）</t>
  </si>
  <si>
    <t xml:space="preserve"> 注２）</t>
  </si>
  <si>
    <t>注１）</t>
  </si>
  <si>
    <t>Ｔ-02 県内病院における在院及び外来患者数</t>
  </si>
  <si>
    <t>－</t>
    <phoneticPr fontId="2"/>
  </si>
  <si>
    <t xml:space="preserve"> 北 山 村</t>
  </si>
  <si>
    <t xml:space="preserve"> 本 宮 町</t>
  </si>
  <si>
    <t xml:space="preserve"> 熊野川町</t>
  </si>
  <si>
    <t xml:space="preserve"> 古座川町</t>
  </si>
  <si>
    <t xml:space="preserve"> 古 座 町</t>
  </si>
  <si>
    <t xml:space="preserve"> 太 地 町 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</si>
  <si>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</si>
  <si>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</si>
  <si>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</si>
  <si>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</si>
  <si>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</si>
  <si>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</si>
  <si>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</si>
  <si>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</si>
  <si>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</si>
  <si>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</si>
  <si>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</si>
  <si>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</si>
  <si>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</si>
  <si>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</si>
  <si>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</si>
  <si>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</si>
  <si>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</si>
  <si>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</si>
  <si>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</si>
  <si>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</si>
  <si>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</si>
  <si>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</si>
  <si>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</si>
  <si>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</si>
  <si>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</si>
  <si>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</si>
  <si>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</si>
  <si>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</si>
  <si>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</si>
  <si>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</si>
  <si>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</si>
  <si>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</si>
  <si>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</si>
  <si>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</si>
  <si>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</si>
  <si>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</si>
  <si>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</si>
  <si>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</si>
  <si>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</si>
  <si>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</si>
  <si>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</si>
  <si>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</si>
  <si>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</si>
  <si>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</si>
  <si>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>平成 9年1997</t>
  </si>
  <si>
    <t>一般</t>
  </si>
  <si>
    <t>伝染</t>
  </si>
  <si>
    <t>結核</t>
  </si>
  <si>
    <t>精神</t>
  </si>
  <si>
    <t>　総数</t>
  </si>
  <si>
    <t>うち有床</t>
  </si>
  <si>
    <t xml:space="preserve">  病院</t>
  </si>
  <si>
    <t xml:space="preserve"> 市 町 村</t>
  </si>
  <si>
    <t>　</t>
  </si>
  <si>
    <t>病院</t>
  </si>
  <si>
    <t xml:space="preserve">      病床数</t>
  </si>
  <si>
    <t xml:space="preserve">    医療施設数</t>
  </si>
  <si>
    <t>（10月 1日現在）</t>
  </si>
  <si>
    <t>Ｔ-03 市町村別病院数及び病床数</t>
  </si>
  <si>
    <t>資料：厚生省大臣官房統計情報部「人口動態統計」</t>
  </si>
  <si>
    <t xml:space="preserve">    10  1998</t>
  </si>
  <si>
    <t xml:space="preserve">     9  1997</t>
  </si>
  <si>
    <t xml:space="preserve">     8  1996</t>
  </si>
  <si>
    <t xml:space="preserve">     7  1995</t>
  </si>
  <si>
    <t xml:space="preserve">     6  1994</t>
  </si>
  <si>
    <t xml:space="preserve">     5  1993</t>
  </si>
  <si>
    <t xml:space="preserve">     4  1992</t>
  </si>
  <si>
    <t xml:space="preserve">     3  1991</t>
  </si>
  <si>
    <t>平成 2  1990</t>
  </si>
  <si>
    <t xml:space="preserve">    60  1985</t>
  </si>
  <si>
    <t xml:space="preserve">    55  1980</t>
  </si>
  <si>
    <t xml:space="preserve">    50  1975</t>
  </si>
  <si>
    <t xml:space="preserve">    45  1970</t>
  </si>
  <si>
    <t>昭和40年1965</t>
  </si>
  <si>
    <t>の死因</t>
  </si>
  <si>
    <t>事故</t>
  </si>
  <si>
    <t xml:space="preserve"> 性肺疾患</t>
  </si>
  <si>
    <t>その他</t>
  </si>
  <si>
    <t>自殺</t>
    <phoneticPr fontId="2"/>
  </si>
  <si>
    <t xml:space="preserve"> ＃交通</t>
  </si>
  <si>
    <t xml:space="preserve"> 不慮の</t>
  </si>
  <si>
    <t>老衰</t>
    <phoneticPr fontId="2"/>
  </si>
  <si>
    <t>腎不全</t>
    <phoneticPr fontId="2"/>
  </si>
  <si>
    <t>肝疾患</t>
    <phoneticPr fontId="2"/>
  </si>
  <si>
    <t>喘息</t>
  </si>
  <si>
    <t xml:space="preserve"> 慢性閉塞</t>
  </si>
  <si>
    <t>肺炎</t>
  </si>
  <si>
    <t>及び解離</t>
  </si>
  <si>
    <t>＃脳梗塞</t>
  </si>
  <si>
    <t>出血</t>
  </si>
  <si>
    <t>膜下出血</t>
  </si>
  <si>
    <t>疾患</t>
  </si>
  <si>
    <t>＃心不全</t>
    <phoneticPr fontId="2"/>
  </si>
  <si>
    <t xml:space="preserve"> 性心疾患</t>
  </si>
  <si>
    <t xml:space="preserve"> 心筋梗塞</t>
  </si>
  <si>
    <t>心疾患</t>
    <phoneticPr fontId="2"/>
  </si>
  <si>
    <t>大動脈瘤</t>
  </si>
  <si>
    <t xml:space="preserve"> ＃脳内</t>
  </si>
  <si>
    <t xml:space="preserve"> ＃くも</t>
  </si>
  <si>
    <t xml:space="preserve"> 脳血管</t>
  </si>
  <si>
    <t>＃他ﾉ虚血</t>
  </si>
  <si>
    <t>＃急性</t>
  </si>
  <si>
    <t xml:space="preserve"> 高血圧性</t>
  </si>
  <si>
    <t>＃子宮</t>
  </si>
  <si>
    <t>(支),肺</t>
  </si>
  <si>
    <t>＃膵</t>
  </si>
  <si>
    <t xml:space="preserve"> 肝内胆管</t>
  </si>
  <si>
    <t>＃結腸</t>
  </si>
  <si>
    <t>＃胃</t>
  </si>
  <si>
    <t xml:space="preserve"> 新生物</t>
  </si>
  <si>
    <t>糖尿病</t>
    <phoneticPr fontId="2"/>
  </si>
  <si>
    <t>＃気管</t>
  </si>
  <si>
    <t xml:space="preserve"> ＃肝及び</t>
  </si>
  <si>
    <t>悪性</t>
  </si>
  <si>
    <t>結核</t>
    <phoneticPr fontId="2"/>
  </si>
  <si>
    <t>全死因</t>
    <phoneticPr fontId="2"/>
  </si>
  <si>
    <t xml:space="preserve">        単位：人</t>
    <phoneticPr fontId="2"/>
  </si>
  <si>
    <t>Ａ．主要死因別死亡者数の推移</t>
  </si>
  <si>
    <t>Ｔ-04 特定死因別死亡者数</t>
  </si>
  <si>
    <t>資料：県医務課「人口動態統計」</t>
  </si>
  <si>
    <t xml:space="preserve">   北 山 村</t>
  </si>
  <si>
    <t xml:space="preserve">   本 宮 町</t>
  </si>
  <si>
    <t xml:space="preserve">   熊野川町</t>
  </si>
  <si>
    <t xml:space="preserve">   古座川町</t>
  </si>
  <si>
    <t xml:space="preserve">   古 座 町</t>
  </si>
  <si>
    <t xml:space="preserve">   太 地 町 </t>
  </si>
  <si>
    <t xml:space="preserve">   那智勝浦町</t>
  </si>
  <si>
    <t xml:space="preserve">   串 本 町</t>
  </si>
  <si>
    <t xml:space="preserve">   すさみ町</t>
  </si>
  <si>
    <t xml:space="preserve">   日置川町</t>
  </si>
  <si>
    <t xml:space="preserve">   上富田町</t>
  </si>
  <si>
    <t xml:space="preserve">   大 塔 村</t>
  </si>
  <si>
    <t xml:space="preserve">   中辺路町</t>
  </si>
  <si>
    <t xml:space="preserve">   白 浜 町</t>
  </si>
  <si>
    <t xml:space="preserve">   印 南 町</t>
  </si>
  <si>
    <t xml:space="preserve">   南 部 町</t>
  </si>
  <si>
    <t xml:space="preserve">   南部川村</t>
  </si>
  <si>
    <t xml:space="preserve">   龍 神 村</t>
  </si>
  <si>
    <t xml:space="preserve">   美 山 村</t>
  </si>
  <si>
    <t xml:space="preserve">   中 津 村</t>
  </si>
  <si>
    <t xml:space="preserve">   川 辺 町</t>
  </si>
  <si>
    <t xml:space="preserve">   由 良 町</t>
  </si>
  <si>
    <t xml:space="preserve">   日 高 町</t>
  </si>
  <si>
    <t xml:space="preserve">   美 浜 町</t>
  </si>
  <si>
    <t xml:space="preserve">   清 水 町</t>
  </si>
  <si>
    <t xml:space="preserve">   金 屋 町</t>
  </si>
  <si>
    <t xml:space="preserve">   吉 備 町</t>
  </si>
  <si>
    <t xml:space="preserve">   広 川 町</t>
  </si>
  <si>
    <t xml:space="preserve">   湯 浅 町</t>
  </si>
  <si>
    <t xml:space="preserve">   花 園 村</t>
  </si>
  <si>
    <t xml:space="preserve">   高 野 町</t>
  </si>
  <si>
    <t xml:space="preserve">   九度山町</t>
  </si>
  <si>
    <t xml:space="preserve">   高野口町</t>
  </si>
  <si>
    <t xml:space="preserve">   かつらぎ町</t>
  </si>
  <si>
    <t xml:space="preserve">   岩 出 町</t>
  </si>
  <si>
    <t xml:space="preserve">   貴志川町</t>
  </si>
  <si>
    <t xml:space="preserve">   桃 山 町</t>
  </si>
  <si>
    <t xml:space="preserve">   那 賀 町</t>
  </si>
  <si>
    <t xml:space="preserve">   粉 河 町</t>
  </si>
  <si>
    <t xml:space="preserve">   打 田 町</t>
  </si>
  <si>
    <t xml:space="preserve">   美 里 町</t>
  </si>
  <si>
    <t xml:space="preserve">   野 上 町</t>
  </si>
  <si>
    <t xml:space="preserve">   下 津 町</t>
  </si>
  <si>
    <t xml:space="preserve">   新 宮 市</t>
  </si>
  <si>
    <t xml:space="preserve">   田 辺 市</t>
  </si>
  <si>
    <t xml:space="preserve">   御 坊 市</t>
  </si>
  <si>
    <t xml:space="preserve">   有 田 市</t>
  </si>
  <si>
    <t xml:space="preserve">   橋 本 市</t>
  </si>
  <si>
    <t xml:space="preserve">   海 南 市</t>
  </si>
  <si>
    <t xml:space="preserve">   和歌山市</t>
  </si>
  <si>
    <t>自殺</t>
    <phoneticPr fontId="2"/>
  </si>
  <si>
    <t>老衰</t>
    <phoneticPr fontId="2"/>
  </si>
  <si>
    <t>腎不全</t>
    <phoneticPr fontId="2"/>
  </si>
  <si>
    <t>肝疾患</t>
    <phoneticPr fontId="2"/>
  </si>
  <si>
    <t>性肺疾患</t>
    <phoneticPr fontId="2"/>
  </si>
  <si>
    <t xml:space="preserve">   市 町 村</t>
  </si>
  <si>
    <t>慢性閉塞</t>
    <phoneticPr fontId="2"/>
  </si>
  <si>
    <t xml:space="preserve"> 単位：人</t>
    <phoneticPr fontId="2"/>
  </si>
  <si>
    <t xml:space="preserve"> 単位：人</t>
    <phoneticPr fontId="2"/>
  </si>
  <si>
    <t>Ｂ．市町村別特定死因別死亡者数－続き－</t>
  </si>
  <si>
    <t>注）肝等は，肝及び肝内胆管</t>
  </si>
  <si>
    <t>平成10年 1998</t>
  </si>
  <si>
    <t>心疾患</t>
    <phoneticPr fontId="2"/>
  </si>
  <si>
    <t>性疾患</t>
  </si>
  <si>
    <t>糖尿病</t>
    <phoneticPr fontId="2"/>
  </si>
  <si>
    <t>＃気管,肺</t>
  </si>
  <si>
    <t>＃肝等(注</t>
  </si>
  <si>
    <t>結核</t>
    <phoneticPr fontId="2"/>
  </si>
  <si>
    <t>全死因</t>
    <phoneticPr fontId="2"/>
  </si>
  <si>
    <t>高血圧</t>
  </si>
  <si>
    <t>Ｂ．市町村別特定死因別死亡者数</t>
  </si>
  <si>
    <t xml:space="preserve"> 資料：県医務課「保健統計年報」</t>
  </si>
  <si>
    <t>－</t>
  </si>
  <si>
    <t xml:space="preserve">    59   1984</t>
  </si>
  <si>
    <t xml:space="preserve">    58   1983</t>
  </si>
  <si>
    <t xml:space="preserve">    57   1982</t>
  </si>
  <si>
    <t xml:space="preserve">    56   1981</t>
  </si>
  <si>
    <t>昭和55年 1980</t>
  </si>
  <si>
    <t>食中毒</t>
  </si>
  <si>
    <t>性病</t>
  </si>
  <si>
    <t>つつが虫病</t>
  </si>
  <si>
    <t>破傷風</t>
  </si>
  <si>
    <t>マラリア</t>
    <phoneticPr fontId="2"/>
  </si>
  <si>
    <t>百日咳</t>
  </si>
  <si>
    <t>ましん</t>
  </si>
  <si>
    <t>ｲﾝﾌﾙｴﾝｻﾞ</t>
    <phoneticPr fontId="2"/>
  </si>
  <si>
    <t xml:space="preserve">     届出伝染病</t>
  </si>
  <si>
    <t>・</t>
  </si>
  <si>
    <t>大腸菌感染病</t>
  </si>
  <si>
    <t>日本脳炎</t>
  </si>
  <si>
    <t>しょう紅熱</t>
    <phoneticPr fontId="2"/>
  </si>
  <si>
    <t>パラチフス</t>
    <phoneticPr fontId="2"/>
  </si>
  <si>
    <t>腸チフス</t>
    <phoneticPr fontId="2"/>
  </si>
  <si>
    <t>赤痢</t>
  </si>
  <si>
    <t>コレラ</t>
  </si>
  <si>
    <t xml:space="preserve">腸管出血性  </t>
  </si>
  <si>
    <t xml:space="preserve">  　　　　　法定・指定伝染病</t>
  </si>
  <si>
    <t xml:space="preserve"> </t>
  </si>
  <si>
    <t xml:space="preserve">  単位：人</t>
    <phoneticPr fontId="2"/>
  </si>
  <si>
    <t xml:space="preserve">  単位：人</t>
    <phoneticPr fontId="2"/>
  </si>
  <si>
    <t>黄熱，回帰熱の発生はなかった。</t>
  </si>
  <si>
    <t>「届出伝染病」のうち，伝染性下痢症，狂犬病，マラリア，炭そ，フィラリア病，</t>
  </si>
  <si>
    <t>かった。</t>
  </si>
  <si>
    <t>膜炎，ペスト，急性灰白髄炎（指定伝染病），ラッサ熱（指定伝染病）の発生はな</t>
  </si>
  <si>
    <t>「法定・指定伝染病」のうち，とうそう，発疹チフス，ジフテリア，流行性脳脊髄</t>
  </si>
  <si>
    <t>腸管出血大腸菌感染症は平成８年８月６日から指定伝染病の対象となった。</t>
  </si>
  <si>
    <t>結核は昭和60年から伝染病統計から除かれた。</t>
  </si>
  <si>
    <t>本表は患者届出地により表章されている。</t>
  </si>
  <si>
    <t>Ｔ-05 伝染病及び食中毒患者数</t>
  </si>
  <si>
    <t xml:space="preserve"> 資料：厚生省大臣官房統計情報部「医師・歯科医師・薬剤師調査」</t>
  </si>
  <si>
    <t xml:space="preserve">       1,410</t>
  </si>
  <si>
    <t xml:space="preserve">       1,281</t>
  </si>
  <si>
    <t>平成 2   1990</t>
  </si>
  <si>
    <t xml:space="preserve">       1,158</t>
  </si>
  <si>
    <t xml:space="preserve">       1,052</t>
  </si>
  <si>
    <t xml:space="preserve">         781</t>
  </si>
  <si>
    <t xml:space="preserve">         644</t>
  </si>
  <si>
    <t xml:space="preserve">         574</t>
  </si>
  <si>
    <t>昭和45年 1970</t>
  </si>
  <si>
    <t xml:space="preserve">    └──┬──┘</t>
    <phoneticPr fontId="2"/>
  </si>
  <si>
    <t>12月末</t>
  </si>
  <si>
    <t>の従事者</t>
  </si>
  <si>
    <t xml:space="preserve"> の勤務者</t>
  </si>
  <si>
    <t xml:space="preserve"> の開設者</t>
  </si>
  <si>
    <t>(含む無職)</t>
  </si>
  <si>
    <t xml:space="preserve"> 設の以外の</t>
  </si>
  <si>
    <t>設の従事者</t>
  </si>
  <si>
    <t>付属病院</t>
  </si>
  <si>
    <t>診療所の</t>
  </si>
  <si>
    <t xml:space="preserve"> の従事者</t>
  </si>
  <si>
    <t>老人保健施</t>
  </si>
  <si>
    <t>医育機関</t>
  </si>
  <si>
    <t>病院，</t>
  </si>
  <si>
    <t xml:space="preserve"> 医療施設</t>
  </si>
  <si>
    <t xml:space="preserve"> 医師総数</t>
  </si>
  <si>
    <t xml:space="preserve"> 医療施設･</t>
  </si>
  <si>
    <t>（従業地による）</t>
  </si>
  <si>
    <t>Ａ．医  師</t>
  </si>
  <si>
    <t>Ｔ-06 医師，歯科医師数</t>
  </si>
  <si>
    <t xml:space="preserve">         114</t>
  </si>
  <si>
    <t xml:space="preserve">         105</t>
  </si>
  <si>
    <t xml:space="preserve">         110</t>
  </si>
  <si>
    <t xml:space="preserve">         116</t>
  </si>
  <si>
    <t xml:space="preserve">          70</t>
  </si>
  <si>
    <t xml:space="preserve">          50</t>
  </si>
  <si>
    <t xml:space="preserve">    └──┬──┘</t>
    <phoneticPr fontId="2"/>
  </si>
  <si>
    <t xml:space="preserve"> 総数</t>
  </si>
  <si>
    <t xml:space="preserve"> 歯科医師</t>
  </si>
  <si>
    <t>Ｂ.歯科医師</t>
  </si>
  <si>
    <t>平成 8年1996</t>
  </si>
  <si>
    <t>施設従事者</t>
  </si>
  <si>
    <t>総数</t>
  </si>
  <si>
    <t>医育機関</t>
    <phoneticPr fontId="2"/>
  </si>
  <si>
    <t>診療所勤務</t>
  </si>
  <si>
    <t>病院勤務</t>
    <phoneticPr fontId="2"/>
  </si>
  <si>
    <t>診療所開設</t>
  </si>
  <si>
    <t>病院開設</t>
    <phoneticPr fontId="2"/>
  </si>
  <si>
    <t>＃うち医療</t>
  </si>
  <si>
    <t>歯科医師</t>
  </si>
  <si>
    <t>医師総数</t>
    <phoneticPr fontId="2"/>
  </si>
  <si>
    <t xml:space="preserve">      （12月31日現在）</t>
  </si>
  <si>
    <t>Ｔ-08 市町村別医師数，歯科医師数</t>
  </si>
  <si>
    <t xml:space="preserve">             資料：県医務課「保健統計年報」</t>
  </si>
  <si>
    <t xml:space="preserve">  新宮</t>
  </si>
  <si>
    <t xml:space="preserve">  古座</t>
  </si>
  <si>
    <t xml:space="preserve">  田辺 </t>
  </si>
  <si>
    <t xml:space="preserve">  御坊 </t>
  </si>
  <si>
    <t xml:space="preserve">  湯浅 </t>
  </si>
  <si>
    <t xml:space="preserve">  高野口</t>
  </si>
  <si>
    <t xml:space="preserve">  岩出 </t>
  </si>
  <si>
    <t xml:space="preserve">  海南 </t>
  </si>
  <si>
    <t xml:space="preserve">  和歌山市西</t>
  </si>
  <si>
    <t xml:space="preserve">  和歌山市中央</t>
  </si>
  <si>
    <t>准看護婦</t>
  </si>
  <si>
    <t>看護婦</t>
  </si>
  <si>
    <t>看護婦</t>
    <phoneticPr fontId="2"/>
  </si>
  <si>
    <t>准看護婦</t>
    <phoneticPr fontId="2"/>
  </si>
  <si>
    <t xml:space="preserve">      (士)</t>
  </si>
  <si>
    <t>(士)</t>
  </si>
  <si>
    <t xml:space="preserve">   保 健 所</t>
  </si>
  <si>
    <t xml:space="preserve">   その他の従業場</t>
  </si>
  <si>
    <t xml:space="preserve">       診療所</t>
  </si>
  <si>
    <t xml:space="preserve">        病  院</t>
  </si>
  <si>
    <t xml:space="preserve">        総  数</t>
  </si>
  <si>
    <t xml:space="preserve">  単位：人</t>
    <phoneticPr fontId="2"/>
  </si>
  <si>
    <t xml:space="preserve">       （12月31日現在）</t>
  </si>
  <si>
    <t>Ｔ-09 保健所，就業場別看護婦(士)・准看護婦(士)数</t>
  </si>
  <si>
    <t>所･その他</t>
    <phoneticPr fontId="2"/>
  </si>
  <si>
    <t>保健所</t>
    <phoneticPr fontId="2"/>
  </si>
  <si>
    <t>診療所</t>
    <phoneticPr fontId="2"/>
  </si>
  <si>
    <t>出張のみ</t>
    <phoneticPr fontId="2"/>
  </si>
  <si>
    <t>従事者</t>
    <phoneticPr fontId="2"/>
  </si>
  <si>
    <t>開設者</t>
    <phoneticPr fontId="2"/>
  </si>
  <si>
    <t>学校･養成</t>
    <phoneticPr fontId="2"/>
  </si>
  <si>
    <t>助産所</t>
  </si>
  <si>
    <t xml:space="preserve">   総 数</t>
  </si>
  <si>
    <t>Ｔ-10 保健所，就業場別助産婦数</t>
    <phoneticPr fontId="2"/>
  </si>
  <si>
    <t>－</t>
    <phoneticPr fontId="2"/>
  </si>
  <si>
    <t xml:space="preserve"> [保健所別]</t>
  </si>
  <si>
    <t xml:space="preserve">     8   1996</t>
    <phoneticPr fontId="2"/>
  </si>
  <si>
    <t>事業所</t>
  </si>
  <si>
    <t>診療所</t>
  </si>
  <si>
    <t>市町村</t>
  </si>
  <si>
    <t>所外</t>
  </si>
  <si>
    <t>所内</t>
  </si>
  <si>
    <t>校･養成所</t>
    <phoneticPr fontId="2"/>
  </si>
  <si>
    <t>総  数</t>
    <phoneticPr fontId="2"/>
  </si>
  <si>
    <t>病院・</t>
  </si>
  <si>
    <t xml:space="preserve">        保健所</t>
    <phoneticPr fontId="2"/>
  </si>
  <si>
    <t>保健婦･学</t>
    <phoneticPr fontId="2"/>
  </si>
  <si>
    <t>保健婦</t>
    <phoneticPr fontId="2"/>
  </si>
  <si>
    <t xml:space="preserve">  単位:人</t>
    <phoneticPr fontId="2"/>
  </si>
  <si>
    <t xml:space="preserve">          （12月31日現在）</t>
  </si>
  <si>
    <t>Ｔ-11 保健所，就業場別保健婦数</t>
  </si>
  <si>
    <t xml:space="preserve">  技工士</t>
  </si>
  <si>
    <t xml:space="preserve">  衛生士</t>
  </si>
  <si>
    <t>整復師</t>
  </si>
  <si>
    <t xml:space="preserve">  指圧師</t>
  </si>
  <si>
    <t xml:space="preserve">  歯科</t>
  </si>
  <si>
    <t xml:space="preserve">   柔道</t>
    <phoneticPr fontId="2"/>
  </si>
  <si>
    <t>きゅう師</t>
  </si>
  <si>
    <t>はり師</t>
  </si>
  <si>
    <t>ﾏｯｻ-ｼﾞ･</t>
    <phoneticPr fontId="2"/>
  </si>
  <si>
    <t xml:space="preserve">  あんま･</t>
  </si>
  <si>
    <t xml:space="preserve">   単位:人</t>
    <phoneticPr fontId="2"/>
  </si>
  <si>
    <t xml:space="preserve">        （12月31日現在）</t>
  </si>
  <si>
    <t>Ｔ-12 その他の医療従事者数</t>
  </si>
  <si>
    <t xml:space="preserve">  資料：県薬務課，社会人口体系収集資料</t>
  </si>
  <si>
    <t xml:space="preserve">  北 山 村</t>
  </si>
  <si>
    <t xml:space="preserve">  本 宮 町</t>
  </si>
  <si>
    <t xml:space="preserve">  熊野川町</t>
  </si>
  <si>
    <t xml:space="preserve">  古座川町</t>
  </si>
  <si>
    <t xml:space="preserve">  古 座 町</t>
  </si>
  <si>
    <t xml:space="preserve">  太 地 町 </t>
  </si>
  <si>
    <t xml:space="preserve">  那智勝浦町</t>
  </si>
  <si>
    <t xml:space="preserve">  串 本 町</t>
  </si>
  <si>
    <t xml:space="preserve">  すさみ町</t>
  </si>
  <si>
    <t xml:space="preserve">  日置川町</t>
  </si>
  <si>
    <t xml:space="preserve">  上富田町</t>
  </si>
  <si>
    <t xml:space="preserve">  大 塔 村</t>
  </si>
  <si>
    <t xml:space="preserve">  中辺路町</t>
  </si>
  <si>
    <t xml:space="preserve">  白 浜 町</t>
  </si>
  <si>
    <t xml:space="preserve">  印 南 町</t>
  </si>
  <si>
    <t xml:space="preserve">  南 部 町</t>
  </si>
  <si>
    <t xml:space="preserve">  南部川村</t>
  </si>
  <si>
    <t xml:space="preserve">  龍 神 村</t>
  </si>
  <si>
    <t xml:space="preserve">  美 山 村</t>
  </si>
  <si>
    <t xml:space="preserve">  中 津 村</t>
  </si>
  <si>
    <t xml:space="preserve">  川 辺 町</t>
  </si>
  <si>
    <t xml:space="preserve">  由 良 町</t>
  </si>
  <si>
    <t xml:space="preserve">  日 高 町</t>
  </si>
  <si>
    <t xml:space="preserve">  美 浜 町</t>
  </si>
  <si>
    <t xml:space="preserve">  清 水 町</t>
  </si>
  <si>
    <t xml:space="preserve">  金 屋 町</t>
  </si>
  <si>
    <t xml:space="preserve">  吉 備 町</t>
  </si>
  <si>
    <t xml:space="preserve">  広 川 町</t>
  </si>
  <si>
    <t xml:space="preserve">  湯 浅 町</t>
  </si>
  <si>
    <t xml:space="preserve">  花 園 村</t>
  </si>
  <si>
    <t xml:space="preserve">  高 野 町</t>
  </si>
  <si>
    <t xml:space="preserve">  九度山町</t>
  </si>
  <si>
    <t xml:space="preserve">  高野口町</t>
  </si>
  <si>
    <t xml:space="preserve">  かつらぎ町</t>
  </si>
  <si>
    <t xml:space="preserve">  岩 出 町</t>
  </si>
  <si>
    <t xml:space="preserve">  貴志川町</t>
  </si>
  <si>
    <t xml:space="preserve">  桃 山 町</t>
  </si>
  <si>
    <t xml:space="preserve">  那 賀 町</t>
  </si>
  <si>
    <t xml:space="preserve">  粉 河 町</t>
  </si>
  <si>
    <t xml:space="preserve">  打 田 町</t>
  </si>
  <si>
    <t xml:space="preserve">  美 里 町</t>
  </si>
  <si>
    <t xml:space="preserve">  野 上 町</t>
  </si>
  <si>
    <t xml:space="preserve">  下 津 町</t>
  </si>
  <si>
    <t xml:space="preserve">  新 宮 市</t>
  </si>
  <si>
    <t xml:space="preserve">  田 辺 市</t>
  </si>
  <si>
    <t xml:space="preserve">  御 坊 市</t>
  </si>
  <si>
    <t xml:space="preserve">  有 田 市</t>
  </si>
  <si>
    <t xml:space="preserve">  橋 本 市</t>
  </si>
  <si>
    <t xml:space="preserve">  海 南 市</t>
  </si>
  <si>
    <t xml:space="preserve">  和歌山市</t>
  </si>
  <si>
    <t xml:space="preserve">    12  2000</t>
  </si>
  <si>
    <t>平成11年1999</t>
  </si>
  <si>
    <t xml:space="preserve"> 販売業</t>
  </si>
  <si>
    <t xml:space="preserve">  販売業</t>
  </si>
  <si>
    <t>薬 局</t>
  </si>
  <si>
    <t xml:space="preserve">  特例</t>
  </si>
  <si>
    <t xml:space="preserve"> 薬種商</t>
  </si>
  <si>
    <t xml:space="preserve">  一般</t>
  </si>
  <si>
    <t xml:space="preserve"> 医薬品営業施設数</t>
  </si>
  <si>
    <t xml:space="preserve"> ( 3月末現在)</t>
  </si>
  <si>
    <t>Ｔ-13 市町村別医薬品営業施設数</t>
  </si>
  <si>
    <t xml:space="preserve">  資料：県生活衛生課,社会人口体系収集資料</t>
  </si>
  <si>
    <t>公衆浴場</t>
  </si>
  <si>
    <t>ｸﾘ-ﾆﾝｸﾞ所</t>
  </si>
  <si>
    <t xml:space="preserve"> 美容所</t>
  </si>
  <si>
    <t xml:space="preserve"> 理容所</t>
  </si>
  <si>
    <t xml:space="preserve">          (3月末現在)</t>
  </si>
  <si>
    <t>Ｔ-14 市町村別環境衛生営業施設数</t>
  </si>
  <si>
    <t>　  　平成９年度は、厚生省大臣官房統計情報部「地域保健事業報告」</t>
  </si>
  <si>
    <t>資料：平成８年度以前は、県医務課「保健統計年報」</t>
  </si>
  <si>
    <t xml:space="preserve">     9    1997</t>
  </si>
  <si>
    <t xml:space="preserve">     8    1996</t>
  </si>
  <si>
    <t xml:space="preserve">     7    1995</t>
  </si>
  <si>
    <t>平成 2    1990</t>
  </si>
  <si>
    <t xml:space="preserve">    60    1985</t>
  </si>
  <si>
    <t>昭和55年度1980</t>
  </si>
  <si>
    <t xml:space="preserve">    (直接+間接)</t>
  </si>
  <si>
    <t xml:space="preserve"> Ｂ.Ｃ.Ｇ. 接種者数</t>
  </si>
  <si>
    <t xml:space="preserve">        被注射者数</t>
  </si>
  <si>
    <t xml:space="preserve">   ｴｯｸｽ線撮影者数</t>
  </si>
  <si>
    <t xml:space="preserve">     ﾂﾍﾞﾙｸﾘﾝ反応検査</t>
  </si>
  <si>
    <t>Ｃ．結核予防</t>
  </si>
  <si>
    <t>注）未熟児を除く新生児。</t>
  </si>
  <si>
    <t>(実人員)</t>
  </si>
  <si>
    <t>(延人員)</t>
  </si>
  <si>
    <t>妊娠中毒</t>
    <phoneticPr fontId="2"/>
  </si>
  <si>
    <t>未熟児</t>
    <phoneticPr fontId="2"/>
  </si>
  <si>
    <t>注)新生児</t>
    <phoneticPr fontId="2"/>
  </si>
  <si>
    <t>妊産婦</t>
    <phoneticPr fontId="2"/>
  </si>
  <si>
    <t>乳 児</t>
    <phoneticPr fontId="2"/>
  </si>
  <si>
    <t xml:space="preserve"> 産 婦</t>
    <phoneticPr fontId="2"/>
  </si>
  <si>
    <t>妊 婦</t>
    <phoneticPr fontId="2"/>
  </si>
  <si>
    <t xml:space="preserve">      訪問指導</t>
  </si>
  <si>
    <t xml:space="preserve">    乳幼児保健指導</t>
    <phoneticPr fontId="2"/>
  </si>
  <si>
    <t xml:space="preserve">     妊産婦保健指導</t>
    <phoneticPr fontId="2"/>
  </si>
  <si>
    <t>Ｂ．母子保健</t>
  </si>
  <si>
    <t xml:space="preserve">    平成９年度は、県立保健所と和歌山市分。</t>
  </si>
  <si>
    <t>注）平成８年度以前は、県立保健所と市町村分。</t>
  </si>
  <si>
    <t xml:space="preserve">           3,096</t>
  </si>
  <si>
    <t>　　　 　└─┬───┘</t>
    <phoneticPr fontId="2"/>
  </si>
  <si>
    <t xml:space="preserve"> く幼児</t>
  </si>
  <si>
    <t xml:space="preserve"> く乳児</t>
  </si>
  <si>
    <t>その他</t>
    <phoneticPr fontId="2"/>
  </si>
  <si>
    <t>精密診査</t>
    <phoneticPr fontId="2"/>
  </si>
  <si>
    <t>一般診査</t>
    <phoneticPr fontId="2"/>
  </si>
  <si>
    <t>一 般</t>
    <phoneticPr fontId="2"/>
  </si>
  <si>
    <t xml:space="preserve"> 療育を除</t>
  </si>
  <si>
    <t xml:space="preserve">      循環器疾患</t>
    <phoneticPr fontId="2"/>
  </si>
  <si>
    <t>（注）</t>
  </si>
  <si>
    <t xml:space="preserve"> 母  子  （注）</t>
  </si>
  <si>
    <t xml:space="preserve">       生活習慣病（続き）</t>
  </si>
  <si>
    <t xml:space="preserve">    健康診断受診延人員－続き－</t>
  </si>
  <si>
    <t xml:space="preserve">         69,034</t>
  </si>
  <si>
    <t xml:space="preserve">        └────┬────┘</t>
    <phoneticPr fontId="2"/>
  </si>
  <si>
    <t xml:space="preserve">    └───┬──┘</t>
    <phoneticPr fontId="2"/>
  </si>
  <si>
    <t>子宮がん</t>
    <phoneticPr fontId="2"/>
  </si>
  <si>
    <t>胃がん</t>
    <phoneticPr fontId="2"/>
  </si>
  <si>
    <t>定期外</t>
    <phoneticPr fontId="2"/>
  </si>
  <si>
    <t>定 期</t>
    <phoneticPr fontId="2"/>
  </si>
  <si>
    <t>悪性新生物</t>
  </si>
  <si>
    <t>療 育</t>
    <phoneticPr fontId="2"/>
  </si>
  <si>
    <t>精 神</t>
  </si>
  <si>
    <t xml:space="preserve"> 受診延人員</t>
  </si>
  <si>
    <t>生活習慣病</t>
  </si>
  <si>
    <t xml:space="preserve">  （注）</t>
  </si>
  <si>
    <t xml:space="preserve">       結  核</t>
    <phoneticPr fontId="2"/>
  </si>
  <si>
    <t xml:space="preserve"> 健康診断</t>
  </si>
  <si>
    <t xml:space="preserve"> 健康診断受診延人員</t>
  </si>
  <si>
    <t>Ａ．健康診断</t>
  </si>
  <si>
    <t>Ｔ-15 保健所活動状況</t>
  </si>
  <si>
    <t>資料：県環境生活総務課「環境白書」</t>
    <rPh sb="6" eb="8">
      <t>セイカツ</t>
    </rPh>
    <rPh sb="8" eb="11">
      <t>ソウムカ</t>
    </rPh>
    <phoneticPr fontId="2"/>
  </si>
  <si>
    <t>－</t>
    <phoneticPr fontId="2"/>
  </si>
  <si>
    <t xml:space="preserve">    10    1998</t>
  </si>
  <si>
    <t xml:space="preserve">     6    1994</t>
  </si>
  <si>
    <t xml:space="preserve">     5    1993</t>
  </si>
  <si>
    <t>平成 4年度1992</t>
  </si>
  <si>
    <t xml:space="preserve"> 等に搬入</t>
  </si>
  <si>
    <t xml:space="preserve"> 処理施設</t>
  </si>
  <si>
    <t xml:space="preserve"> 埋め立て</t>
  </si>
  <si>
    <t>焼 却</t>
  </si>
  <si>
    <t xml:space="preserve">  処理量</t>
  </si>
  <si>
    <t xml:space="preserve">  搬入量</t>
  </si>
  <si>
    <t xml:space="preserve">  収集量</t>
  </si>
  <si>
    <t xml:space="preserve"> ①+②+③</t>
  </si>
  <si>
    <t xml:space="preserve"> 再生業者</t>
  </si>
  <si>
    <t xml:space="preserve"> 資源化</t>
  </si>
  <si>
    <t xml:space="preserve"> 粗大ゴミ</t>
  </si>
  <si>
    <t xml:space="preserve"> ③ 自家</t>
  </si>
  <si>
    <t>② 直接</t>
  </si>
  <si>
    <t>① 計画</t>
  </si>
  <si>
    <t>総排出量</t>
  </si>
  <si>
    <t>①＋② 総収集量の処理内訳</t>
  </si>
  <si>
    <t xml:space="preserve"> 単位：ﾄﾝ</t>
    <phoneticPr fontId="2"/>
  </si>
  <si>
    <t>Ｔ-16 市町村別ごみ排出量及び処理の状況</t>
  </si>
  <si>
    <t>－</t>
    <phoneticPr fontId="2"/>
  </si>
  <si>
    <t xml:space="preserve"> </t>
    <phoneticPr fontId="2"/>
  </si>
  <si>
    <t xml:space="preserve">     11   1999</t>
  </si>
  <si>
    <t>　└──────┬──────┘</t>
    <phoneticPr fontId="2"/>
  </si>
  <si>
    <t xml:space="preserve">     10   1998</t>
  </si>
  <si>
    <t xml:space="preserve">      9   1997</t>
  </si>
  <si>
    <t xml:space="preserve">      8   1996</t>
  </si>
  <si>
    <t xml:space="preserve">      7   1995</t>
  </si>
  <si>
    <t>平成 6年 1994</t>
  </si>
  <si>
    <t xml:space="preserve">   　└┬────┘</t>
    <phoneticPr fontId="2"/>
  </si>
  <si>
    <t>％</t>
  </si>
  <si>
    <t>(①＋②)</t>
  </si>
  <si>
    <t xml:space="preserve"> 自家処理</t>
  </si>
  <si>
    <t xml:space="preserve"> 計画収集</t>
  </si>
  <si>
    <t xml:space="preserve">   化人口</t>
  </si>
  <si>
    <t xml:space="preserve"> 集落排水</t>
  </si>
  <si>
    <t xml:space="preserve"> 浄化槽</t>
  </si>
  <si>
    <t xml:space="preserve"> 下水道</t>
  </si>
  <si>
    <t>①÷</t>
  </si>
  <si>
    <t xml:space="preserve"> ②非水洗</t>
  </si>
  <si>
    <t xml:space="preserve"> 農業</t>
  </si>
  <si>
    <t xml:space="preserve"> 単独</t>
  </si>
  <si>
    <t xml:space="preserve"> 合併</t>
  </si>
  <si>
    <t xml:space="preserve"> 公共</t>
  </si>
  <si>
    <t xml:space="preserve"> ①水洗</t>
  </si>
  <si>
    <t>水洗化率</t>
  </si>
  <si>
    <t>Ａ．水洗化の状況（ 3月末）</t>
  </si>
  <si>
    <t>Ｔ-17 市町村別し尿</t>
  </si>
  <si>
    <t>資料：県環境生活総務課　「環境白書」</t>
    <rPh sb="6" eb="8">
      <t>セイカツ</t>
    </rPh>
    <rPh sb="8" eb="11">
      <t>ソウムカ</t>
    </rPh>
    <rPh sb="13" eb="15">
      <t>カンキョウ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</si>
  <si>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</si>
  <si>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</si>
  <si>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</si>
  <si>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</si>
  <si>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</si>
  <si>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</si>
  <si>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</si>
  <si>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</si>
  <si>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 xml:space="preserve">   10    1998</t>
  </si>
  <si>
    <t xml:space="preserve">    9    1997</t>
  </si>
  <si>
    <t xml:space="preserve">    8    1996</t>
  </si>
  <si>
    <t xml:space="preserve">    7    1995</t>
  </si>
  <si>
    <t xml:space="preserve">    6    1994</t>
  </si>
  <si>
    <t xml:space="preserve"> 平成 5年  1993</t>
    <phoneticPr fontId="2"/>
  </si>
  <si>
    <t>汚泥</t>
  </si>
  <si>
    <t>し尿</t>
  </si>
  <si>
    <t>海洋投入</t>
  </si>
  <si>
    <t>下水道投入</t>
  </si>
  <si>
    <t>処理施設</t>
  </si>
  <si>
    <t xml:space="preserve">  浄化槽</t>
  </si>
  <si>
    <t>収集処理</t>
  </si>
  <si>
    <t>自家処理</t>
  </si>
  <si>
    <t xml:space="preserve"> し尿</t>
  </si>
  <si>
    <t>(総排出量)</t>
  </si>
  <si>
    <t xml:space="preserve">        収集処理の内容</t>
    <phoneticPr fontId="2"/>
  </si>
  <si>
    <t>［再掲］</t>
  </si>
  <si>
    <t xml:space="preserve">     市町村（組合）処理</t>
  </si>
  <si>
    <t>総処理量</t>
  </si>
  <si>
    <t xml:space="preserve">      単位：ｋﾘｯﾄﾙ</t>
    <phoneticPr fontId="2"/>
  </si>
  <si>
    <t>Ｂ．し尿処理の状況</t>
  </si>
  <si>
    <t>初島支所</t>
  </si>
  <si>
    <t>有田市</t>
  </si>
  <si>
    <t>下津町役場</t>
  </si>
  <si>
    <t>下津町</t>
  </si>
  <si>
    <t>東海南中学校</t>
  </si>
  <si>
    <t>内海小学校</t>
  </si>
  <si>
    <t>海南市役所</t>
  </si>
  <si>
    <t>黒江小学校</t>
  </si>
  <si>
    <t>海南市</t>
  </si>
  <si>
    <t>市立和歌山商業</t>
  </si>
  <si>
    <t>西脇小学校</t>
  </si>
  <si>
    <t>小倉小学校</t>
  </si>
  <si>
    <t>和歌浦小学校</t>
  </si>
  <si>
    <t>日進中学校</t>
  </si>
  <si>
    <t>西保健センター</t>
  </si>
  <si>
    <t>衛生公害研究ｾﾝﾀ-</t>
  </si>
  <si>
    <t>和歌山市</t>
  </si>
  <si>
    <t>平成11年度</t>
  </si>
  <si>
    <t>平成10年度</t>
  </si>
  <si>
    <t>平成 9年度</t>
  </si>
  <si>
    <t>平成 8年度</t>
  </si>
  <si>
    <t>平成 7年度</t>
  </si>
  <si>
    <t>平成 6年度</t>
  </si>
  <si>
    <t>平成 5年度</t>
  </si>
  <si>
    <t>測定地点名</t>
  </si>
  <si>
    <t>市，町</t>
  </si>
  <si>
    <t xml:space="preserve"> 1999</t>
  </si>
  <si>
    <t xml:space="preserve"> 1998</t>
  </si>
  <si>
    <t xml:space="preserve"> 1997</t>
  </si>
  <si>
    <t xml:space="preserve"> 1996</t>
  </si>
  <si>
    <t xml:space="preserve"> 1995</t>
  </si>
  <si>
    <t xml:space="preserve"> 1994</t>
  </si>
  <si>
    <t xml:space="preserve"> 1993</t>
  </si>
  <si>
    <t xml:space="preserve"> 単位：ppm</t>
    <phoneticPr fontId="2"/>
  </si>
  <si>
    <t>Ｄ．オキシダント  年度平均値（昼間）</t>
  </si>
  <si>
    <t>資料：県環境生活総務課「環境白書」</t>
    <rPh sb="6" eb="8">
      <t>セイカツ</t>
    </rPh>
    <rPh sb="8" eb="10">
      <t>ソウム</t>
    </rPh>
    <phoneticPr fontId="2"/>
  </si>
  <si>
    <t>南部町役場</t>
  </si>
  <si>
    <t>南部町</t>
  </si>
  <si>
    <t>印南原</t>
  </si>
  <si>
    <t>印南町</t>
  </si>
  <si>
    <t>川辺農村広場</t>
  </si>
  <si>
    <t>川辺町</t>
  </si>
  <si>
    <t>名田局</t>
  </si>
  <si>
    <t>塩屋局</t>
  </si>
  <si>
    <t>野口局</t>
  </si>
  <si>
    <t>御坊監視支所</t>
  </si>
  <si>
    <t>御坊市</t>
  </si>
  <si>
    <t>美浜町役場</t>
  </si>
  <si>
    <t>三尾小学校</t>
  </si>
  <si>
    <t>美浜町</t>
  </si>
  <si>
    <t>日高消防</t>
  </si>
  <si>
    <t>日高町</t>
  </si>
  <si>
    <t>耐久高校</t>
  </si>
  <si>
    <t>湯浅町</t>
  </si>
  <si>
    <t>みかんセンター</t>
  </si>
  <si>
    <t>加茂第一小学校</t>
  </si>
  <si>
    <t>中野上小学校</t>
  </si>
  <si>
    <t>衛生公害研究ｾﾝﾀｰ</t>
  </si>
  <si>
    <t xml:space="preserve"> 単位：ppm</t>
    <phoneticPr fontId="2"/>
  </si>
  <si>
    <t>Ｃ．二酸化窒素  年度平均値</t>
  </si>
  <si>
    <t>Ｔ-18 大気汚染物質測定年度平均値経年変化－続き－</t>
  </si>
  <si>
    <t>注）平成11年度からT-18Aの田辺市会津公園へ設置した。</t>
    <rPh sb="0" eb="1">
      <t>チュウ</t>
    </rPh>
    <rPh sb="2" eb="4">
      <t>ヘイセイ</t>
    </rPh>
    <rPh sb="6" eb="8">
      <t>ネンド</t>
    </rPh>
    <rPh sb="16" eb="19">
      <t>タナベシ</t>
    </rPh>
    <rPh sb="19" eb="20">
      <t>カイ</t>
    </rPh>
    <rPh sb="20" eb="21">
      <t>ツ</t>
    </rPh>
    <rPh sb="21" eb="23">
      <t>コウエン</t>
    </rPh>
    <rPh sb="24" eb="26">
      <t>セッチ</t>
    </rPh>
    <phoneticPr fontId="2"/>
  </si>
  <si>
    <t>新宮商業高校</t>
  </si>
  <si>
    <t>城南中学校</t>
  </si>
  <si>
    <t>新宮市役所</t>
  </si>
  <si>
    <t>新宮市</t>
  </si>
  <si>
    <t>第一小学校</t>
  </si>
  <si>
    <t>水道事業場</t>
  </si>
  <si>
    <t>田辺市</t>
  </si>
  <si>
    <t>注）</t>
    <rPh sb="0" eb="1">
      <t>チュウ</t>
    </rPh>
    <phoneticPr fontId="2"/>
  </si>
  <si>
    <t>津木中学校</t>
  </si>
  <si>
    <t>広小学校</t>
  </si>
  <si>
    <t>広川町</t>
  </si>
  <si>
    <t>五西月小学校</t>
  </si>
  <si>
    <t>金屋町役場</t>
  </si>
  <si>
    <t>金屋町</t>
  </si>
  <si>
    <t>吉備町役場</t>
  </si>
  <si>
    <t>御霊小学校</t>
  </si>
  <si>
    <t>吉備町</t>
  </si>
  <si>
    <t>岩出小学校</t>
  </si>
  <si>
    <t>山崎小学校</t>
  </si>
  <si>
    <t>岩出町</t>
  </si>
  <si>
    <t>貴志川中学校</t>
  </si>
  <si>
    <t>丸栖小学校</t>
  </si>
  <si>
    <t>貴志川町</t>
  </si>
  <si>
    <t>応其小学校</t>
  </si>
  <si>
    <t>高野口町役場</t>
  </si>
  <si>
    <t>高野口町</t>
  </si>
  <si>
    <t>隅田小学校</t>
  </si>
  <si>
    <t>橋本市役所</t>
  </si>
  <si>
    <t>橋本市</t>
  </si>
  <si>
    <t xml:space="preserve">      単位：ＳＯ3 mg／100c㎡／日</t>
    <phoneticPr fontId="2"/>
  </si>
  <si>
    <t>Ｂ．いおう酸化物  年度平均値</t>
  </si>
  <si>
    <t>注3）平成11年度から（注1）,（注2）を移設した。</t>
    <rPh sb="0" eb="1">
      <t>チュウ</t>
    </rPh>
    <rPh sb="3" eb="5">
      <t>ヘイセイ</t>
    </rPh>
    <rPh sb="7" eb="9">
      <t>ネンド</t>
    </rPh>
    <rPh sb="12" eb="13">
      <t>チュウ</t>
    </rPh>
    <rPh sb="17" eb="18">
      <t>チュウ</t>
    </rPh>
    <rPh sb="21" eb="23">
      <t>イセツ</t>
    </rPh>
    <phoneticPr fontId="2"/>
  </si>
  <si>
    <t>会津公園　注3）</t>
    <rPh sb="0" eb="1">
      <t>カイ</t>
    </rPh>
    <rPh sb="1" eb="2">
      <t>ツ</t>
    </rPh>
    <rPh sb="2" eb="3">
      <t>コウエン</t>
    </rPh>
    <rPh sb="3" eb="4">
      <t>エン</t>
    </rPh>
    <rPh sb="5" eb="6">
      <t>チュウ</t>
    </rPh>
    <phoneticPr fontId="2"/>
  </si>
  <si>
    <t>田辺市</t>
    <rPh sb="0" eb="3">
      <t>タナベシ</t>
    </rPh>
    <phoneticPr fontId="2"/>
  </si>
  <si>
    <t>野上小学校</t>
  </si>
  <si>
    <t>野上町</t>
  </si>
  <si>
    <t>北野上小学校</t>
  </si>
  <si>
    <t>巽小学校</t>
  </si>
  <si>
    <t>東中学校</t>
  </si>
  <si>
    <t>農協名草支店</t>
  </si>
  <si>
    <t>高松小学校　注2）</t>
    <rPh sb="6" eb="7">
      <t>チュウ</t>
    </rPh>
    <phoneticPr fontId="2"/>
  </si>
  <si>
    <t>公害研究センター</t>
  </si>
  <si>
    <t>中之島小学校</t>
  </si>
  <si>
    <t>野崎小学校</t>
  </si>
  <si>
    <t>血液センタ－　注1）</t>
    <rPh sb="7" eb="8">
      <t>チュウ</t>
    </rPh>
    <phoneticPr fontId="2"/>
  </si>
  <si>
    <t>Ａ．二酸化いおう  年度平均値</t>
  </si>
  <si>
    <t>Ｔ-18 大気汚染物質測定年度平均値経年変化</t>
  </si>
  <si>
    <t>熊野大橋</t>
  </si>
  <si>
    <t>宮井橋</t>
  </si>
  <si>
    <t>新宮川</t>
  </si>
  <si>
    <t>＜1</t>
    <phoneticPr fontId="2"/>
  </si>
  <si>
    <t>＜1</t>
  </si>
  <si>
    <t>二河橋</t>
  </si>
  <si>
    <t>二河川</t>
  </si>
  <si>
    <t>川関橋</t>
  </si>
  <si>
    <t>那智川</t>
  </si>
  <si>
    <t>下里大橋</t>
  </si>
  <si>
    <t>太田川</t>
  </si>
  <si>
    <t>古座橋</t>
  </si>
  <si>
    <t>高瀬橋</t>
  </si>
  <si>
    <t>古座川</t>
  </si>
  <si>
    <t>･･･</t>
    <phoneticPr fontId="2"/>
  </si>
  <si>
    <t>日置川大橋</t>
  </si>
  <si>
    <t>安宅橋</t>
  </si>
  <si>
    <t>日置川</t>
  </si>
  <si>
    <t>富田橋</t>
  </si>
  <si>
    <t>生馬橋</t>
  </si>
  <si>
    <t>富田川</t>
  </si>
  <si>
    <t xml:space="preserve">  秋津橋</t>
  </si>
  <si>
    <t>左会津川 高雄大橋</t>
  </si>
  <si>
    <t>南部大橋</t>
  </si>
  <si>
    <t>南部川</t>
  </si>
  <si>
    <t>西川大橋</t>
  </si>
  <si>
    <t>若野橋</t>
  </si>
  <si>
    <t>船津堰堤</t>
  </si>
  <si>
    <t>日高川</t>
  </si>
  <si>
    <t>保田井堰</t>
  </si>
  <si>
    <t>金屋橋</t>
  </si>
  <si>
    <t>有田川</t>
  </si>
  <si>
    <t>海南大橋</t>
  </si>
  <si>
    <t>山田川</t>
  </si>
  <si>
    <t>新港橋</t>
  </si>
  <si>
    <t>日方川</t>
  </si>
  <si>
    <t>諸井橋</t>
  </si>
  <si>
    <t>小川橋</t>
  </si>
  <si>
    <t>貴志川</t>
  </si>
  <si>
    <t>河口</t>
  </si>
  <si>
    <t>桂谷川</t>
  </si>
  <si>
    <t>橋本</t>
  </si>
  <si>
    <t>橋本川</t>
  </si>
  <si>
    <t>紀ノ川大橋</t>
  </si>
  <si>
    <t>船戸</t>
  </si>
  <si>
    <t>三谷橋</t>
  </si>
  <si>
    <t>恋野橋</t>
  </si>
  <si>
    <t>紀ノ川</t>
  </si>
  <si>
    <t xml:space="preserve"> MPN/百mL</t>
  </si>
  <si>
    <t>mg/L</t>
  </si>
  <si>
    <t xml:space="preserve"> 要求量</t>
  </si>
  <si>
    <t/>
  </si>
  <si>
    <t xml:space="preserve">  群数</t>
  </si>
  <si>
    <t xml:space="preserve"> 物質</t>
  </si>
  <si>
    <t xml:space="preserve"> 酸素</t>
  </si>
  <si>
    <t xml:space="preserve"> 的酸素</t>
  </si>
  <si>
    <t xml:space="preserve"> 酸素量</t>
  </si>
  <si>
    <t xml:space="preserve">  大腸菌</t>
  </si>
  <si>
    <t xml:space="preserve"> 浮遊</t>
  </si>
  <si>
    <t xml:space="preserve"> 化学的 </t>
  </si>
  <si>
    <t xml:space="preserve"> 生物化学</t>
  </si>
  <si>
    <t xml:space="preserve"> 溶存</t>
  </si>
  <si>
    <t xml:space="preserve"> ＳＳ</t>
  </si>
  <si>
    <t xml:space="preserve"> ＣＯＤ</t>
  </si>
  <si>
    <t xml:space="preserve"> ＢＯＤ</t>
  </si>
  <si>
    <t xml:space="preserve"> ＤＯ</t>
  </si>
  <si>
    <t xml:space="preserve">  平成11年度(1999)平均</t>
  </si>
  <si>
    <t xml:space="preserve">  平成10年度(1998)平均</t>
  </si>
  <si>
    <t>Ｔ-19 主要河川の水質</t>
  </si>
  <si>
    <t xml:space="preserve">     注）県及び市町村が受け付けた公害苦情件数。</t>
  </si>
  <si>
    <t>－</t>
    <phoneticPr fontId="2"/>
  </si>
  <si>
    <t>　　  11　   1999</t>
  </si>
  <si>
    <t>　　  10　   1998</t>
  </si>
  <si>
    <t>　　   9　   1997</t>
  </si>
  <si>
    <t>　　   8　   1996</t>
  </si>
  <si>
    <t>　　   7　   1995</t>
  </si>
  <si>
    <t xml:space="preserve">  平成 2     1990</t>
  </si>
  <si>
    <t>　　  60　   1985</t>
  </si>
  <si>
    <t>　　  55　   1980</t>
  </si>
  <si>
    <t xml:space="preserve">  昭和50年度 1975</t>
  </si>
  <si>
    <t>の公害</t>
    <phoneticPr fontId="2"/>
  </si>
  <si>
    <t xml:space="preserve"> 悪臭</t>
  </si>
  <si>
    <t xml:space="preserve">  沈下</t>
  </si>
  <si>
    <t>　振動</t>
  </si>
  <si>
    <t>　騒音</t>
  </si>
  <si>
    <t xml:space="preserve">   汚染</t>
  </si>
  <si>
    <t xml:space="preserve"> 汚濁</t>
  </si>
  <si>
    <t xml:space="preserve">  汚染</t>
  </si>
  <si>
    <t xml:space="preserve"> 公害計</t>
  </si>
  <si>
    <t>その他</t>
    <phoneticPr fontId="2"/>
  </si>
  <si>
    <t xml:space="preserve">  地盤</t>
  </si>
  <si>
    <t xml:space="preserve">   土壌</t>
  </si>
  <si>
    <t xml:space="preserve"> 水質</t>
  </si>
  <si>
    <t xml:space="preserve">  大気</t>
  </si>
  <si>
    <t xml:space="preserve"> 典型７</t>
  </si>
  <si>
    <t xml:space="preserve">  総 数</t>
  </si>
  <si>
    <t>　注）</t>
  </si>
  <si>
    <t xml:space="preserve">  単位：件</t>
    <phoneticPr fontId="2"/>
  </si>
  <si>
    <t>Ａ．苦情件数の推移</t>
  </si>
  <si>
    <t>Ｔ-20 大気汚染，騒音振動，水質汚濁等の苦情件数</t>
  </si>
  <si>
    <t xml:space="preserve">    注）県及び市町村が受け付けた公害苦情件数。</t>
  </si>
  <si>
    <t>－</t>
    <phoneticPr fontId="2"/>
  </si>
  <si>
    <t xml:space="preserve"> 県受理分</t>
  </si>
  <si>
    <t>平成11年度 1999</t>
  </si>
  <si>
    <t xml:space="preserve"> の公害</t>
  </si>
  <si>
    <t xml:space="preserve">  悪臭</t>
  </si>
  <si>
    <t>地盤沈下</t>
  </si>
  <si>
    <t>土壌汚染</t>
  </si>
  <si>
    <t xml:space="preserve"> 水質汚濁</t>
  </si>
  <si>
    <t xml:space="preserve"> 大気汚染</t>
  </si>
  <si>
    <t xml:space="preserve">  合計</t>
  </si>
  <si>
    <t xml:space="preserve"> その他</t>
  </si>
  <si>
    <t xml:space="preserve">   典型７公害</t>
  </si>
  <si>
    <t xml:space="preserve">        単位：件</t>
    <phoneticPr fontId="2"/>
  </si>
  <si>
    <t>Ｂ．市町村別苦情件数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</si>
</sst>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-#,##0.0"/>
    <numFmt numFmtId="177" formatCode="0.0"/>
    <numFmt numFmtId="178" formatCode="#,##0.000;\-#,##0.000"/>
    <numFmt numFmtId="179" formatCode="0.00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37" fontId="0" fillId="0" borderId="0"/>
    <xf numFmtId="176" fontId="3" fillId="0" borderId="0"/>
  </cellStyleXfs>
  <cellXfs count="109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1" xfId="0" applyFont="1" applyBorder="1" applyProtection="1">
      <protection locked="0"/>
    </xf>
    <xf numFmtId="37" fontId="1" fillId="0" borderId="0" xfId="0" applyFont="1" applyProtection="1">
      <protection locked="0"/>
    </xf>
    <xf numFmtId="37" fontId="1" fillId="0" borderId="0" xfId="0" applyFont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1" xfId="0" applyFont="1" applyBorder="1"/>
    <xf numFmtId="37" fontId="3" fillId="0" borderId="3" xfId="0" applyFont="1" applyBorder="1"/>
    <xf numFmtId="37" fontId="3" fillId="0" borderId="4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center"/>
    </xf>
    <xf numFmtId="37" fontId="3" fillId="0" borderId="3" xfId="0" applyFont="1" applyBorder="1" applyAlignment="1" applyProtection="1">
      <alignment horizontal="left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Protection="1">
      <protection locked="0"/>
    </xf>
    <xf numFmtId="37" fontId="3" fillId="0" borderId="0" xfId="0" applyFont="1" applyProtection="1">
      <protection locked="0"/>
    </xf>
    <xf numFmtId="37" fontId="3" fillId="0" borderId="0" xfId="0" applyFont="1" applyProtection="1"/>
    <xf numFmtId="37" fontId="3" fillId="0" borderId="5" xfId="0" applyFont="1" applyBorder="1"/>
    <xf numFmtId="176" fontId="1" fillId="0" borderId="0" xfId="0" applyNumberFormat="1" applyFont="1" applyProtection="1">
      <protection locked="0"/>
    </xf>
    <xf numFmtId="37" fontId="1" fillId="0" borderId="1" xfId="0" applyNumberFormat="1" applyFont="1" applyBorder="1" applyProtection="1"/>
    <xf numFmtId="176" fontId="3" fillId="0" borderId="0" xfId="0" applyNumberFormat="1" applyFont="1" applyProtection="1">
      <protection locked="0"/>
    </xf>
    <xf numFmtId="37" fontId="3" fillId="0" borderId="1" xfId="0" applyNumberFormat="1" applyFont="1" applyBorder="1" applyProtection="1"/>
    <xf numFmtId="177" fontId="3" fillId="0" borderId="0" xfId="0" applyNumberFormat="1" applyFont="1" applyProtection="1">
      <protection locked="0"/>
    </xf>
    <xf numFmtId="37" fontId="3" fillId="0" borderId="0" xfId="0" applyNumberFormat="1" applyFont="1" applyProtection="1">
      <protection locked="0"/>
    </xf>
    <xf numFmtId="37" fontId="3" fillId="0" borderId="0" xfId="0" applyNumberFormat="1" applyFont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</xf>
    <xf numFmtId="37" fontId="3" fillId="0" borderId="0" xfId="0" applyFont="1" applyBorder="1"/>
    <xf numFmtId="37" fontId="3" fillId="0" borderId="0" xfId="0" applyFont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1" fillId="0" borderId="1" xfId="0" applyFont="1" applyBorder="1" applyProtection="1"/>
    <xf numFmtId="37" fontId="1" fillId="0" borderId="0" xfId="0" applyFont="1" applyAlignment="1" applyProtection="1">
      <alignment horizontal="left"/>
      <protection locked="0"/>
    </xf>
    <xf numFmtId="37" fontId="3" fillId="0" borderId="1" xfId="0" applyFont="1" applyBorder="1" applyAlignment="1" applyProtection="1">
      <alignment horizontal="center"/>
    </xf>
    <xf numFmtId="37" fontId="3" fillId="0" borderId="5" xfId="0" applyFont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37" fontId="3" fillId="0" borderId="1" xfId="0" applyFont="1" applyBorder="1" applyProtection="1"/>
    <xf numFmtId="37" fontId="3" fillId="0" borderId="2" xfId="0" applyFont="1" applyBorder="1" applyProtection="1">
      <protection locked="0"/>
    </xf>
    <xf numFmtId="37" fontId="1" fillId="0" borderId="2" xfId="0" applyFont="1" applyBorder="1" applyProtection="1"/>
    <xf numFmtId="37" fontId="1" fillId="0" borderId="0" xfId="0" applyFont="1" applyAlignment="1" applyProtection="1">
      <alignment horizontal="right"/>
      <protection locked="0"/>
    </xf>
    <xf numFmtId="37" fontId="1" fillId="0" borderId="1" xfId="0" applyFont="1" applyBorder="1" applyAlignment="1" applyProtection="1">
      <alignment horizontal="right"/>
      <protection locked="0"/>
    </xf>
    <xf numFmtId="37" fontId="1" fillId="0" borderId="4" xfId="0" applyFont="1" applyBorder="1" applyProtection="1"/>
    <xf numFmtId="37" fontId="3" fillId="0" borderId="0" xfId="0" applyFont="1" applyAlignment="1" applyProtection="1">
      <protection locked="0"/>
    </xf>
    <xf numFmtId="37" fontId="3" fillId="0" borderId="0" xfId="0" applyFont="1" applyAlignment="1" applyProtection="1">
      <alignment horizontal="left"/>
      <protection locked="0"/>
    </xf>
    <xf numFmtId="37" fontId="3" fillId="0" borderId="0" xfId="0" quotePrefix="1" applyFont="1" applyAlignment="1" applyProtection="1">
      <alignment horizontal="left"/>
    </xf>
    <xf numFmtId="37" fontId="1" fillId="0" borderId="2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1" fillId="0" borderId="0" xfId="0" applyFont="1" applyAlignment="1" applyProtection="1">
      <alignment horizontal="right"/>
    </xf>
    <xf numFmtId="37" fontId="3" fillId="0" borderId="4" xfId="0" applyFont="1" applyBorder="1" applyAlignment="1" applyProtection="1">
      <alignment horizontal="center"/>
    </xf>
    <xf numFmtId="37" fontId="3" fillId="0" borderId="4" xfId="0" applyFont="1" applyBorder="1" applyProtection="1">
      <protection locked="0"/>
    </xf>
    <xf numFmtId="37" fontId="3" fillId="0" borderId="0" xfId="0" applyFont="1" applyBorder="1" applyProtection="1">
      <protection locked="0"/>
    </xf>
    <xf numFmtId="37" fontId="1" fillId="0" borderId="0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1" xfId="0" applyFont="1" applyBorder="1" applyAlignment="1" applyProtection="1">
      <alignment horizontal="left"/>
      <protection locked="0"/>
    </xf>
    <xf numFmtId="37" fontId="3" fillId="0" borderId="1" xfId="0" quotePrefix="1" applyFont="1" applyBorder="1" applyAlignment="1" applyProtection="1">
      <alignment horizontal="left"/>
    </xf>
    <xf numFmtId="37" fontId="3" fillId="0" borderId="5" xfId="0" applyFont="1" applyBorder="1" applyAlignment="1" applyProtection="1">
      <alignment horizontal="left"/>
    </xf>
    <xf numFmtId="37" fontId="3" fillId="0" borderId="5" xfId="0" applyFont="1" applyBorder="1" applyAlignment="1" applyProtection="1">
      <alignment horizontal="center"/>
    </xf>
    <xf numFmtId="176" fontId="3" fillId="0" borderId="1" xfId="0" applyNumberFormat="1" applyFont="1" applyBorder="1" applyProtection="1"/>
    <xf numFmtId="176" fontId="1" fillId="0" borderId="1" xfId="0" applyNumberFormat="1" applyFont="1" applyBorder="1" applyProtection="1"/>
    <xf numFmtId="37" fontId="1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center"/>
    </xf>
    <xf numFmtId="178" fontId="3" fillId="0" borderId="5" xfId="0" applyNumberFormat="1" applyFont="1" applyBorder="1" applyProtection="1">
      <protection locked="0"/>
    </xf>
    <xf numFmtId="178" fontId="3" fillId="0" borderId="0" xfId="0" applyNumberFormat="1" applyFont="1" applyProtection="1">
      <protection locked="0"/>
    </xf>
    <xf numFmtId="178" fontId="3" fillId="0" borderId="1" xfId="0" applyNumberFormat="1" applyFont="1" applyBorder="1" applyProtection="1">
      <protection locked="0"/>
    </xf>
    <xf numFmtId="178" fontId="3" fillId="0" borderId="2" xfId="0" applyNumberFormat="1" applyFont="1" applyBorder="1" applyProtection="1">
      <protection locked="0"/>
    </xf>
    <xf numFmtId="179" fontId="3" fillId="0" borderId="0" xfId="0" applyNumberFormat="1" applyFont="1" applyProtection="1">
      <protection locked="0"/>
    </xf>
    <xf numFmtId="39" fontId="3" fillId="0" borderId="2" xfId="0" applyNumberFormat="1" applyFont="1" applyBorder="1" applyProtection="1"/>
    <xf numFmtId="39" fontId="3" fillId="0" borderId="5" xfId="0" applyNumberFormat="1" applyFont="1" applyBorder="1" applyProtection="1"/>
    <xf numFmtId="39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39" fontId="3" fillId="0" borderId="1" xfId="0" applyNumberFormat="1" applyFont="1" applyBorder="1" applyProtection="1">
      <protection locked="0"/>
    </xf>
    <xf numFmtId="39" fontId="3" fillId="0" borderId="0" xfId="0" applyNumberFormat="1" applyFont="1" applyAlignment="1" applyProtection="1">
      <alignment horizontal="right"/>
      <protection locked="0"/>
    </xf>
    <xf numFmtId="37" fontId="3" fillId="0" borderId="2" xfId="0" applyFont="1" applyBorder="1" applyAlignment="1">
      <alignment horizontal="left"/>
    </xf>
    <xf numFmtId="179" fontId="3" fillId="0" borderId="0" xfId="0" applyNumberFormat="1" applyFont="1" applyAlignment="1" applyProtection="1">
      <alignment horizontal="right"/>
      <protection locked="0"/>
    </xf>
    <xf numFmtId="178" fontId="3" fillId="0" borderId="1" xfId="0" applyNumberFormat="1" applyFont="1" applyBorder="1" applyAlignment="1" applyProtection="1">
      <alignment horizontal="right"/>
      <protection locked="0"/>
    </xf>
    <xf numFmtId="178" fontId="3" fillId="0" borderId="0" xfId="0" applyNumberFormat="1" applyFont="1" applyAlignment="1" applyProtection="1">
      <alignment horizontal="right"/>
      <protection locked="0"/>
    </xf>
    <xf numFmtId="176" fontId="3" fillId="0" borderId="0" xfId="1" applyFont="1"/>
    <xf numFmtId="176" fontId="3" fillId="0" borderId="0" xfId="1" applyFont="1" applyAlignment="1" applyProtection="1">
      <alignment horizontal="left"/>
    </xf>
    <xf numFmtId="176" fontId="3" fillId="0" borderId="2" xfId="1" applyFont="1" applyBorder="1"/>
    <xf numFmtId="37" fontId="3" fillId="0" borderId="2" xfId="1" applyNumberFormat="1" applyFont="1" applyBorder="1" applyProtection="1"/>
    <xf numFmtId="176" fontId="3" fillId="0" borderId="5" xfId="1" applyFont="1" applyBorder="1"/>
    <xf numFmtId="37" fontId="3" fillId="0" borderId="0" xfId="1" applyNumberFormat="1" applyFont="1" applyProtection="1">
      <protection locked="0"/>
    </xf>
    <xf numFmtId="176" fontId="3" fillId="0" borderId="0" xfId="1" applyFont="1" applyProtection="1">
      <protection locked="0"/>
    </xf>
    <xf numFmtId="176" fontId="3" fillId="0" borderId="1" xfId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176" fontId="3" fillId="0" borderId="1" xfId="1" applyFont="1" applyBorder="1"/>
    <xf numFmtId="176" fontId="3" fillId="0" borderId="0" xfId="1" applyFont="1" applyAlignment="1" applyProtection="1">
      <alignment horizontal="right"/>
    </xf>
    <xf numFmtId="176" fontId="3" fillId="0" borderId="1" xfId="1" applyFont="1" applyBorder="1" applyAlignment="1" applyProtection="1">
      <alignment horizontal="right"/>
    </xf>
    <xf numFmtId="176" fontId="3" fillId="0" borderId="3" xfId="1" applyFont="1" applyBorder="1"/>
    <xf numFmtId="176" fontId="3" fillId="0" borderId="3" xfId="1" applyFont="1" applyBorder="1" applyAlignment="1" applyProtection="1">
      <alignment horizontal="left"/>
    </xf>
    <xf numFmtId="176" fontId="3" fillId="0" borderId="4" xfId="1" applyFont="1" applyBorder="1"/>
    <xf numFmtId="176" fontId="3" fillId="0" borderId="4" xfId="1" applyFont="1" applyBorder="1" applyAlignment="1" applyProtection="1">
      <alignment horizontal="left"/>
    </xf>
    <xf numFmtId="176" fontId="3" fillId="0" borderId="1" xfId="1" applyFont="1" applyBorder="1" applyAlignment="1" applyProtection="1">
      <alignment horizontal="left"/>
    </xf>
    <xf numFmtId="176" fontId="1" fillId="0" borderId="0" xfId="1" applyFont="1" applyAlignment="1" applyProtection="1">
      <alignment horizontal="left"/>
    </xf>
    <xf numFmtId="37" fontId="3" fillId="0" borderId="5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Protection="1"/>
    <xf numFmtId="37" fontId="1" fillId="0" borderId="1" xfId="1" applyNumberFormat="1" applyFont="1" applyBorder="1" applyProtection="1"/>
    <xf numFmtId="176" fontId="1" fillId="0" borderId="0" xfId="1" applyFont="1" applyProtection="1"/>
    <xf numFmtId="37" fontId="3" fillId="0" borderId="1" xfId="1" applyNumberFormat="1" applyFont="1" applyBorder="1" applyProtection="1"/>
    <xf numFmtId="176" fontId="3" fillId="0" borderId="3" xfId="1" applyFont="1" applyBorder="1" applyAlignment="1" applyProtection="1">
      <alignment horizontal="center"/>
    </xf>
    <xf numFmtId="176" fontId="3" fillId="0" borderId="1" xfId="1" applyFont="1" applyBorder="1" applyAlignment="1" applyProtection="1">
      <alignment horizontal="center"/>
    </xf>
    <xf numFmtId="176" fontId="3" fillId="0" borderId="2" xfId="1" applyFont="1" applyBorder="1" applyAlignment="1" applyProtection="1">
      <alignment horizontal="left"/>
    </xf>
    <xf numFmtId="37" fontId="3" fillId="0" borderId="2" xfId="0" applyNumberFormat="1" applyFont="1" applyBorder="1" applyProtection="1"/>
    <xf numFmtId="37" fontId="3" fillId="0" borderId="5" xfId="0" applyNumberFormat="1" applyFont="1" applyBorder="1" applyProtection="1"/>
    <xf numFmtId="37" fontId="3" fillId="0" borderId="6" xfId="0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K38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10.69921875" style="6" customWidth="1"/>
    <col min="4" max="5" width="9.69921875" style="6"/>
    <col min="6" max="6" width="10.69921875" style="6" customWidth="1"/>
    <col min="7" max="9" width="9.69921875" style="6"/>
    <col min="10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E6" s="1" t="s">
        <v>0</v>
      </c>
    </row>
    <row r="7" spans="1:11" ht="18" thickBot="1" x14ac:dyDescent="0.25">
      <c r="B7" s="7"/>
      <c r="C7" s="7"/>
      <c r="D7" s="7"/>
      <c r="E7" s="7"/>
      <c r="F7" s="8" t="s">
        <v>1</v>
      </c>
      <c r="G7" s="7"/>
      <c r="H7" s="7"/>
      <c r="I7" s="7"/>
      <c r="J7" s="7"/>
      <c r="K7" s="7"/>
    </row>
    <row r="8" spans="1:11" x14ac:dyDescent="0.2">
      <c r="C8" s="9"/>
      <c r="F8" s="9"/>
      <c r="K8" s="9"/>
    </row>
    <row r="9" spans="1:11" x14ac:dyDescent="0.2">
      <c r="C9" s="10"/>
      <c r="D9" s="11" t="s">
        <v>2</v>
      </c>
      <c r="E9" s="12"/>
      <c r="F9" s="9"/>
      <c r="G9" s="12"/>
      <c r="H9" s="11" t="s">
        <v>3</v>
      </c>
      <c r="I9" s="12"/>
      <c r="J9" s="12"/>
      <c r="K9" s="13" t="s">
        <v>4</v>
      </c>
    </row>
    <row r="10" spans="1:11" x14ac:dyDescent="0.2">
      <c r="C10" s="9"/>
      <c r="D10" s="13" t="s">
        <v>5</v>
      </c>
      <c r="E10" s="13" t="s">
        <v>6</v>
      </c>
      <c r="F10" s="9"/>
      <c r="G10" s="9"/>
      <c r="H10" s="9"/>
      <c r="I10" s="9"/>
      <c r="J10" s="9"/>
      <c r="K10" s="13" t="s">
        <v>7</v>
      </c>
    </row>
    <row r="11" spans="1:11" x14ac:dyDescent="0.2">
      <c r="B11" s="12"/>
      <c r="C11" s="14" t="s">
        <v>8</v>
      </c>
      <c r="D11" s="15" t="s">
        <v>9</v>
      </c>
      <c r="E11" s="15" t="s">
        <v>9</v>
      </c>
      <c r="F11" s="14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0"/>
    </row>
    <row r="12" spans="1:11" x14ac:dyDescent="0.2">
      <c r="C12" s="9"/>
      <c r="F12" s="16" t="s">
        <v>15</v>
      </c>
      <c r="G12" s="16" t="s">
        <v>15</v>
      </c>
      <c r="H12" s="16" t="s">
        <v>15</v>
      </c>
      <c r="I12" s="16" t="s">
        <v>15</v>
      </c>
      <c r="J12" s="16" t="s">
        <v>15</v>
      </c>
      <c r="K12" s="16" t="s">
        <v>15</v>
      </c>
    </row>
    <row r="13" spans="1:11" x14ac:dyDescent="0.2">
      <c r="B13" s="5" t="s">
        <v>16</v>
      </c>
      <c r="C13" s="17">
        <v>35</v>
      </c>
      <c r="D13" s="18">
        <v>649</v>
      </c>
      <c r="E13" s="18">
        <v>291</v>
      </c>
      <c r="F13" s="19">
        <f>G13+H13+I13+J13</f>
        <v>4966</v>
      </c>
      <c r="G13" s="18">
        <v>334</v>
      </c>
      <c r="H13" s="18">
        <v>2434</v>
      </c>
      <c r="I13" s="18">
        <v>308</v>
      </c>
      <c r="J13" s="18">
        <v>1890</v>
      </c>
      <c r="K13" s="18">
        <v>1162</v>
      </c>
    </row>
    <row r="14" spans="1:11" x14ac:dyDescent="0.2">
      <c r="B14" s="5" t="s">
        <v>17</v>
      </c>
      <c r="C14" s="17">
        <v>40</v>
      </c>
      <c r="D14" s="18">
        <v>666</v>
      </c>
      <c r="E14" s="18">
        <v>297</v>
      </c>
      <c r="F14" s="19">
        <f>G14+H14+I14+J14</f>
        <v>7112</v>
      </c>
      <c r="G14" s="18">
        <v>1051</v>
      </c>
      <c r="H14" s="18">
        <v>2897</v>
      </c>
      <c r="I14" s="18">
        <v>396</v>
      </c>
      <c r="J14" s="18">
        <v>2768</v>
      </c>
      <c r="K14" s="18">
        <v>1598</v>
      </c>
    </row>
    <row r="15" spans="1:11" x14ac:dyDescent="0.2">
      <c r="B15" s="5" t="s">
        <v>18</v>
      </c>
      <c r="C15" s="17">
        <v>53</v>
      </c>
      <c r="D15" s="18">
        <v>730</v>
      </c>
      <c r="E15" s="18">
        <v>313</v>
      </c>
      <c r="F15" s="19">
        <f>G15+H15+I15+J15</f>
        <v>9542</v>
      </c>
      <c r="G15" s="18">
        <v>2359</v>
      </c>
      <c r="H15" s="18">
        <v>2465</v>
      </c>
      <c r="I15" s="18">
        <v>457</v>
      </c>
      <c r="J15" s="18">
        <v>4261</v>
      </c>
      <c r="K15" s="18">
        <v>1898</v>
      </c>
    </row>
    <row r="16" spans="1:11" x14ac:dyDescent="0.2">
      <c r="B16" s="5" t="s">
        <v>19</v>
      </c>
      <c r="C16" s="17">
        <v>64</v>
      </c>
      <c r="D16" s="18">
        <v>730</v>
      </c>
      <c r="E16" s="18">
        <v>319</v>
      </c>
      <c r="F16" s="19">
        <f>G16+H16+I16+J16</f>
        <v>11662</v>
      </c>
      <c r="G16" s="18">
        <v>2678</v>
      </c>
      <c r="H16" s="18">
        <v>2176</v>
      </c>
      <c r="I16" s="18">
        <v>452</v>
      </c>
      <c r="J16" s="18">
        <v>6356</v>
      </c>
      <c r="K16" s="18">
        <v>2215</v>
      </c>
    </row>
    <row r="17" spans="2:11" x14ac:dyDescent="0.2">
      <c r="C17" s="9"/>
    </row>
    <row r="18" spans="2:11" x14ac:dyDescent="0.2">
      <c r="B18" s="5" t="s">
        <v>20</v>
      </c>
      <c r="C18" s="17">
        <v>69</v>
      </c>
      <c r="D18" s="18">
        <v>761</v>
      </c>
      <c r="E18" s="18">
        <v>321</v>
      </c>
      <c r="F18" s="19">
        <f>G18+H18+I18+J18</f>
        <v>12445</v>
      </c>
      <c r="G18" s="18">
        <v>2938</v>
      </c>
      <c r="H18" s="18">
        <v>1853</v>
      </c>
      <c r="I18" s="18">
        <v>424</v>
      </c>
      <c r="J18" s="18">
        <v>7230</v>
      </c>
      <c r="K18" s="18">
        <v>2223</v>
      </c>
    </row>
    <row r="19" spans="2:11" x14ac:dyDescent="0.2">
      <c r="B19" s="5" t="s">
        <v>21</v>
      </c>
      <c r="C19" s="17">
        <v>81</v>
      </c>
      <c r="D19" s="18">
        <v>826</v>
      </c>
      <c r="E19" s="18">
        <v>402</v>
      </c>
      <c r="F19" s="19">
        <f>G19+H19+I19+J19</f>
        <v>13399</v>
      </c>
      <c r="G19" s="18">
        <v>3024</v>
      </c>
      <c r="H19" s="18">
        <v>1040</v>
      </c>
      <c r="I19" s="18">
        <v>358</v>
      </c>
      <c r="J19" s="18">
        <v>8977</v>
      </c>
      <c r="K19" s="18">
        <v>2679</v>
      </c>
    </row>
    <row r="20" spans="2:11" x14ac:dyDescent="0.2">
      <c r="B20" s="5" t="s">
        <v>22</v>
      </c>
      <c r="C20" s="17">
        <v>92</v>
      </c>
      <c r="D20" s="18">
        <v>850</v>
      </c>
      <c r="E20" s="18">
        <v>462</v>
      </c>
      <c r="F20" s="19">
        <f>G20+H20+I20+J20</f>
        <v>14700</v>
      </c>
      <c r="G20" s="18">
        <v>2997</v>
      </c>
      <c r="H20" s="18">
        <v>751</v>
      </c>
      <c r="I20" s="18">
        <v>302</v>
      </c>
      <c r="J20" s="18">
        <v>10650</v>
      </c>
      <c r="K20" s="18">
        <v>2684</v>
      </c>
    </row>
    <row r="21" spans="2:11" x14ac:dyDescent="0.2">
      <c r="B21" s="5" t="s">
        <v>23</v>
      </c>
      <c r="C21" s="17">
        <v>94</v>
      </c>
      <c r="D21" s="18">
        <v>863</v>
      </c>
      <c r="E21" s="18">
        <v>481</v>
      </c>
      <c r="F21" s="19">
        <f>G21+H21+I21+J21</f>
        <v>15040</v>
      </c>
      <c r="G21" s="18">
        <v>2999</v>
      </c>
      <c r="H21" s="18">
        <v>751</v>
      </c>
      <c r="I21" s="18">
        <v>302</v>
      </c>
      <c r="J21" s="18">
        <v>10988</v>
      </c>
      <c r="K21" s="18">
        <v>2644</v>
      </c>
    </row>
    <row r="22" spans="2:11" x14ac:dyDescent="0.2">
      <c r="C22" s="9"/>
    </row>
    <row r="23" spans="2:11" x14ac:dyDescent="0.2">
      <c r="B23" s="5" t="s">
        <v>24</v>
      </c>
      <c r="C23" s="17">
        <v>96</v>
      </c>
      <c r="D23" s="18">
        <v>875</v>
      </c>
      <c r="E23" s="18">
        <v>481</v>
      </c>
      <c r="F23" s="19">
        <f>G23+H23+I23+J23</f>
        <v>15305</v>
      </c>
      <c r="G23" s="18">
        <v>2999</v>
      </c>
      <c r="H23" s="18">
        <v>751</v>
      </c>
      <c r="I23" s="18">
        <f>302-18</f>
        <v>284</v>
      </c>
      <c r="J23" s="18">
        <v>11271</v>
      </c>
      <c r="K23" s="18">
        <v>2662</v>
      </c>
    </row>
    <row r="24" spans="2:11" x14ac:dyDescent="0.2">
      <c r="B24" s="5" t="s">
        <v>25</v>
      </c>
      <c r="C24" s="17">
        <v>98</v>
      </c>
      <c r="D24" s="18">
        <v>876</v>
      </c>
      <c r="E24" s="18">
        <v>492</v>
      </c>
      <c r="F24" s="19">
        <f>G24+H24+I24+J24</f>
        <v>15524</v>
      </c>
      <c r="G24" s="18">
        <v>2999</v>
      </c>
      <c r="H24" s="18">
        <v>751</v>
      </c>
      <c r="I24" s="18">
        <v>274</v>
      </c>
      <c r="J24" s="18">
        <v>11500</v>
      </c>
      <c r="K24" s="18">
        <v>2652</v>
      </c>
    </row>
    <row r="25" spans="2:11" x14ac:dyDescent="0.2">
      <c r="B25" s="5" t="s">
        <v>26</v>
      </c>
      <c r="C25" s="17">
        <v>100</v>
      </c>
      <c r="D25" s="18">
        <v>879</v>
      </c>
      <c r="E25" s="18">
        <v>505</v>
      </c>
      <c r="F25" s="19">
        <f>G25+H25+I25+J25</f>
        <v>15903</v>
      </c>
      <c r="G25" s="18">
        <v>2999</v>
      </c>
      <c r="H25" s="18">
        <v>751</v>
      </c>
      <c r="I25" s="18">
        <v>274</v>
      </c>
      <c r="J25" s="18">
        <v>11879</v>
      </c>
      <c r="K25" s="18">
        <v>2714</v>
      </c>
    </row>
    <row r="26" spans="2:11" x14ac:dyDescent="0.2">
      <c r="B26" s="5" t="s">
        <v>27</v>
      </c>
      <c r="C26" s="17">
        <v>98</v>
      </c>
      <c r="D26" s="18">
        <v>893</v>
      </c>
      <c r="E26" s="18">
        <v>498</v>
      </c>
      <c r="F26" s="19">
        <f>G26+H26+I26+J26</f>
        <v>15736</v>
      </c>
      <c r="G26" s="18">
        <v>2999</v>
      </c>
      <c r="H26" s="18">
        <v>556</v>
      </c>
      <c r="I26" s="18">
        <v>251</v>
      </c>
      <c r="J26" s="18">
        <v>11930</v>
      </c>
      <c r="K26" s="18">
        <v>2785</v>
      </c>
    </row>
    <row r="27" spans="2:11" x14ac:dyDescent="0.2">
      <c r="C27" s="9"/>
    </row>
    <row r="28" spans="2:11" x14ac:dyDescent="0.2">
      <c r="B28" s="5" t="s">
        <v>28</v>
      </c>
      <c r="C28" s="17">
        <v>98</v>
      </c>
      <c r="D28" s="18">
        <v>912</v>
      </c>
      <c r="E28" s="18">
        <v>511</v>
      </c>
      <c r="F28" s="19">
        <f>G28+H28+I28+J28</f>
        <v>15791</v>
      </c>
      <c r="G28" s="18">
        <v>2999</v>
      </c>
      <c r="H28" s="18">
        <v>556</v>
      </c>
      <c r="I28" s="18">
        <v>226</v>
      </c>
      <c r="J28" s="18">
        <v>12010</v>
      </c>
      <c r="K28" s="18">
        <v>2791</v>
      </c>
    </row>
    <row r="29" spans="2:11" x14ac:dyDescent="0.2">
      <c r="B29" s="5" t="s">
        <v>29</v>
      </c>
      <c r="C29" s="17">
        <v>98</v>
      </c>
      <c r="D29" s="18">
        <v>938</v>
      </c>
      <c r="E29" s="18">
        <v>525</v>
      </c>
      <c r="F29" s="19">
        <f>G29+H29+I29+J29</f>
        <v>15724</v>
      </c>
      <c r="G29" s="18">
        <v>3085</v>
      </c>
      <c r="H29" s="18">
        <v>544</v>
      </c>
      <c r="I29" s="18">
        <v>188</v>
      </c>
      <c r="J29" s="18">
        <v>11907</v>
      </c>
      <c r="K29" s="18">
        <v>2842</v>
      </c>
    </row>
    <row r="30" spans="2:11" x14ac:dyDescent="0.2">
      <c r="B30" s="5" t="s">
        <v>30</v>
      </c>
      <c r="C30" s="17">
        <v>97</v>
      </c>
      <c r="D30" s="18">
        <v>943</v>
      </c>
      <c r="E30" s="18">
        <v>525</v>
      </c>
      <c r="F30" s="19">
        <f>G30+H30+I30+J30</f>
        <v>15565</v>
      </c>
      <c r="G30" s="18">
        <v>2981</v>
      </c>
      <c r="H30" s="18">
        <v>469</v>
      </c>
      <c r="I30" s="18">
        <v>171</v>
      </c>
      <c r="J30" s="18">
        <v>11944</v>
      </c>
      <c r="K30" s="18">
        <v>2865</v>
      </c>
    </row>
    <row r="31" spans="2:11" x14ac:dyDescent="0.2">
      <c r="B31" s="5" t="s">
        <v>31</v>
      </c>
      <c r="C31" s="17">
        <v>96</v>
      </c>
      <c r="D31" s="18">
        <v>979</v>
      </c>
      <c r="E31" s="18">
        <v>530</v>
      </c>
      <c r="F31" s="19">
        <f>G31+H31+I31+J31</f>
        <v>15527</v>
      </c>
      <c r="G31" s="18">
        <v>2951</v>
      </c>
      <c r="H31" s="18">
        <v>469</v>
      </c>
      <c r="I31" s="18">
        <v>171</v>
      </c>
      <c r="J31" s="18">
        <v>11936</v>
      </c>
      <c r="K31" s="18">
        <v>2909</v>
      </c>
    </row>
    <row r="32" spans="2:11" x14ac:dyDescent="0.2">
      <c r="C32" s="9"/>
    </row>
    <row r="33" spans="2:11" x14ac:dyDescent="0.2">
      <c r="B33" s="5" t="s">
        <v>32</v>
      </c>
      <c r="C33" s="17">
        <v>96</v>
      </c>
      <c r="D33" s="18">
        <v>986</v>
      </c>
      <c r="E33" s="18">
        <v>543</v>
      </c>
      <c r="F33" s="19">
        <f>G33+H33+I33+J33</f>
        <v>15585</v>
      </c>
      <c r="G33" s="18">
        <v>2951</v>
      </c>
      <c r="H33" s="18">
        <v>469</v>
      </c>
      <c r="I33" s="18">
        <v>171</v>
      </c>
      <c r="J33" s="18">
        <v>11994</v>
      </c>
      <c r="K33" s="18">
        <v>2929</v>
      </c>
    </row>
    <row r="34" spans="2:11" x14ac:dyDescent="0.2">
      <c r="B34" s="5" t="s">
        <v>33</v>
      </c>
      <c r="C34" s="17">
        <v>95</v>
      </c>
      <c r="D34" s="18">
        <v>1007</v>
      </c>
      <c r="E34" s="18">
        <v>546</v>
      </c>
      <c r="F34" s="19">
        <f>G34+H34+I34+J34</f>
        <v>15395</v>
      </c>
      <c r="G34" s="18">
        <v>2930</v>
      </c>
      <c r="H34" s="18">
        <v>456</v>
      </c>
      <c r="I34" s="18">
        <v>171</v>
      </c>
      <c r="J34" s="18">
        <v>11838</v>
      </c>
      <c r="K34" s="18">
        <v>2866</v>
      </c>
    </row>
    <row r="35" spans="2:11" x14ac:dyDescent="0.2">
      <c r="B35" s="5" t="s">
        <v>34</v>
      </c>
      <c r="C35" s="17">
        <v>95</v>
      </c>
      <c r="D35" s="18">
        <v>1037</v>
      </c>
      <c r="E35" s="18">
        <v>551</v>
      </c>
      <c r="F35" s="19">
        <f>G35+H35+I35+J35</f>
        <v>15327</v>
      </c>
      <c r="G35" s="18">
        <v>2917</v>
      </c>
      <c r="H35" s="18">
        <v>410</v>
      </c>
      <c r="I35" s="18">
        <v>171</v>
      </c>
      <c r="J35" s="18">
        <v>11829</v>
      </c>
      <c r="K35" s="18">
        <v>2781</v>
      </c>
    </row>
    <row r="36" spans="2:11" x14ac:dyDescent="0.2">
      <c r="B36" s="1" t="s">
        <v>35</v>
      </c>
      <c r="C36" s="2">
        <v>94</v>
      </c>
      <c r="D36" s="3">
        <v>1061</v>
      </c>
      <c r="E36" s="3">
        <v>555</v>
      </c>
      <c r="F36" s="4">
        <f>G36+H36+I36+J36</f>
        <v>15291</v>
      </c>
      <c r="G36" s="3">
        <v>2889</v>
      </c>
      <c r="H36" s="3">
        <v>410</v>
      </c>
      <c r="I36" s="3">
        <v>171</v>
      </c>
      <c r="J36" s="3">
        <v>11821</v>
      </c>
      <c r="K36" s="3">
        <v>2802</v>
      </c>
    </row>
    <row r="37" spans="2:11" ht="18" thickBot="1" x14ac:dyDescent="0.25">
      <c r="B37" s="7"/>
      <c r="C37" s="20"/>
      <c r="D37" s="7"/>
      <c r="E37" s="7"/>
      <c r="F37" s="7"/>
      <c r="G37" s="7"/>
      <c r="H37" s="7"/>
      <c r="I37" s="7"/>
      <c r="J37" s="7"/>
      <c r="K37" s="7"/>
    </row>
    <row r="38" spans="2:11" x14ac:dyDescent="0.2">
      <c r="C38" s="5" t="s">
        <v>36</v>
      </c>
    </row>
  </sheetData>
  <phoneticPr fontId="2"/>
  <pageMargins left="0.43" right="0.56999999999999995" top="0.63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0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6" width="11.69921875" style="6" customWidth="1"/>
    <col min="7" max="7" width="10.69921875" style="6"/>
    <col min="8" max="8" width="11.69921875" style="6" customWidth="1"/>
    <col min="9" max="16384" width="10.69921875" style="6"/>
  </cols>
  <sheetData>
    <row r="1" spans="1:11" x14ac:dyDescent="0.2">
      <c r="A1" s="5"/>
    </row>
    <row r="6" spans="1:11" x14ac:dyDescent="0.2">
      <c r="D6" s="1" t="s">
        <v>372</v>
      </c>
      <c r="I6" s="29"/>
      <c r="J6" s="29"/>
    </row>
    <row r="7" spans="1:11" ht="18" thickBot="1" x14ac:dyDescent="0.25">
      <c r="B7" s="7"/>
      <c r="C7" s="7"/>
      <c r="D7" s="7"/>
      <c r="E7" s="8" t="s">
        <v>371</v>
      </c>
      <c r="F7" s="7"/>
      <c r="G7" s="7"/>
      <c r="H7" s="7"/>
      <c r="I7" s="7"/>
      <c r="J7" s="8" t="s">
        <v>370</v>
      </c>
      <c r="K7" s="29"/>
    </row>
    <row r="8" spans="1:11" x14ac:dyDescent="0.2">
      <c r="C8" s="9"/>
      <c r="E8" s="12"/>
      <c r="F8" s="12"/>
      <c r="G8" s="12"/>
      <c r="H8" s="12"/>
      <c r="I8" s="12"/>
      <c r="J8" s="12"/>
      <c r="K8" s="29"/>
    </row>
    <row r="9" spans="1:11" x14ac:dyDescent="0.2">
      <c r="C9" s="9"/>
      <c r="E9" s="9"/>
      <c r="G9" s="9"/>
      <c r="I9" s="9"/>
      <c r="K9" s="29"/>
    </row>
    <row r="10" spans="1:11" x14ac:dyDescent="0.2">
      <c r="C10" s="15" t="s">
        <v>369</v>
      </c>
      <c r="D10" s="12"/>
      <c r="E10" s="15" t="s">
        <v>368</v>
      </c>
      <c r="F10" s="12"/>
      <c r="G10" s="15" t="s">
        <v>367</v>
      </c>
      <c r="H10" s="12"/>
      <c r="I10" s="15" t="s">
        <v>366</v>
      </c>
      <c r="J10" s="12"/>
      <c r="K10" s="29"/>
    </row>
    <row r="11" spans="1:11" x14ac:dyDescent="0.2">
      <c r="B11" s="5" t="s">
        <v>365</v>
      </c>
      <c r="C11" s="28" t="s">
        <v>364</v>
      </c>
      <c r="D11" s="28" t="s">
        <v>363</v>
      </c>
      <c r="E11" s="28" t="s">
        <v>364</v>
      </c>
      <c r="F11" s="28" t="s">
        <v>363</v>
      </c>
      <c r="G11" s="28" t="s">
        <v>364</v>
      </c>
      <c r="H11" s="28" t="s">
        <v>363</v>
      </c>
      <c r="I11" s="28" t="s">
        <v>364</v>
      </c>
      <c r="J11" s="28" t="s">
        <v>363</v>
      </c>
      <c r="K11" s="29"/>
    </row>
    <row r="12" spans="1:11" x14ac:dyDescent="0.2">
      <c r="B12" s="12"/>
      <c r="C12" s="14" t="s">
        <v>361</v>
      </c>
      <c r="D12" s="14" t="s">
        <v>362</v>
      </c>
      <c r="E12" s="14" t="s">
        <v>361</v>
      </c>
      <c r="F12" s="14" t="s">
        <v>362</v>
      </c>
      <c r="G12" s="14" t="s">
        <v>361</v>
      </c>
      <c r="H12" s="14" t="s">
        <v>359</v>
      </c>
      <c r="I12" s="14" t="s">
        <v>360</v>
      </c>
      <c r="J12" s="14" t="s">
        <v>359</v>
      </c>
      <c r="K12" s="29"/>
    </row>
    <row r="13" spans="1:11" x14ac:dyDescent="0.2">
      <c r="C13" s="9"/>
      <c r="K13" s="29"/>
    </row>
    <row r="14" spans="1:11" x14ac:dyDescent="0.2">
      <c r="B14" s="5" t="s">
        <v>43</v>
      </c>
      <c r="C14" s="37">
        <f>E14+G14+I14</f>
        <v>1412</v>
      </c>
      <c r="D14" s="19">
        <f>F14+H14+J14</f>
        <v>1921</v>
      </c>
      <c r="E14" s="18">
        <f>1145+19</f>
        <v>1164</v>
      </c>
      <c r="F14" s="18">
        <v>1507</v>
      </c>
      <c r="G14" s="18">
        <v>156</v>
      </c>
      <c r="H14" s="18">
        <v>408</v>
      </c>
      <c r="I14" s="18">
        <v>92</v>
      </c>
      <c r="J14" s="18">
        <v>6</v>
      </c>
      <c r="K14" s="29"/>
    </row>
    <row r="15" spans="1:11" x14ac:dyDescent="0.2">
      <c r="B15" s="5" t="s">
        <v>21</v>
      </c>
      <c r="C15" s="37">
        <f>E15+G15+I15</f>
        <v>1788</v>
      </c>
      <c r="D15" s="19">
        <f>F15+H15+J15</f>
        <v>2481</v>
      </c>
      <c r="E15" s="18">
        <f>1466+30</f>
        <v>1496</v>
      </c>
      <c r="F15" s="18">
        <v>1868</v>
      </c>
      <c r="G15" s="18">
        <v>213</v>
      </c>
      <c r="H15" s="18">
        <v>594</v>
      </c>
      <c r="I15" s="18">
        <v>79</v>
      </c>
      <c r="J15" s="18">
        <v>19</v>
      </c>
      <c r="K15" s="29"/>
    </row>
    <row r="16" spans="1:11" x14ac:dyDescent="0.2">
      <c r="C16" s="9"/>
      <c r="E16" s="18"/>
      <c r="F16" s="18"/>
      <c r="G16" s="18"/>
      <c r="H16" s="18"/>
      <c r="I16" s="18"/>
      <c r="J16" s="18"/>
      <c r="K16" s="29"/>
    </row>
    <row r="17" spans="2:11" x14ac:dyDescent="0.2">
      <c r="B17" s="5" t="s">
        <v>262</v>
      </c>
      <c r="C17" s="37">
        <f>E17+G17+I17</f>
        <v>1876</v>
      </c>
      <c r="D17" s="19">
        <f>F17+H17+J17</f>
        <v>2552</v>
      </c>
      <c r="E17" s="18">
        <v>1543</v>
      </c>
      <c r="F17" s="18">
        <v>1828</v>
      </c>
      <c r="G17" s="18">
        <v>216</v>
      </c>
      <c r="H17" s="18">
        <v>701</v>
      </c>
      <c r="I17" s="18">
        <v>117</v>
      </c>
      <c r="J17" s="18">
        <v>23</v>
      </c>
      <c r="K17" s="29"/>
    </row>
    <row r="18" spans="2:11" x14ac:dyDescent="0.2">
      <c r="B18" s="5" t="s">
        <v>261</v>
      </c>
      <c r="C18" s="37">
        <f>E18+G18+I18</f>
        <v>1997</v>
      </c>
      <c r="D18" s="19">
        <f>F18+H18+J18</f>
        <v>2850</v>
      </c>
      <c r="E18" s="18">
        <f>1635++1</f>
        <v>1636</v>
      </c>
      <c r="F18" s="18">
        <f>1893+183</f>
        <v>2076</v>
      </c>
      <c r="G18" s="18">
        <f>238+0</f>
        <v>238</v>
      </c>
      <c r="H18" s="18">
        <v>723</v>
      </c>
      <c r="I18" s="18">
        <f>82+41</f>
        <v>123</v>
      </c>
      <c r="J18" s="18">
        <v>51</v>
      </c>
      <c r="K18" s="29"/>
    </row>
    <row r="19" spans="2:11" x14ac:dyDescent="0.2">
      <c r="B19" s="5" t="s">
        <v>259</v>
      </c>
      <c r="C19" s="37">
        <f>E19+G19+I19</f>
        <v>2157</v>
      </c>
      <c r="D19" s="19">
        <f>F19+H19+J19</f>
        <v>3135</v>
      </c>
      <c r="E19" s="18">
        <f>1770+51</f>
        <v>1821</v>
      </c>
      <c r="F19" s="18">
        <f>2038+177</f>
        <v>2215</v>
      </c>
      <c r="G19" s="18">
        <f>228+0</f>
        <v>228</v>
      </c>
      <c r="H19" s="18">
        <v>876</v>
      </c>
      <c r="I19" s="18">
        <v>108</v>
      </c>
      <c r="J19" s="18">
        <v>44</v>
      </c>
      <c r="K19" s="29"/>
    </row>
    <row r="20" spans="2:11" x14ac:dyDescent="0.2">
      <c r="B20" s="5" t="s">
        <v>23</v>
      </c>
      <c r="C20" s="37">
        <f>E20+G20+I20</f>
        <v>2339</v>
      </c>
      <c r="D20" s="19">
        <f>F20+H20+J20</f>
        <v>3171</v>
      </c>
      <c r="E20" s="18">
        <f>1938+77</f>
        <v>2015</v>
      </c>
      <c r="F20" s="18">
        <v>2227</v>
      </c>
      <c r="G20" s="18">
        <v>200</v>
      </c>
      <c r="H20" s="18">
        <v>894</v>
      </c>
      <c r="I20" s="18">
        <v>124</v>
      </c>
      <c r="J20" s="18">
        <v>50</v>
      </c>
      <c r="K20" s="29"/>
    </row>
    <row r="21" spans="2:11" x14ac:dyDescent="0.2">
      <c r="B21" s="5" t="s">
        <v>25</v>
      </c>
      <c r="C21" s="37">
        <f>E21+G21+I21</f>
        <v>2533</v>
      </c>
      <c r="D21" s="19">
        <f>F21+H21+J21</f>
        <v>3779</v>
      </c>
      <c r="E21" s="18">
        <f>2126+100</f>
        <v>2226</v>
      </c>
      <c r="F21" s="18">
        <f>2463+222</f>
        <v>2685</v>
      </c>
      <c r="G21" s="18">
        <f>215+2</f>
        <v>217</v>
      </c>
      <c r="H21" s="18">
        <f>1036+11</f>
        <v>1047</v>
      </c>
      <c r="I21" s="18">
        <v>90</v>
      </c>
      <c r="J21" s="18">
        <v>47</v>
      </c>
      <c r="K21" s="29"/>
    </row>
    <row r="22" spans="2:11" x14ac:dyDescent="0.2">
      <c r="B22" s="5" t="s">
        <v>298</v>
      </c>
      <c r="C22" s="37">
        <f>E22+G22+I22</f>
        <v>2705</v>
      </c>
      <c r="D22" s="19">
        <f>F22+H22+J22</f>
        <v>3980</v>
      </c>
      <c r="E22" s="18">
        <f>2237+124</f>
        <v>2361</v>
      </c>
      <c r="F22" s="18">
        <f>2482+213</f>
        <v>2695</v>
      </c>
      <c r="G22" s="18">
        <f>241+2</f>
        <v>243</v>
      </c>
      <c r="H22" s="18">
        <f>1172+26</f>
        <v>1198</v>
      </c>
      <c r="I22" s="18">
        <v>101</v>
      </c>
      <c r="J22" s="18">
        <f>85+2</f>
        <v>87</v>
      </c>
      <c r="K22" s="29"/>
    </row>
    <row r="23" spans="2:11" x14ac:dyDescent="0.2">
      <c r="B23" s="5" t="s">
        <v>29</v>
      </c>
      <c r="C23" s="37">
        <f>E23+G23+I23</f>
        <v>3129</v>
      </c>
      <c r="D23" s="19">
        <f>F23+H23+J23</f>
        <v>4162</v>
      </c>
      <c r="E23" s="18">
        <v>2675</v>
      </c>
      <c r="F23" s="18">
        <v>2717</v>
      </c>
      <c r="G23" s="18">
        <v>297</v>
      </c>
      <c r="H23" s="18">
        <v>1306</v>
      </c>
      <c r="I23" s="18">
        <v>157</v>
      </c>
      <c r="J23" s="18">
        <v>139</v>
      </c>
      <c r="K23" s="29"/>
    </row>
    <row r="24" spans="2:11" x14ac:dyDescent="0.2">
      <c r="B24" s="5" t="s">
        <v>31</v>
      </c>
      <c r="C24" s="37">
        <f>E24+G24+I24</f>
        <v>3538</v>
      </c>
      <c r="D24" s="19">
        <f>F24+H24+J24</f>
        <v>4328</v>
      </c>
      <c r="E24" s="18">
        <v>3023</v>
      </c>
      <c r="F24" s="18">
        <v>2690</v>
      </c>
      <c r="G24" s="18">
        <v>336</v>
      </c>
      <c r="H24" s="18">
        <v>1410</v>
      </c>
      <c r="I24" s="18">
        <v>179</v>
      </c>
      <c r="J24" s="18">
        <v>228</v>
      </c>
      <c r="K24" s="29"/>
    </row>
    <row r="25" spans="2:11" x14ac:dyDescent="0.2">
      <c r="B25" s="1" t="s">
        <v>33</v>
      </c>
      <c r="C25" s="32">
        <f>E25+G25+I25</f>
        <v>4100</v>
      </c>
      <c r="D25" s="4">
        <f>F25+H25+J25</f>
        <v>4533</v>
      </c>
      <c r="E25" s="3">
        <v>3442</v>
      </c>
      <c r="F25" s="3">
        <v>2644</v>
      </c>
      <c r="G25" s="3">
        <v>358</v>
      </c>
      <c r="H25" s="3">
        <v>1543</v>
      </c>
      <c r="I25" s="3">
        <v>300</v>
      </c>
      <c r="J25" s="3">
        <v>346</v>
      </c>
      <c r="K25" s="29"/>
    </row>
    <row r="26" spans="2:11" x14ac:dyDescent="0.2">
      <c r="C26" s="17"/>
      <c r="D26" s="18"/>
      <c r="E26" s="18"/>
      <c r="F26" s="18"/>
      <c r="G26" s="18"/>
      <c r="H26" s="18"/>
      <c r="I26" s="18"/>
      <c r="J26" s="18"/>
      <c r="K26" s="29"/>
    </row>
    <row r="27" spans="2:11" x14ac:dyDescent="0.2">
      <c r="B27" s="5" t="s">
        <v>358</v>
      </c>
      <c r="C27" s="37">
        <f>E27+G27+I27</f>
        <v>1506</v>
      </c>
      <c r="D27" s="19">
        <f>F27+H27+J27</f>
        <v>1703</v>
      </c>
      <c r="E27" s="18">
        <v>1286</v>
      </c>
      <c r="F27" s="18">
        <v>1132</v>
      </c>
      <c r="G27" s="18">
        <v>108</v>
      </c>
      <c r="H27" s="18">
        <v>479</v>
      </c>
      <c r="I27" s="18">
        <v>112</v>
      </c>
      <c r="J27" s="18">
        <v>92</v>
      </c>
      <c r="K27" s="29"/>
    </row>
    <row r="28" spans="2:11" x14ac:dyDescent="0.2">
      <c r="B28" s="5" t="s">
        <v>357</v>
      </c>
      <c r="C28" s="37">
        <f>E28+G28+I28</f>
        <v>326</v>
      </c>
      <c r="D28" s="19">
        <f>F28+H28+J28</f>
        <v>243</v>
      </c>
      <c r="E28" s="18">
        <v>269</v>
      </c>
      <c r="F28" s="18">
        <v>104</v>
      </c>
      <c r="G28" s="18">
        <v>33</v>
      </c>
      <c r="H28" s="18">
        <v>121</v>
      </c>
      <c r="I28" s="18">
        <v>24</v>
      </c>
      <c r="J28" s="18">
        <v>18</v>
      </c>
      <c r="K28" s="29"/>
    </row>
    <row r="29" spans="2:11" x14ac:dyDescent="0.2">
      <c r="B29" s="5" t="s">
        <v>356</v>
      </c>
      <c r="C29" s="37">
        <f>E29+G29+I29</f>
        <v>207</v>
      </c>
      <c r="D29" s="19">
        <f>F29+H29+J29</f>
        <v>306</v>
      </c>
      <c r="E29" s="18">
        <v>183</v>
      </c>
      <c r="F29" s="18">
        <v>187</v>
      </c>
      <c r="G29" s="18">
        <v>12</v>
      </c>
      <c r="H29" s="18">
        <v>82</v>
      </c>
      <c r="I29" s="18">
        <v>12</v>
      </c>
      <c r="J29" s="18">
        <v>37</v>
      </c>
      <c r="K29" s="29"/>
    </row>
    <row r="30" spans="2:11" x14ac:dyDescent="0.2">
      <c r="B30" s="5" t="s">
        <v>355</v>
      </c>
      <c r="C30" s="37">
        <f>E30+G30+I30</f>
        <v>204</v>
      </c>
      <c r="D30" s="19">
        <f>F30+H30+J30</f>
        <v>325</v>
      </c>
      <c r="E30" s="18">
        <v>141</v>
      </c>
      <c r="F30" s="18">
        <v>153</v>
      </c>
      <c r="G30" s="18">
        <v>45</v>
      </c>
      <c r="H30" s="18">
        <v>135</v>
      </c>
      <c r="I30" s="18">
        <v>18</v>
      </c>
      <c r="J30" s="18">
        <v>37</v>
      </c>
      <c r="K30" s="29"/>
    </row>
    <row r="31" spans="2:11" x14ac:dyDescent="0.2">
      <c r="B31" s="5" t="s">
        <v>354</v>
      </c>
      <c r="C31" s="37">
        <f>E31+G31+I31</f>
        <v>306</v>
      </c>
      <c r="D31" s="19">
        <f>F31+H31+J31</f>
        <v>272</v>
      </c>
      <c r="E31" s="18">
        <v>245</v>
      </c>
      <c r="F31" s="18">
        <v>165</v>
      </c>
      <c r="G31" s="18">
        <v>41</v>
      </c>
      <c r="H31" s="18">
        <v>93</v>
      </c>
      <c r="I31" s="18">
        <v>20</v>
      </c>
      <c r="J31" s="18">
        <v>14</v>
      </c>
      <c r="K31" s="29"/>
    </row>
    <row r="32" spans="2:11" x14ac:dyDescent="0.2">
      <c r="C32" s="9"/>
      <c r="K32" s="29"/>
    </row>
    <row r="33" spans="1:11" x14ac:dyDescent="0.2">
      <c r="B33" s="5" t="s">
        <v>353</v>
      </c>
      <c r="C33" s="37">
        <f>E33+G33+I33</f>
        <v>242</v>
      </c>
      <c r="D33" s="19">
        <f>F33+H33+J33</f>
        <v>279</v>
      </c>
      <c r="E33" s="18">
        <v>211</v>
      </c>
      <c r="F33" s="18">
        <v>177</v>
      </c>
      <c r="G33" s="18">
        <v>21</v>
      </c>
      <c r="H33" s="18">
        <v>84</v>
      </c>
      <c r="I33" s="18">
        <v>10</v>
      </c>
      <c r="J33" s="18">
        <v>18</v>
      </c>
      <c r="K33" s="29"/>
    </row>
    <row r="34" spans="1:11" x14ac:dyDescent="0.2">
      <c r="B34" s="5" t="s">
        <v>352</v>
      </c>
      <c r="C34" s="37">
        <f>E34+G34+I34</f>
        <v>361</v>
      </c>
      <c r="D34" s="19">
        <f>F34+H34+J34</f>
        <v>291</v>
      </c>
      <c r="E34" s="18">
        <v>311</v>
      </c>
      <c r="F34" s="18">
        <v>171</v>
      </c>
      <c r="G34" s="18">
        <v>24</v>
      </c>
      <c r="H34" s="18">
        <v>97</v>
      </c>
      <c r="I34" s="18">
        <v>26</v>
      </c>
      <c r="J34" s="18">
        <v>23</v>
      </c>
      <c r="K34" s="29"/>
    </row>
    <row r="35" spans="1:11" x14ac:dyDescent="0.2">
      <c r="B35" s="5" t="s">
        <v>351</v>
      </c>
      <c r="C35" s="37">
        <f>E35+G35+I35</f>
        <v>650</v>
      </c>
      <c r="D35" s="19">
        <f>F35+H35+J35</f>
        <v>556</v>
      </c>
      <c r="E35" s="18">
        <v>531</v>
      </c>
      <c r="F35" s="18">
        <v>244</v>
      </c>
      <c r="G35" s="18">
        <v>53</v>
      </c>
      <c r="H35" s="18">
        <v>227</v>
      </c>
      <c r="I35" s="18">
        <v>66</v>
      </c>
      <c r="J35" s="18">
        <v>85</v>
      </c>
      <c r="K35" s="29"/>
    </row>
    <row r="36" spans="1:11" x14ac:dyDescent="0.2">
      <c r="B36" s="5" t="s">
        <v>350</v>
      </c>
      <c r="C36" s="37">
        <f>E36+G36+I36</f>
        <v>98</v>
      </c>
      <c r="D36" s="19">
        <f>F36+H36+J36</f>
        <v>188</v>
      </c>
      <c r="E36" s="18">
        <v>87</v>
      </c>
      <c r="F36" s="18">
        <v>148</v>
      </c>
      <c r="G36" s="18">
        <v>9</v>
      </c>
      <c r="H36" s="18">
        <v>36</v>
      </c>
      <c r="I36" s="18">
        <v>2</v>
      </c>
      <c r="J36" s="18">
        <v>4</v>
      </c>
      <c r="K36" s="29"/>
    </row>
    <row r="37" spans="1:11" x14ac:dyDescent="0.2">
      <c r="A37" s="5"/>
      <c r="B37" s="5" t="s">
        <v>349</v>
      </c>
      <c r="C37" s="37">
        <f>E37+G37+I37</f>
        <v>200</v>
      </c>
      <c r="D37" s="19">
        <f>F37+H37+J37</f>
        <v>370</v>
      </c>
      <c r="E37" s="18">
        <v>178</v>
      </c>
      <c r="F37" s="18">
        <v>163</v>
      </c>
      <c r="G37" s="18">
        <v>12</v>
      </c>
      <c r="H37" s="18">
        <v>189</v>
      </c>
      <c r="I37" s="18">
        <v>10</v>
      </c>
      <c r="J37" s="18">
        <v>18</v>
      </c>
      <c r="K37" s="29"/>
    </row>
    <row r="38" spans="1:11" ht="18" thickBot="1" x14ac:dyDescent="0.25">
      <c r="B38" s="7"/>
      <c r="C38" s="20"/>
      <c r="D38" s="38"/>
      <c r="E38" s="38"/>
      <c r="F38" s="7"/>
      <c r="G38" s="38"/>
      <c r="H38" s="38"/>
      <c r="I38" s="38"/>
      <c r="J38" s="38"/>
      <c r="K38" s="29"/>
    </row>
    <row r="39" spans="1:11" x14ac:dyDescent="0.2">
      <c r="B39" s="5" t="s">
        <v>348</v>
      </c>
      <c r="C39" s="29"/>
      <c r="D39" s="18"/>
      <c r="E39" s="18"/>
      <c r="G39" s="18"/>
      <c r="H39" s="18"/>
      <c r="I39" s="18"/>
      <c r="J39" s="18"/>
      <c r="K39" s="29"/>
    </row>
    <row r="40" spans="1:11" x14ac:dyDescent="0.2">
      <c r="C40" s="29"/>
      <c r="K40" s="29"/>
    </row>
  </sheetData>
  <phoneticPr fontId="4"/>
  <pageMargins left="0.32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5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6" width="11.69921875" style="6" customWidth="1"/>
    <col min="7" max="7" width="10.69921875" style="6"/>
    <col min="8" max="8" width="11.69921875" style="6" customWidth="1"/>
    <col min="9" max="16384" width="10.69921875" style="6"/>
  </cols>
  <sheetData>
    <row r="1" spans="1:11" x14ac:dyDescent="0.2">
      <c r="A1" s="5"/>
    </row>
    <row r="6" spans="1:11" x14ac:dyDescent="0.2">
      <c r="C6" s="29"/>
      <c r="E6" s="1" t="s">
        <v>382</v>
      </c>
      <c r="G6" s="18"/>
      <c r="H6" s="18"/>
      <c r="I6" s="18"/>
      <c r="J6" s="18"/>
      <c r="K6" s="29"/>
    </row>
    <row r="7" spans="1:11" ht="18" thickBot="1" x14ac:dyDescent="0.25">
      <c r="B7" s="7"/>
      <c r="C7" s="7"/>
      <c r="D7" s="7"/>
      <c r="E7" s="8" t="s">
        <v>371</v>
      </c>
      <c r="F7" s="7"/>
      <c r="G7" s="38"/>
      <c r="H7" s="38"/>
      <c r="I7" s="38"/>
      <c r="J7" s="8" t="s">
        <v>285</v>
      </c>
      <c r="K7" s="29"/>
    </row>
    <row r="8" spans="1:11" x14ac:dyDescent="0.2">
      <c r="C8" s="9"/>
      <c r="D8" s="50"/>
      <c r="E8" s="50"/>
      <c r="F8" s="12"/>
      <c r="G8" s="50"/>
      <c r="H8" s="50"/>
      <c r="I8" s="50"/>
      <c r="J8" s="50"/>
      <c r="K8" s="29"/>
    </row>
    <row r="9" spans="1:11" x14ac:dyDescent="0.2">
      <c r="B9" s="5" t="s">
        <v>365</v>
      </c>
      <c r="C9" s="13" t="s">
        <v>381</v>
      </c>
      <c r="D9" s="10"/>
      <c r="E9" s="49" t="s">
        <v>380</v>
      </c>
      <c r="F9" s="12"/>
      <c r="G9" s="9"/>
      <c r="H9" s="9"/>
      <c r="I9" s="9"/>
      <c r="J9" s="34" t="s">
        <v>379</v>
      </c>
      <c r="K9" s="29"/>
    </row>
    <row r="10" spans="1:11" x14ac:dyDescent="0.2">
      <c r="B10" s="12"/>
      <c r="C10" s="10"/>
      <c r="D10" s="14" t="s">
        <v>378</v>
      </c>
      <c r="E10" s="14" t="s">
        <v>377</v>
      </c>
      <c r="F10" s="14" t="s">
        <v>376</v>
      </c>
      <c r="G10" s="14" t="s">
        <v>120</v>
      </c>
      <c r="H10" s="14" t="s">
        <v>375</v>
      </c>
      <c r="I10" s="14" t="s">
        <v>374</v>
      </c>
      <c r="J10" s="14" t="s">
        <v>373</v>
      </c>
      <c r="K10" s="29"/>
    </row>
    <row r="11" spans="1:11" x14ac:dyDescent="0.2">
      <c r="C11" s="9"/>
      <c r="K11" s="29"/>
    </row>
    <row r="12" spans="1:11" x14ac:dyDescent="0.2">
      <c r="B12" s="5" t="s">
        <v>43</v>
      </c>
      <c r="C12" s="37">
        <f>D12+E12+F12+G12+H12+I12+J12</f>
        <v>222</v>
      </c>
      <c r="D12" s="18">
        <v>50</v>
      </c>
      <c r="E12" s="18">
        <v>8</v>
      </c>
      <c r="F12" s="18">
        <v>66</v>
      </c>
      <c r="G12" s="18">
        <v>55</v>
      </c>
      <c r="H12" s="18">
        <v>33</v>
      </c>
      <c r="I12" s="18">
        <v>3</v>
      </c>
      <c r="J12" s="18">
        <v>7</v>
      </c>
      <c r="K12" s="29"/>
    </row>
    <row r="13" spans="1:11" x14ac:dyDescent="0.2">
      <c r="B13" s="5" t="s">
        <v>21</v>
      </c>
      <c r="C13" s="37">
        <f>D13+E13+F13+G13+H13+I13+J13</f>
        <v>225</v>
      </c>
      <c r="D13" s="18">
        <v>52</v>
      </c>
      <c r="E13" s="18">
        <v>5</v>
      </c>
      <c r="F13" s="18">
        <v>36</v>
      </c>
      <c r="G13" s="18">
        <v>77</v>
      </c>
      <c r="H13" s="18">
        <v>34</v>
      </c>
      <c r="I13" s="18">
        <v>1</v>
      </c>
      <c r="J13" s="18">
        <v>20</v>
      </c>
      <c r="K13" s="29"/>
    </row>
    <row r="14" spans="1:11" x14ac:dyDescent="0.2">
      <c r="C14" s="9"/>
      <c r="D14" s="18"/>
      <c r="E14" s="18"/>
      <c r="F14" s="18"/>
      <c r="G14" s="18"/>
      <c r="H14" s="18"/>
      <c r="I14" s="18"/>
      <c r="J14" s="18"/>
      <c r="K14" s="29"/>
    </row>
    <row r="15" spans="1:11" x14ac:dyDescent="0.2">
      <c r="B15" s="5" t="s">
        <v>262</v>
      </c>
      <c r="C15" s="37">
        <f>D15+E15+F15+G15+H15+I15+J15</f>
        <v>220</v>
      </c>
      <c r="D15" s="18">
        <v>59</v>
      </c>
      <c r="E15" s="18">
        <v>5</v>
      </c>
      <c r="F15" s="18">
        <v>31</v>
      </c>
      <c r="G15" s="18">
        <v>72</v>
      </c>
      <c r="H15" s="18">
        <v>33</v>
      </c>
      <c r="I15" s="18">
        <v>2</v>
      </c>
      <c r="J15" s="18">
        <v>18</v>
      </c>
      <c r="K15" s="29"/>
    </row>
    <row r="16" spans="1:11" x14ac:dyDescent="0.2">
      <c r="B16" s="5" t="s">
        <v>261</v>
      </c>
      <c r="C16" s="37">
        <f>D16+E16+F16+G16+H16+I16+J16</f>
        <v>208</v>
      </c>
      <c r="D16" s="18">
        <v>52</v>
      </c>
      <c r="E16" s="18">
        <v>5</v>
      </c>
      <c r="F16" s="18">
        <v>26</v>
      </c>
      <c r="G16" s="18">
        <v>75</v>
      </c>
      <c r="H16" s="18">
        <v>34</v>
      </c>
      <c r="I16" s="18">
        <v>1</v>
      </c>
      <c r="J16" s="18">
        <v>15</v>
      </c>
      <c r="K16" s="29"/>
    </row>
    <row r="17" spans="1:11" x14ac:dyDescent="0.2">
      <c r="A17" s="5"/>
      <c r="B17" s="5" t="s">
        <v>259</v>
      </c>
      <c r="C17" s="37">
        <f>D17+E17+F17+G17+H17+I17+J17</f>
        <v>217</v>
      </c>
      <c r="D17" s="18">
        <v>40</v>
      </c>
      <c r="E17" s="18">
        <v>2</v>
      </c>
      <c r="F17" s="18">
        <v>24</v>
      </c>
      <c r="G17" s="18">
        <v>94</v>
      </c>
      <c r="H17" s="18">
        <v>36</v>
      </c>
      <c r="I17" s="30" t="s">
        <v>59</v>
      </c>
      <c r="J17" s="18">
        <v>21</v>
      </c>
      <c r="K17" s="29"/>
    </row>
    <row r="18" spans="1:11" x14ac:dyDescent="0.2">
      <c r="B18" s="5" t="s">
        <v>23</v>
      </c>
      <c r="C18" s="37">
        <f>D18+E18+F18+G18+H18+I18+J18</f>
        <v>170</v>
      </c>
      <c r="D18" s="18">
        <v>31</v>
      </c>
      <c r="E18" s="30" t="s">
        <v>59</v>
      </c>
      <c r="F18" s="18">
        <v>10</v>
      </c>
      <c r="G18" s="18">
        <v>94</v>
      </c>
      <c r="H18" s="18">
        <v>24</v>
      </c>
      <c r="I18" s="30" t="s">
        <v>59</v>
      </c>
      <c r="J18" s="18">
        <v>11</v>
      </c>
      <c r="K18" s="29"/>
    </row>
    <row r="19" spans="1:11" x14ac:dyDescent="0.2">
      <c r="B19" s="5" t="s">
        <v>25</v>
      </c>
      <c r="C19" s="37">
        <f>D19+E19+F19+G19+H19+I19+J19</f>
        <v>196</v>
      </c>
      <c r="D19" s="18">
        <v>35</v>
      </c>
      <c r="E19" s="30" t="s">
        <v>59</v>
      </c>
      <c r="F19" s="18">
        <v>5</v>
      </c>
      <c r="G19" s="18">
        <v>125</v>
      </c>
      <c r="H19" s="18">
        <v>21</v>
      </c>
      <c r="I19" s="30" t="s">
        <v>59</v>
      </c>
      <c r="J19" s="18">
        <v>10</v>
      </c>
      <c r="K19" s="29"/>
    </row>
    <row r="20" spans="1:11" x14ac:dyDescent="0.2">
      <c r="B20" s="5" t="s">
        <v>298</v>
      </c>
      <c r="C20" s="37">
        <f>D20+E20+F20+G20+H20+I20+J20</f>
        <v>185</v>
      </c>
      <c r="D20" s="18">
        <v>16</v>
      </c>
      <c r="E20" s="30" t="s">
        <v>59</v>
      </c>
      <c r="F20" s="18">
        <v>7</v>
      </c>
      <c r="G20" s="18">
        <v>133</v>
      </c>
      <c r="H20" s="18">
        <v>22</v>
      </c>
      <c r="I20" s="30" t="s">
        <v>59</v>
      </c>
      <c r="J20" s="18">
        <v>7</v>
      </c>
      <c r="K20" s="29"/>
    </row>
    <row r="21" spans="1:11" x14ac:dyDescent="0.2">
      <c r="B21" s="5" t="s">
        <v>29</v>
      </c>
      <c r="C21" s="37">
        <f>D21+E21+F21+G21+H21+I21+J21</f>
        <v>189</v>
      </c>
      <c r="D21" s="18">
        <v>16</v>
      </c>
      <c r="E21" s="30" t="s">
        <v>59</v>
      </c>
      <c r="F21" s="18">
        <v>6</v>
      </c>
      <c r="G21" s="18">
        <v>134</v>
      </c>
      <c r="H21" s="18">
        <v>25</v>
      </c>
      <c r="I21" s="18">
        <v>1</v>
      </c>
      <c r="J21" s="18">
        <v>7</v>
      </c>
      <c r="K21" s="29"/>
    </row>
    <row r="22" spans="1:11" x14ac:dyDescent="0.2">
      <c r="B22" s="5" t="s">
        <v>31</v>
      </c>
      <c r="C22" s="37">
        <f>D22+E22+F22+G22+H22+I22+J22</f>
        <v>189</v>
      </c>
      <c r="D22" s="18">
        <v>15</v>
      </c>
      <c r="E22" s="30" t="s">
        <v>59</v>
      </c>
      <c r="F22" s="18">
        <v>1</v>
      </c>
      <c r="G22" s="18">
        <v>140</v>
      </c>
      <c r="H22" s="18">
        <v>24</v>
      </c>
      <c r="I22" s="18">
        <v>1</v>
      </c>
      <c r="J22" s="18">
        <v>8</v>
      </c>
      <c r="K22" s="29"/>
    </row>
    <row r="23" spans="1:11" x14ac:dyDescent="0.2">
      <c r="B23" s="1" t="s">
        <v>33</v>
      </c>
      <c r="C23" s="32">
        <f>D23+E23+F23+G23+H23+I23+J23</f>
        <v>204</v>
      </c>
      <c r="D23" s="4">
        <f>SUM(D25:D35)</f>
        <v>14</v>
      </c>
      <c r="E23" s="48" t="s">
        <v>59</v>
      </c>
      <c r="F23" s="4">
        <f>SUM(F25:F35)</f>
        <v>4</v>
      </c>
      <c r="G23" s="4">
        <f>SUM(G25:G35)</f>
        <v>143</v>
      </c>
      <c r="H23" s="4">
        <f>SUM(H25:H35)</f>
        <v>33</v>
      </c>
      <c r="I23" s="4">
        <f>SUM(I25:I35)</f>
        <v>1</v>
      </c>
      <c r="J23" s="4">
        <f>SUM(J25:J35)</f>
        <v>9</v>
      </c>
      <c r="K23" s="29"/>
    </row>
    <row r="24" spans="1:11" x14ac:dyDescent="0.2">
      <c r="C24" s="9"/>
      <c r="D24" s="18"/>
      <c r="E24" s="18"/>
      <c r="F24" s="18"/>
      <c r="G24" s="18"/>
      <c r="H24" s="18"/>
      <c r="I24" s="18"/>
      <c r="J24" s="18"/>
      <c r="K24" s="29"/>
    </row>
    <row r="25" spans="1:11" x14ac:dyDescent="0.2">
      <c r="B25" s="5" t="s">
        <v>358</v>
      </c>
      <c r="C25" s="37">
        <f>D25+E25+F25+G25+H25+I25+J25</f>
        <v>69</v>
      </c>
      <c r="D25" s="18">
        <v>4</v>
      </c>
      <c r="E25" s="30" t="s">
        <v>59</v>
      </c>
      <c r="F25" s="18">
        <v>1</v>
      </c>
      <c r="G25" s="18">
        <v>44</v>
      </c>
      <c r="H25" s="18">
        <v>13</v>
      </c>
      <c r="I25" s="18">
        <v>1</v>
      </c>
      <c r="J25" s="18">
        <v>6</v>
      </c>
      <c r="K25" s="29"/>
    </row>
    <row r="26" spans="1:11" x14ac:dyDescent="0.2">
      <c r="B26" s="5" t="s">
        <v>357</v>
      </c>
      <c r="C26" s="37">
        <f>D26+E26+F26+G26+H26+I26+J26</f>
        <v>16</v>
      </c>
      <c r="D26" s="30" t="s">
        <v>59</v>
      </c>
      <c r="E26" s="30" t="s">
        <v>59</v>
      </c>
      <c r="F26" s="30" t="s">
        <v>59</v>
      </c>
      <c r="G26" s="18">
        <v>13</v>
      </c>
      <c r="H26" s="18">
        <v>2</v>
      </c>
      <c r="I26" s="30" t="s">
        <v>59</v>
      </c>
      <c r="J26" s="18">
        <v>1</v>
      </c>
      <c r="K26" s="29"/>
    </row>
    <row r="27" spans="1:11" x14ac:dyDescent="0.2">
      <c r="B27" s="5" t="s">
        <v>356</v>
      </c>
      <c r="C27" s="37">
        <f>D27+E27+F27+G27+H27+I27+J27</f>
        <v>16</v>
      </c>
      <c r="D27" s="18">
        <v>1</v>
      </c>
      <c r="E27" s="30" t="s">
        <v>59</v>
      </c>
      <c r="F27" s="30" t="s">
        <v>59</v>
      </c>
      <c r="G27" s="18">
        <v>14</v>
      </c>
      <c r="H27" s="18">
        <v>1</v>
      </c>
      <c r="I27" s="30" t="s">
        <v>59</v>
      </c>
      <c r="J27" s="30" t="s">
        <v>59</v>
      </c>
      <c r="K27" s="29"/>
    </row>
    <row r="28" spans="1:11" x14ac:dyDescent="0.2">
      <c r="B28" s="5" t="s">
        <v>355</v>
      </c>
      <c r="C28" s="37">
        <f>D28+E28+F28+G28+H28+I28+J28</f>
        <v>6</v>
      </c>
      <c r="D28" s="18">
        <v>1</v>
      </c>
      <c r="E28" s="30" t="s">
        <v>59</v>
      </c>
      <c r="F28" s="18">
        <v>1</v>
      </c>
      <c r="G28" s="30" t="s">
        <v>59</v>
      </c>
      <c r="H28" s="18">
        <v>4</v>
      </c>
      <c r="I28" s="30" t="s">
        <v>59</v>
      </c>
      <c r="J28" s="30" t="s">
        <v>59</v>
      </c>
      <c r="K28" s="29"/>
    </row>
    <row r="29" spans="1:11" x14ac:dyDescent="0.2">
      <c r="B29" s="5" t="s">
        <v>354</v>
      </c>
      <c r="C29" s="37">
        <f>D29+E29+F29+G29+H29+I29+J29</f>
        <v>20</v>
      </c>
      <c r="D29" s="18">
        <v>1</v>
      </c>
      <c r="E29" s="30" t="s">
        <v>59</v>
      </c>
      <c r="F29" s="30" t="s">
        <v>59</v>
      </c>
      <c r="G29" s="18">
        <v>14</v>
      </c>
      <c r="H29" s="18">
        <v>5</v>
      </c>
      <c r="I29" s="30" t="s">
        <v>59</v>
      </c>
      <c r="J29" s="30" t="s">
        <v>59</v>
      </c>
      <c r="K29" s="29"/>
    </row>
    <row r="30" spans="1:11" x14ac:dyDescent="0.2">
      <c r="C30" s="9"/>
      <c r="K30" s="29"/>
    </row>
    <row r="31" spans="1:11" x14ac:dyDescent="0.2">
      <c r="B31" s="5" t="s">
        <v>353</v>
      </c>
      <c r="C31" s="37">
        <f>D31+E31+F31+G31+H31+I31+J31</f>
        <v>10</v>
      </c>
      <c r="D31" s="30" t="s">
        <v>59</v>
      </c>
      <c r="E31" s="30" t="s">
        <v>59</v>
      </c>
      <c r="F31" s="30" t="s">
        <v>59</v>
      </c>
      <c r="G31" s="18">
        <v>8</v>
      </c>
      <c r="H31" s="18">
        <v>2</v>
      </c>
      <c r="I31" s="30" t="s">
        <v>59</v>
      </c>
      <c r="J31" s="30" t="s">
        <v>59</v>
      </c>
      <c r="K31" s="29"/>
    </row>
    <row r="32" spans="1:11" x14ac:dyDescent="0.2">
      <c r="B32" s="5" t="s">
        <v>352</v>
      </c>
      <c r="C32" s="37">
        <f>D32+E32+F32+G32+H32+I32+J32</f>
        <v>11</v>
      </c>
      <c r="D32" s="30" t="s">
        <v>59</v>
      </c>
      <c r="E32" s="30" t="s">
        <v>59</v>
      </c>
      <c r="F32" s="30" t="s">
        <v>59</v>
      </c>
      <c r="G32" s="18">
        <v>8</v>
      </c>
      <c r="H32" s="18">
        <v>3</v>
      </c>
      <c r="I32" s="30" t="s">
        <v>59</v>
      </c>
      <c r="J32" s="30" t="s">
        <v>59</v>
      </c>
      <c r="K32" s="29"/>
    </row>
    <row r="33" spans="1:11" x14ac:dyDescent="0.2">
      <c r="B33" s="5" t="s">
        <v>351</v>
      </c>
      <c r="C33" s="37">
        <f>D33+E33+F33+G33+H33+I33+J33</f>
        <v>33</v>
      </c>
      <c r="D33" s="18">
        <v>7</v>
      </c>
      <c r="E33" s="30" t="s">
        <v>59</v>
      </c>
      <c r="F33" s="18">
        <v>2</v>
      </c>
      <c r="G33" s="18">
        <v>23</v>
      </c>
      <c r="H33" s="30" t="s">
        <v>59</v>
      </c>
      <c r="I33" s="30" t="s">
        <v>59</v>
      </c>
      <c r="J33" s="18">
        <v>1</v>
      </c>
      <c r="K33" s="29"/>
    </row>
    <row r="34" spans="1:11" x14ac:dyDescent="0.2">
      <c r="B34" s="5" t="s">
        <v>350</v>
      </c>
      <c r="C34" s="37">
        <f>D34+E34+F34+G34+H34+I34+J34</f>
        <v>7</v>
      </c>
      <c r="D34" s="30" t="s">
        <v>59</v>
      </c>
      <c r="E34" s="30" t="s">
        <v>59</v>
      </c>
      <c r="F34" s="30" t="s">
        <v>59</v>
      </c>
      <c r="G34" s="18">
        <v>7</v>
      </c>
      <c r="H34" s="30" t="s">
        <v>59</v>
      </c>
      <c r="I34" s="30" t="s">
        <v>59</v>
      </c>
      <c r="J34" s="30" t="s">
        <v>59</v>
      </c>
      <c r="K34" s="29"/>
    </row>
    <row r="35" spans="1:11" x14ac:dyDescent="0.2">
      <c r="B35" s="5" t="s">
        <v>349</v>
      </c>
      <c r="C35" s="37">
        <f>D35+E35+F35+G35+H35+I35+J35</f>
        <v>16</v>
      </c>
      <c r="D35" s="30" t="s">
        <v>59</v>
      </c>
      <c r="E35" s="30" t="s">
        <v>59</v>
      </c>
      <c r="F35" s="30" t="s">
        <v>59</v>
      </c>
      <c r="G35" s="18">
        <v>12</v>
      </c>
      <c r="H35" s="18">
        <v>3</v>
      </c>
      <c r="I35" s="30" t="s">
        <v>59</v>
      </c>
      <c r="J35" s="18">
        <v>1</v>
      </c>
      <c r="K35" s="29"/>
    </row>
    <row r="36" spans="1:11" ht="18" thickBot="1" x14ac:dyDescent="0.25">
      <c r="B36" s="7"/>
      <c r="C36" s="20"/>
      <c r="D36" s="38"/>
      <c r="E36" s="38"/>
      <c r="F36" s="7"/>
      <c r="G36" s="7"/>
      <c r="H36" s="38"/>
      <c r="I36" s="38"/>
      <c r="J36" s="38"/>
      <c r="K36" s="29"/>
    </row>
    <row r="37" spans="1:11" x14ac:dyDescent="0.2">
      <c r="B37" s="5" t="s">
        <v>348</v>
      </c>
      <c r="C37" s="29"/>
      <c r="D37" s="18"/>
      <c r="E37" s="18"/>
      <c r="H37" s="18"/>
      <c r="I37" s="18"/>
      <c r="J37" s="18"/>
      <c r="K37" s="29"/>
    </row>
    <row r="38" spans="1:11" x14ac:dyDescent="0.2">
      <c r="A38" s="47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2">
      <c r="K39" s="29"/>
    </row>
    <row r="40" spans="1:11" x14ac:dyDescent="0.2">
      <c r="K40" s="29"/>
    </row>
    <row r="41" spans="1:11" x14ac:dyDescent="0.2">
      <c r="K41" s="29"/>
    </row>
    <row r="42" spans="1:11" x14ac:dyDescent="0.2">
      <c r="K42" s="29"/>
    </row>
    <row r="43" spans="1:11" x14ac:dyDescent="0.2">
      <c r="K43" s="29"/>
    </row>
    <row r="44" spans="1:11" x14ac:dyDescent="0.2">
      <c r="K44" s="29"/>
    </row>
    <row r="45" spans="1:11" x14ac:dyDescent="0.2">
      <c r="K45" s="29"/>
    </row>
  </sheetData>
  <phoneticPr fontId="4"/>
  <pageMargins left="0.32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4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7" width="11.69921875" style="6" customWidth="1"/>
    <col min="8" max="8" width="10.69921875" style="6"/>
    <col min="9" max="9" width="11.69921875" style="6" customWidth="1"/>
    <col min="10" max="10" width="9.69921875" style="6" customWidth="1"/>
    <col min="11" max="16384" width="10.69921875" style="6"/>
  </cols>
  <sheetData>
    <row r="1" spans="1:11" x14ac:dyDescent="0.2">
      <c r="A1" s="5"/>
    </row>
    <row r="6" spans="1:11" x14ac:dyDescent="0.2">
      <c r="A6" s="5"/>
      <c r="E6" s="1" t="s">
        <v>399</v>
      </c>
      <c r="G6" s="18"/>
      <c r="H6" s="18"/>
      <c r="I6" s="51"/>
      <c r="J6" s="51"/>
    </row>
    <row r="7" spans="1:11" ht="18" thickBot="1" x14ac:dyDescent="0.25">
      <c r="B7" s="7"/>
      <c r="C7" s="7"/>
      <c r="D7" s="7"/>
      <c r="E7" s="8" t="s">
        <v>398</v>
      </c>
      <c r="F7" s="7"/>
      <c r="G7" s="38"/>
      <c r="H7" s="38"/>
      <c r="I7" s="38"/>
      <c r="J7" s="8" t="s">
        <v>397</v>
      </c>
      <c r="K7" s="29"/>
    </row>
    <row r="8" spans="1:11" x14ac:dyDescent="0.2">
      <c r="C8" s="9"/>
      <c r="D8" s="12"/>
      <c r="E8" s="12"/>
      <c r="F8" s="12"/>
      <c r="G8" s="12"/>
      <c r="H8" s="12"/>
      <c r="I8" s="12"/>
      <c r="J8" s="12"/>
      <c r="K8" s="29"/>
    </row>
    <row r="9" spans="1:11" x14ac:dyDescent="0.2">
      <c r="C9" s="34" t="s">
        <v>396</v>
      </c>
      <c r="D9" s="34" t="s">
        <v>395</v>
      </c>
      <c r="E9" s="15" t="s">
        <v>394</v>
      </c>
      <c r="F9" s="12"/>
      <c r="G9" s="9"/>
      <c r="H9" s="34" t="s">
        <v>393</v>
      </c>
      <c r="I9" s="9"/>
      <c r="J9" s="9"/>
      <c r="K9" s="29"/>
    </row>
    <row r="10" spans="1:11" x14ac:dyDescent="0.2">
      <c r="B10" s="12"/>
      <c r="C10" s="14" t="s">
        <v>392</v>
      </c>
      <c r="D10" s="14" t="s">
        <v>391</v>
      </c>
      <c r="E10" s="14" t="s">
        <v>390</v>
      </c>
      <c r="F10" s="14" t="s">
        <v>389</v>
      </c>
      <c r="G10" s="14" t="s">
        <v>388</v>
      </c>
      <c r="H10" s="14" t="s">
        <v>387</v>
      </c>
      <c r="I10" s="14" t="s">
        <v>386</v>
      </c>
      <c r="J10" s="14" t="s">
        <v>143</v>
      </c>
      <c r="K10" s="29"/>
    </row>
    <row r="11" spans="1:11" x14ac:dyDescent="0.2">
      <c r="C11" s="9"/>
      <c r="K11" s="29"/>
    </row>
    <row r="12" spans="1:11" x14ac:dyDescent="0.2">
      <c r="B12" s="5" t="s">
        <v>43</v>
      </c>
      <c r="C12" s="37">
        <f>D12+E12+F12+G12+H12+I12+J12</f>
        <v>161</v>
      </c>
      <c r="D12" s="18">
        <v>2</v>
      </c>
      <c r="E12" s="18">
        <v>46</v>
      </c>
      <c r="F12" s="18">
        <v>57</v>
      </c>
      <c r="G12" s="18">
        <v>47</v>
      </c>
      <c r="H12" s="30" t="s">
        <v>383</v>
      </c>
      <c r="I12" s="18">
        <v>4</v>
      </c>
      <c r="J12" s="18">
        <v>5</v>
      </c>
      <c r="K12" s="29"/>
    </row>
    <row r="13" spans="1:11" x14ac:dyDescent="0.2">
      <c r="B13" s="5" t="s">
        <v>21</v>
      </c>
      <c r="C13" s="37">
        <f>D13+E13+F13+G13+H13+I13+J13</f>
        <v>147</v>
      </c>
      <c r="D13" s="18">
        <v>2</v>
      </c>
      <c r="E13" s="18">
        <v>45</v>
      </c>
      <c r="F13" s="18">
        <v>46</v>
      </c>
      <c r="G13" s="18">
        <v>49</v>
      </c>
      <c r="H13" s="30" t="s">
        <v>383</v>
      </c>
      <c r="I13" s="18">
        <v>2</v>
      </c>
      <c r="J13" s="18">
        <v>3</v>
      </c>
      <c r="K13" s="29"/>
    </row>
    <row r="14" spans="1:11" x14ac:dyDescent="0.2">
      <c r="C14" s="9"/>
      <c r="D14" s="18"/>
      <c r="E14" s="18"/>
      <c r="F14" s="18"/>
      <c r="G14" s="18"/>
      <c r="H14" s="18"/>
      <c r="I14" s="18"/>
      <c r="J14" s="18"/>
      <c r="K14" s="29"/>
    </row>
    <row r="15" spans="1:11" x14ac:dyDescent="0.2">
      <c r="B15" s="5" t="s">
        <v>262</v>
      </c>
      <c r="C15" s="37">
        <f>D15+E15+F15+G15+H15+I15+J15</f>
        <v>162</v>
      </c>
      <c r="D15" s="18">
        <v>2</v>
      </c>
      <c r="E15" s="18">
        <v>46</v>
      </c>
      <c r="F15" s="18">
        <v>50</v>
      </c>
      <c r="G15" s="18">
        <v>57</v>
      </c>
      <c r="H15" s="18">
        <v>1</v>
      </c>
      <c r="I15" s="18">
        <v>5</v>
      </c>
      <c r="J15" s="18">
        <v>1</v>
      </c>
      <c r="K15" s="29"/>
    </row>
    <row r="16" spans="1:11" x14ac:dyDescent="0.2">
      <c r="B16" s="5" t="s">
        <v>261</v>
      </c>
      <c r="C16" s="37">
        <f>D16+E16+F16+G16+H16+I16+J16</f>
        <v>183</v>
      </c>
      <c r="D16" s="18">
        <v>2</v>
      </c>
      <c r="E16" s="18">
        <v>47</v>
      </c>
      <c r="F16" s="18">
        <v>63</v>
      </c>
      <c r="G16" s="18">
        <v>63</v>
      </c>
      <c r="H16" s="18">
        <v>1</v>
      </c>
      <c r="I16" s="18">
        <v>4</v>
      </c>
      <c r="J16" s="18">
        <v>3</v>
      </c>
      <c r="K16" s="29"/>
    </row>
    <row r="17" spans="2:11" x14ac:dyDescent="0.2">
      <c r="B17" s="5" t="s">
        <v>259</v>
      </c>
      <c r="C17" s="37">
        <f>D17+E17+F17+G17+H17+I17+J17</f>
        <v>183</v>
      </c>
      <c r="D17" s="18">
        <v>3</v>
      </c>
      <c r="E17" s="18">
        <v>55</v>
      </c>
      <c r="F17" s="18">
        <v>46</v>
      </c>
      <c r="G17" s="18">
        <v>73</v>
      </c>
      <c r="H17" s="18">
        <v>3</v>
      </c>
      <c r="I17" s="18">
        <v>2</v>
      </c>
      <c r="J17" s="18">
        <v>1</v>
      </c>
      <c r="K17" s="29"/>
    </row>
    <row r="18" spans="2:11" x14ac:dyDescent="0.2">
      <c r="C18" s="9"/>
      <c r="K18" s="29"/>
    </row>
    <row r="19" spans="2:11" x14ac:dyDescent="0.2">
      <c r="B19" s="5" t="s">
        <v>23</v>
      </c>
      <c r="C19" s="37">
        <f>D19+E19+F19+G19+H19+I19+J19</f>
        <v>198</v>
      </c>
      <c r="D19" s="18">
        <v>3</v>
      </c>
      <c r="E19" s="18">
        <v>104</v>
      </c>
      <c r="F19" s="30" t="s">
        <v>383</v>
      </c>
      <c r="G19" s="18">
        <v>82</v>
      </c>
      <c r="H19" s="30" t="s">
        <v>383</v>
      </c>
      <c r="I19" s="18">
        <v>6</v>
      </c>
      <c r="J19" s="18">
        <v>3</v>
      </c>
      <c r="K19" s="29"/>
    </row>
    <row r="20" spans="2:11" x14ac:dyDescent="0.2">
      <c r="B20" s="5" t="s">
        <v>25</v>
      </c>
      <c r="C20" s="37">
        <f>D20+E20+F20+G20+H20+I20+J20</f>
        <v>218</v>
      </c>
      <c r="D20" s="18">
        <v>3</v>
      </c>
      <c r="E20" s="18">
        <v>104</v>
      </c>
      <c r="F20" s="30" t="s">
        <v>383</v>
      </c>
      <c r="G20" s="18">
        <v>103</v>
      </c>
      <c r="H20" s="18">
        <v>2</v>
      </c>
      <c r="I20" s="18">
        <v>6</v>
      </c>
      <c r="J20" s="30" t="s">
        <v>383</v>
      </c>
      <c r="K20" s="29"/>
    </row>
    <row r="21" spans="2:11" x14ac:dyDescent="0.2">
      <c r="B21" s="5" t="s">
        <v>298</v>
      </c>
      <c r="C21" s="37">
        <f>D21+E21+F21+G21+H21+I21+J21</f>
        <v>237</v>
      </c>
      <c r="D21" s="18">
        <v>3</v>
      </c>
      <c r="E21" s="18">
        <v>103</v>
      </c>
      <c r="F21" s="30" t="s">
        <v>383</v>
      </c>
      <c r="G21" s="18">
        <v>117</v>
      </c>
      <c r="H21" s="18">
        <v>11</v>
      </c>
      <c r="I21" s="18">
        <v>3</v>
      </c>
      <c r="J21" s="30" t="s">
        <v>383</v>
      </c>
      <c r="K21" s="29"/>
    </row>
    <row r="22" spans="2:11" x14ac:dyDescent="0.2">
      <c r="C22" s="9"/>
      <c r="K22" s="29"/>
    </row>
    <row r="23" spans="2:11" x14ac:dyDescent="0.2">
      <c r="B23" s="5" t="s">
        <v>29</v>
      </c>
      <c r="C23" s="37">
        <f>D23+E23+F23+G23+H23+I23+J23</f>
        <v>247</v>
      </c>
      <c r="D23" s="18">
        <v>3</v>
      </c>
      <c r="E23" s="18">
        <v>106</v>
      </c>
      <c r="F23" s="30" t="s">
        <v>383</v>
      </c>
      <c r="G23" s="18">
        <v>128</v>
      </c>
      <c r="H23" s="18">
        <v>8</v>
      </c>
      <c r="I23" s="18">
        <v>2</v>
      </c>
      <c r="J23" s="30" t="s">
        <v>383</v>
      </c>
      <c r="K23" s="29"/>
    </row>
    <row r="24" spans="2:11" x14ac:dyDescent="0.2">
      <c r="B24" s="5" t="s">
        <v>31</v>
      </c>
      <c r="C24" s="37">
        <f>D24+E24+F24+G24+H24+I24+J24</f>
        <v>260</v>
      </c>
      <c r="D24" s="18">
        <v>4</v>
      </c>
      <c r="E24" s="18">
        <v>100</v>
      </c>
      <c r="F24" s="30" t="s">
        <v>383</v>
      </c>
      <c r="G24" s="18">
        <v>140</v>
      </c>
      <c r="H24" s="18">
        <v>10</v>
      </c>
      <c r="I24" s="18">
        <v>4</v>
      </c>
      <c r="J24" s="18">
        <v>2</v>
      </c>
      <c r="K24" s="29"/>
    </row>
    <row r="25" spans="2:11" x14ac:dyDescent="0.2">
      <c r="B25" s="1" t="s">
        <v>385</v>
      </c>
      <c r="C25" s="32">
        <f>D25+E25+F25+G25+H25+I25+J25</f>
        <v>305</v>
      </c>
      <c r="D25" s="3">
        <f>SUM(D28:D39)</f>
        <v>3</v>
      </c>
      <c r="E25" s="3">
        <f>SUM(E28:E39)</f>
        <v>116</v>
      </c>
      <c r="F25" s="40" t="s">
        <v>383</v>
      </c>
      <c r="G25" s="3">
        <f>SUM(G28:G39)</f>
        <v>162</v>
      </c>
      <c r="H25" s="3">
        <f>SUM(H28:H39)</f>
        <v>8</v>
      </c>
      <c r="I25" s="3">
        <f>SUM(I28:I39)</f>
        <v>8</v>
      </c>
      <c r="J25" s="3">
        <f>SUM(J28:J39)</f>
        <v>8</v>
      </c>
      <c r="K25" s="29"/>
    </row>
    <row r="26" spans="2:11" x14ac:dyDescent="0.2">
      <c r="C26" s="9"/>
      <c r="K26" s="29"/>
    </row>
    <row r="27" spans="2:11" x14ac:dyDescent="0.2">
      <c r="C27" s="17"/>
      <c r="D27" s="18"/>
      <c r="E27" s="18"/>
      <c r="F27" s="1" t="s">
        <v>384</v>
      </c>
      <c r="G27" s="18"/>
      <c r="H27" s="18"/>
      <c r="I27" s="18"/>
      <c r="J27" s="18"/>
      <c r="K27" s="29"/>
    </row>
    <row r="28" spans="2:11" x14ac:dyDescent="0.2">
      <c r="B28" s="5" t="s">
        <v>358</v>
      </c>
      <c r="C28" s="37">
        <f>D28+E28+F28+G28+H28+I28+J28</f>
        <v>47</v>
      </c>
      <c r="D28" s="18">
        <v>3</v>
      </c>
      <c r="E28" s="18">
        <v>29</v>
      </c>
      <c r="F28" s="30" t="s">
        <v>383</v>
      </c>
      <c r="G28" s="30" t="s">
        <v>383</v>
      </c>
      <c r="H28" s="18">
        <v>5</v>
      </c>
      <c r="I28" s="18">
        <v>5</v>
      </c>
      <c r="J28" s="18">
        <v>5</v>
      </c>
      <c r="K28" s="29"/>
    </row>
    <row r="29" spans="2:11" x14ac:dyDescent="0.2">
      <c r="B29" s="5" t="s">
        <v>357</v>
      </c>
      <c r="C29" s="37">
        <f>D29+E29+F29+G29+H29+I29+J29</f>
        <v>14</v>
      </c>
      <c r="D29" s="30" t="s">
        <v>383</v>
      </c>
      <c r="E29" s="18">
        <v>11</v>
      </c>
      <c r="F29" s="30" t="s">
        <v>383</v>
      </c>
      <c r="G29" s="30" t="s">
        <v>383</v>
      </c>
      <c r="H29" s="18">
        <v>2</v>
      </c>
      <c r="I29" s="30" t="s">
        <v>383</v>
      </c>
      <c r="J29" s="18">
        <v>1</v>
      </c>
      <c r="K29" s="29"/>
    </row>
    <row r="30" spans="2:11" x14ac:dyDescent="0.2">
      <c r="C30" s="9"/>
      <c r="K30" s="29"/>
    </row>
    <row r="31" spans="2:11" x14ac:dyDescent="0.2">
      <c r="B31" s="5" t="s">
        <v>356</v>
      </c>
      <c r="C31" s="37">
        <f>D31+E31+F31+G31+H31+I31+J31</f>
        <v>30</v>
      </c>
      <c r="D31" s="30" t="s">
        <v>383</v>
      </c>
      <c r="E31" s="18">
        <v>8</v>
      </c>
      <c r="F31" s="30" t="s">
        <v>383</v>
      </c>
      <c r="G31" s="18">
        <v>20</v>
      </c>
      <c r="H31" s="30" t="s">
        <v>383</v>
      </c>
      <c r="I31" s="18">
        <v>2</v>
      </c>
      <c r="J31" s="30" t="s">
        <v>383</v>
      </c>
      <c r="K31" s="29"/>
    </row>
    <row r="32" spans="2:11" x14ac:dyDescent="0.2">
      <c r="B32" s="5" t="s">
        <v>355</v>
      </c>
      <c r="C32" s="37">
        <f>D32+E32+F32+G32+H32+I32+J32</f>
        <v>36</v>
      </c>
      <c r="D32" s="30" t="s">
        <v>383</v>
      </c>
      <c r="E32" s="18">
        <v>10</v>
      </c>
      <c r="F32" s="30" t="s">
        <v>383</v>
      </c>
      <c r="G32" s="18">
        <v>25</v>
      </c>
      <c r="H32" s="30" t="s">
        <v>383</v>
      </c>
      <c r="I32" s="18">
        <v>1</v>
      </c>
      <c r="J32" s="30" t="s">
        <v>383</v>
      </c>
      <c r="K32" s="29"/>
    </row>
    <row r="33" spans="1:11" x14ac:dyDescent="0.2">
      <c r="B33" s="5" t="s">
        <v>354</v>
      </c>
      <c r="C33" s="37">
        <f>D33+E33+F33+G33+H33+I33+J33</f>
        <v>32</v>
      </c>
      <c r="D33" s="30" t="s">
        <v>383</v>
      </c>
      <c r="E33" s="18">
        <v>9</v>
      </c>
      <c r="F33" s="30" t="s">
        <v>383</v>
      </c>
      <c r="G33" s="18">
        <v>23</v>
      </c>
      <c r="H33" s="30" t="s">
        <v>383</v>
      </c>
      <c r="I33" s="30" t="s">
        <v>383</v>
      </c>
      <c r="J33" s="30" t="s">
        <v>383</v>
      </c>
      <c r="K33" s="29"/>
    </row>
    <row r="34" spans="1:11" x14ac:dyDescent="0.2">
      <c r="B34" s="5" t="s">
        <v>353</v>
      </c>
      <c r="C34" s="37">
        <f>D34+E34+F34+G34+H34+I34+J34</f>
        <v>27</v>
      </c>
      <c r="D34" s="30" t="s">
        <v>383</v>
      </c>
      <c r="E34" s="18">
        <v>8</v>
      </c>
      <c r="F34" s="30" t="s">
        <v>383</v>
      </c>
      <c r="G34" s="18">
        <v>18</v>
      </c>
      <c r="H34" s="30" t="s">
        <v>383</v>
      </c>
      <c r="I34" s="30" t="s">
        <v>383</v>
      </c>
      <c r="J34" s="18">
        <v>1</v>
      </c>
      <c r="K34" s="29"/>
    </row>
    <row r="35" spans="1:11" x14ac:dyDescent="0.2">
      <c r="C35" s="9"/>
      <c r="K35" s="29"/>
    </row>
    <row r="36" spans="1:11" x14ac:dyDescent="0.2">
      <c r="B36" s="5" t="s">
        <v>352</v>
      </c>
      <c r="C36" s="37">
        <f>D36+E36+F36+G36+H36+I36+J36</f>
        <v>36</v>
      </c>
      <c r="D36" s="30" t="s">
        <v>383</v>
      </c>
      <c r="E36" s="18">
        <v>13</v>
      </c>
      <c r="F36" s="30" t="s">
        <v>383</v>
      </c>
      <c r="G36" s="18">
        <v>23</v>
      </c>
      <c r="H36" s="30" t="s">
        <v>383</v>
      </c>
      <c r="I36" s="30" t="s">
        <v>383</v>
      </c>
      <c r="J36" s="30" t="s">
        <v>383</v>
      </c>
      <c r="K36" s="29"/>
    </row>
    <row r="37" spans="1:11" x14ac:dyDescent="0.2">
      <c r="B37" s="5" t="s">
        <v>351</v>
      </c>
      <c r="C37" s="37">
        <f>D37+E37+F37+G37+H37+I37+J37</f>
        <v>46</v>
      </c>
      <c r="D37" s="30" t="s">
        <v>383</v>
      </c>
      <c r="E37" s="18">
        <v>12</v>
      </c>
      <c r="F37" s="30" t="s">
        <v>383</v>
      </c>
      <c r="G37" s="18">
        <v>32</v>
      </c>
      <c r="H37" s="18">
        <v>1</v>
      </c>
      <c r="I37" s="30" t="s">
        <v>383</v>
      </c>
      <c r="J37" s="18">
        <v>1</v>
      </c>
      <c r="K37" s="29"/>
    </row>
    <row r="38" spans="1:11" x14ac:dyDescent="0.2">
      <c r="B38" s="5" t="s">
        <v>350</v>
      </c>
      <c r="C38" s="37">
        <f>D38+E38+F38+G38+H38+I38+J38</f>
        <v>15</v>
      </c>
      <c r="D38" s="30" t="s">
        <v>383</v>
      </c>
      <c r="E38" s="18">
        <v>6</v>
      </c>
      <c r="F38" s="30" t="s">
        <v>383</v>
      </c>
      <c r="G38" s="18">
        <v>9</v>
      </c>
      <c r="H38" s="30" t="s">
        <v>383</v>
      </c>
      <c r="I38" s="30" t="s">
        <v>383</v>
      </c>
      <c r="J38" s="30" t="s">
        <v>383</v>
      </c>
      <c r="K38" s="29"/>
    </row>
    <row r="39" spans="1:11" x14ac:dyDescent="0.2">
      <c r="A39" s="5"/>
      <c r="B39" s="5" t="s">
        <v>349</v>
      </c>
      <c r="C39" s="37">
        <f>D39+E39+F39+G39+H39+I39+J39</f>
        <v>22</v>
      </c>
      <c r="D39" s="30" t="s">
        <v>383</v>
      </c>
      <c r="E39" s="18">
        <v>10</v>
      </c>
      <c r="F39" s="30" t="s">
        <v>383</v>
      </c>
      <c r="G39" s="18">
        <v>12</v>
      </c>
      <c r="H39" s="30" t="s">
        <v>383</v>
      </c>
      <c r="I39" s="30" t="s">
        <v>383</v>
      </c>
      <c r="J39" s="30" t="s">
        <v>383</v>
      </c>
      <c r="K39" s="29"/>
    </row>
    <row r="40" spans="1:11" ht="18" thickBot="1" x14ac:dyDescent="0.25">
      <c r="B40" s="7"/>
      <c r="C40" s="20"/>
      <c r="D40" s="38"/>
      <c r="E40" s="38"/>
      <c r="F40" s="7"/>
      <c r="G40" s="38"/>
      <c r="H40" s="38"/>
      <c r="I40" s="38"/>
      <c r="J40" s="38"/>
      <c r="K40" s="29"/>
    </row>
    <row r="41" spans="1:11" x14ac:dyDescent="0.2">
      <c r="C41" s="47" t="s">
        <v>37</v>
      </c>
      <c r="D41" s="18"/>
      <c r="E41" s="18"/>
      <c r="G41" s="18"/>
      <c r="H41" s="18"/>
      <c r="I41" s="18"/>
      <c r="J41" s="18"/>
      <c r="K41" s="29"/>
    </row>
    <row r="42" spans="1:11" x14ac:dyDescent="0.2">
      <c r="C42" s="29"/>
      <c r="K42" s="29"/>
    </row>
    <row r="43" spans="1:11" x14ac:dyDescent="0.2">
      <c r="C43" s="29"/>
      <c r="K43" s="29"/>
    </row>
    <row r="44" spans="1:11" x14ac:dyDescent="0.2">
      <c r="C44" s="29"/>
      <c r="K44" s="29"/>
    </row>
    <row r="45" spans="1:11" x14ac:dyDescent="0.2">
      <c r="K45" s="29"/>
    </row>
    <row r="46" spans="1:11" x14ac:dyDescent="0.2">
      <c r="K46" s="29"/>
    </row>
    <row r="47" spans="1:11" x14ac:dyDescent="0.2">
      <c r="K47" s="29"/>
    </row>
    <row r="48" spans="1:11" x14ac:dyDescent="0.2">
      <c r="K48" s="29"/>
    </row>
    <row r="49" spans="11:11" x14ac:dyDescent="0.2">
      <c r="K49" s="29"/>
    </row>
    <row r="50" spans="11:11" x14ac:dyDescent="0.2">
      <c r="K50" s="29"/>
    </row>
    <row r="51" spans="11:11" x14ac:dyDescent="0.2">
      <c r="K51" s="29"/>
    </row>
    <row r="52" spans="11:11" x14ac:dyDescent="0.2">
      <c r="K52" s="29"/>
    </row>
    <row r="53" spans="11:11" x14ac:dyDescent="0.2">
      <c r="K53" s="29"/>
    </row>
    <row r="54" spans="11:11" x14ac:dyDescent="0.2">
      <c r="K54" s="29"/>
    </row>
    <row r="55" spans="11:11" x14ac:dyDescent="0.2">
      <c r="K55" s="29"/>
    </row>
    <row r="56" spans="11:11" x14ac:dyDescent="0.2">
      <c r="K56" s="29"/>
    </row>
    <row r="57" spans="11:11" x14ac:dyDescent="0.2">
      <c r="K57" s="29"/>
    </row>
    <row r="58" spans="11:11" x14ac:dyDescent="0.2">
      <c r="K58" s="29"/>
    </row>
    <row r="59" spans="11:11" x14ac:dyDescent="0.2">
      <c r="K59" s="29"/>
    </row>
    <row r="60" spans="11:11" x14ac:dyDescent="0.2">
      <c r="K60" s="29"/>
    </row>
    <row r="61" spans="11:11" x14ac:dyDescent="0.2">
      <c r="K61" s="29"/>
    </row>
    <row r="62" spans="11:11" x14ac:dyDescent="0.2">
      <c r="K62" s="29"/>
    </row>
    <row r="63" spans="11:11" x14ac:dyDescent="0.2">
      <c r="K63" s="29"/>
    </row>
    <row r="64" spans="11:11" x14ac:dyDescent="0.2">
      <c r="K64" s="29"/>
    </row>
    <row r="65" spans="11:11" x14ac:dyDescent="0.2">
      <c r="K65" s="29"/>
    </row>
    <row r="66" spans="11:11" x14ac:dyDescent="0.2">
      <c r="K66" s="29"/>
    </row>
    <row r="67" spans="11:11" x14ac:dyDescent="0.2">
      <c r="K67" s="29"/>
    </row>
    <row r="68" spans="11:11" x14ac:dyDescent="0.2">
      <c r="K68" s="29"/>
    </row>
    <row r="69" spans="11:11" x14ac:dyDescent="0.2">
      <c r="K69" s="29"/>
    </row>
    <row r="70" spans="11:11" x14ac:dyDescent="0.2">
      <c r="K70" s="29"/>
    </row>
    <row r="71" spans="11:11" x14ac:dyDescent="0.2">
      <c r="K71" s="29"/>
    </row>
    <row r="72" spans="11:11" x14ac:dyDescent="0.2">
      <c r="K72" s="29"/>
    </row>
    <row r="73" spans="11:11" x14ac:dyDescent="0.2">
      <c r="K73" s="29"/>
    </row>
    <row r="74" spans="11:11" x14ac:dyDescent="0.2">
      <c r="K74" s="29"/>
    </row>
    <row r="75" spans="11:11" x14ac:dyDescent="0.2">
      <c r="K75" s="29"/>
    </row>
    <row r="76" spans="11:11" x14ac:dyDescent="0.2">
      <c r="K76" s="29"/>
    </row>
    <row r="77" spans="11:11" x14ac:dyDescent="0.2">
      <c r="K77" s="29"/>
    </row>
    <row r="78" spans="11:11" x14ac:dyDescent="0.2">
      <c r="K78" s="29"/>
    </row>
    <row r="79" spans="11:11" x14ac:dyDescent="0.2">
      <c r="K79" s="29"/>
    </row>
    <row r="80" spans="11:11" x14ac:dyDescent="0.2">
      <c r="K80" s="29"/>
    </row>
    <row r="81" spans="11:11" x14ac:dyDescent="0.2">
      <c r="K81" s="29"/>
    </row>
    <row r="82" spans="11:11" x14ac:dyDescent="0.2">
      <c r="K82" s="29"/>
    </row>
    <row r="83" spans="11:11" x14ac:dyDescent="0.2">
      <c r="K83" s="29"/>
    </row>
    <row r="84" spans="11:11" x14ac:dyDescent="0.2">
      <c r="K84" s="29"/>
    </row>
  </sheetData>
  <phoneticPr fontId="4"/>
  <pageMargins left="0.37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5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7" width="11.69921875" style="6" customWidth="1"/>
    <col min="8" max="8" width="10.69921875" style="6"/>
    <col min="9" max="9" width="11.69921875" style="6" customWidth="1"/>
    <col min="10" max="10" width="9.69921875" style="6" customWidth="1"/>
    <col min="11" max="16384" width="10.69921875" style="6"/>
  </cols>
  <sheetData>
    <row r="1" spans="1:11" x14ac:dyDescent="0.2">
      <c r="A1" s="5"/>
    </row>
    <row r="6" spans="1:11" x14ac:dyDescent="0.2">
      <c r="C6" s="29"/>
      <c r="D6" s="1" t="s">
        <v>412</v>
      </c>
      <c r="J6" s="18"/>
      <c r="K6" s="29"/>
    </row>
    <row r="7" spans="1:11" ht="18" thickBot="1" x14ac:dyDescent="0.25">
      <c r="B7" s="7"/>
      <c r="C7" s="7"/>
      <c r="D7" s="8" t="s">
        <v>411</v>
      </c>
      <c r="E7" s="7"/>
      <c r="F7" s="7"/>
      <c r="G7" s="7"/>
      <c r="H7" s="8" t="s">
        <v>410</v>
      </c>
      <c r="I7" s="29"/>
      <c r="J7" s="51"/>
      <c r="K7" s="29"/>
    </row>
    <row r="8" spans="1:11" x14ac:dyDescent="0.2">
      <c r="C8" s="13" t="s">
        <v>409</v>
      </c>
      <c r="D8" s="9"/>
      <c r="E8" s="9"/>
      <c r="F8" s="9"/>
      <c r="G8" s="9"/>
      <c r="H8" s="9"/>
      <c r="I8" s="29"/>
      <c r="J8" s="29"/>
      <c r="K8" s="29"/>
    </row>
    <row r="9" spans="1:11" x14ac:dyDescent="0.2">
      <c r="C9" s="34" t="s">
        <v>408</v>
      </c>
      <c r="D9" s="34" t="s">
        <v>407</v>
      </c>
      <c r="E9" s="34" t="s">
        <v>406</v>
      </c>
      <c r="F9" s="13" t="s">
        <v>405</v>
      </c>
      <c r="G9" s="13" t="s">
        <v>404</v>
      </c>
      <c r="H9" s="13" t="s">
        <v>404</v>
      </c>
      <c r="I9" s="29"/>
      <c r="J9" s="29"/>
      <c r="K9" s="29"/>
    </row>
    <row r="10" spans="1:11" x14ac:dyDescent="0.2">
      <c r="B10" s="12"/>
      <c r="C10" s="15" t="s">
        <v>403</v>
      </c>
      <c r="D10" s="10"/>
      <c r="E10" s="10"/>
      <c r="F10" s="14" t="s">
        <v>402</v>
      </c>
      <c r="G10" s="15" t="s">
        <v>401</v>
      </c>
      <c r="H10" s="15" t="s">
        <v>400</v>
      </c>
      <c r="I10" s="29"/>
      <c r="J10" s="29"/>
      <c r="K10" s="29"/>
    </row>
    <row r="11" spans="1:11" x14ac:dyDescent="0.2">
      <c r="C11" s="9"/>
      <c r="K11" s="29"/>
    </row>
    <row r="12" spans="1:11" x14ac:dyDescent="0.2">
      <c r="B12" s="5" t="s">
        <v>43</v>
      </c>
      <c r="C12" s="17">
        <v>2121</v>
      </c>
      <c r="D12" s="18">
        <v>821</v>
      </c>
      <c r="E12" s="18">
        <v>700</v>
      </c>
      <c r="F12" s="18">
        <v>143</v>
      </c>
      <c r="G12" s="18">
        <v>84</v>
      </c>
      <c r="H12" s="18">
        <v>98</v>
      </c>
      <c r="K12" s="29"/>
    </row>
    <row r="13" spans="1:11" x14ac:dyDescent="0.2">
      <c r="B13" s="5" t="s">
        <v>21</v>
      </c>
      <c r="C13" s="17">
        <v>2336</v>
      </c>
      <c r="D13" s="18">
        <v>801</v>
      </c>
      <c r="E13" s="18">
        <v>767</v>
      </c>
      <c r="F13" s="18">
        <v>191</v>
      </c>
      <c r="G13" s="18">
        <v>161</v>
      </c>
      <c r="H13" s="18">
        <v>164</v>
      </c>
      <c r="K13" s="29"/>
    </row>
    <row r="14" spans="1:11" x14ac:dyDescent="0.2">
      <c r="C14" s="17"/>
      <c r="D14" s="18"/>
      <c r="E14" s="18"/>
      <c r="F14" s="18"/>
      <c r="G14" s="18"/>
      <c r="H14" s="18"/>
      <c r="K14" s="29"/>
    </row>
    <row r="15" spans="1:11" x14ac:dyDescent="0.2">
      <c r="B15" s="5" t="s">
        <v>262</v>
      </c>
      <c r="C15" s="17">
        <v>2370</v>
      </c>
      <c r="D15" s="18">
        <v>831</v>
      </c>
      <c r="E15" s="18">
        <v>795</v>
      </c>
      <c r="F15" s="18">
        <v>183</v>
      </c>
      <c r="G15" s="18">
        <v>197</v>
      </c>
      <c r="H15" s="18">
        <v>192</v>
      </c>
      <c r="K15" s="29"/>
    </row>
    <row r="16" spans="1:11" x14ac:dyDescent="0.2">
      <c r="B16" s="5" t="s">
        <v>261</v>
      </c>
      <c r="C16" s="17">
        <v>2350</v>
      </c>
      <c r="D16" s="18">
        <v>816</v>
      </c>
      <c r="E16" s="18">
        <v>780</v>
      </c>
      <c r="F16" s="18">
        <v>188</v>
      </c>
      <c r="G16" s="18">
        <v>181</v>
      </c>
      <c r="H16" s="18">
        <v>253</v>
      </c>
      <c r="K16" s="29"/>
    </row>
    <row r="17" spans="1:11" x14ac:dyDescent="0.2">
      <c r="B17" s="5" t="s">
        <v>259</v>
      </c>
      <c r="C17" s="17">
        <v>2330</v>
      </c>
      <c r="D17" s="18">
        <v>801</v>
      </c>
      <c r="E17" s="18">
        <v>765</v>
      </c>
      <c r="F17" s="18">
        <v>195</v>
      </c>
      <c r="G17" s="18">
        <v>231</v>
      </c>
      <c r="H17" s="18">
        <v>284</v>
      </c>
      <c r="K17" s="29"/>
    </row>
    <row r="18" spans="1:11" x14ac:dyDescent="0.2">
      <c r="C18" s="9"/>
      <c r="K18" s="29"/>
    </row>
    <row r="19" spans="1:11" x14ac:dyDescent="0.2">
      <c r="B19" s="5" t="s">
        <v>23</v>
      </c>
      <c r="C19" s="17">
        <v>2220</v>
      </c>
      <c r="D19" s="18">
        <v>763</v>
      </c>
      <c r="E19" s="18">
        <v>741</v>
      </c>
      <c r="F19" s="18">
        <v>224</v>
      </c>
      <c r="G19" s="18">
        <v>239</v>
      </c>
      <c r="H19" s="18">
        <v>281</v>
      </c>
      <c r="K19" s="29"/>
    </row>
    <row r="20" spans="1:11" x14ac:dyDescent="0.2">
      <c r="B20" s="5" t="s">
        <v>25</v>
      </c>
      <c r="C20" s="17">
        <v>2070</v>
      </c>
      <c r="D20" s="18">
        <v>801</v>
      </c>
      <c r="E20" s="18">
        <v>795</v>
      </c>
      <c r="F20" s="18">
        <v>361</v>
      </c>
      <c r="G20" s="18">
        <v>275</v>
      </c>
      <c r="H20" s="18">
        <v>283</v>
      </c>
      <c r="K20" s="29"/>
    </row>
    <row r="21" spans="1:11" x14ac:dyDescent="0.2">
      <c r="B21" s="5" t="s">
        <v>298</v>
      </c>
      <c r="C21" s="17">
        <v>2115</v>
      </c>
      <c r="D21" s="18">
        <v>880</v>
      </c>
      <c r="E21" s="18">
        <v>873</v>
      </c>
      <c r="F21" s="18">
        <v>400</v>
      </c>
      <c r="G21" s="18">
        <v>329</v>
      </c>
      <c r="H21" s="18">
        <v>295</v>
      </c>
      <c r="K21" s="29"/>
    </row>
    <row r="22" spans="1:11" x14ac:dyDescent="0.2">
      <c r="C22" s="9"/>
      <c r="K22" s="29"/>
    </row>
    <row r="23" spans="1:11" x14ac:dyDescent="0.2">
      <c r="B23" s="5" t="s">
        <v>29</v>
      </c>
      <c r="C23" s="17">
        <f>900+1239</f>
        <v>2139</v>
      </c>
      <c r="D23" s="18">
        <f>446+476</f>
        <v>922</v>
      </c>
      <c r="E23" s="18">
        <f>482+431</f>
        <v>913</v>
      </c>
      <c r="F23" s="18">
        <v>430</v>
      </c>
      <c r="G23" s="18">
        <v>371</v>
      </c>
      <c r="H23" s="18">
        <f>149+15+149+8</f>
        <v>321</v>
      </c>
      <c r="K23" s="29"/>
    </row>
    <row r="24" spans="1:11" x14ac:dyDescent="0.2">
      <c r="B24" s="5" t="s">
        <v>31</v>
      </c>
      <c r="C24" s="17">
        <f>905+1243</f>
        <v>2148</v>
      </c>
      <c r="D24" s="18">
        <f>456+477</f>
        <v>933</v>
      </c>
      <c r="E24" s="18">
        <f>492+431</f>
        <v>923</v>
      </c>
      <c r="F24" s="18">
        <v>444</v>
      </c>
      <c r="G24" s="18">
        <v>408</v>
      </c>
      <c r="H24" s="18">
        <f>160+16+144+16</f>
        <v>336</v>
      </c>
      <c r="K24" s="29"/>
    </row>
    <row r="25" spans="1:11" x14ac:dyDescent="0.2">
      <c r="B25" s="1" t="s">
        <v>33</v>
      </c>
      <c r="C25" s="2">
        <v>2162</v>
      </c>
      <c r="D25" s="3">
        <v>959</v>
      </c>
      <c r="E25" s="3">
        <v>951</v>
      </c>
      <c r="F25" s="3">
        <v>464</v>
      </c>
      <c r="G25" s="3">
        <v>463</v>
      </c>
      <c r="H25" s="3">
        <v>335</v>
      </c>
      <c r="K25" s="29"/>
    </row>
    <row r="26" spans="1:11" ht="18" thickBot="1" x14ac:dyDescent="0.25">
      <c r="B26" s="7"/>
      <c r="C26" s="20"/>
      <c r="D26" s="38"/>
      <c r="E26" s="38"/>
      <c r="F26" s="7"/>
      <c r="G26" s="7"/>
      <c r="H26" s="38"/>
      <c r="I26" s="51"/>
      <c r="J26" s="18"/>
      <c r="K26" s="29"/>
    </row>
    <row r="27" spans="1:11" x14ac:dyDescent="0.2">
      <c r="C27" s="47" t="s">
        <v>37</v>
      </c>
      <c r="D27" s="18"/>
      <c r="I27" s="18"/>
      <c r="J27" s="18"/>
      <c r="K27" s="29"/>
    </row>
    <row r="28" spans="1:11" x14ac:dyDescent="0.2">
      <c r="A28" s="47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"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K32" s="29"/>
    </row>
    <row r="33" spans="11:11" x14ac:dyDescent="0.2">
      <c r="K33" s="29"/>
    </row>
    <row r="34" spans="11:11" x14ac:dyDescent="0.2">
      <c r="K34" s="29"/>
    </row>
    <row r="35" spans="11:11" x14ac:dyDescent="0.2">
      <c r="K35" s="29"/>
    </row>
    <row r="36" spans="11:11" x14ac:dyDescent="0.2">
      <c r="K36" s="29"/>
    </row>
    <row r="37" spans="11:11" x14ac:dyDescent="0.2">
      <c r="K37" s="29"/>
    </row>
    <row r="38" spans="11:11" x14ac:dyDescent="0.2">
      <c r="K38" s="29"/>
    </row>
    <row r="39" spans="11:11" x14ac:dyDescent="0.2">
      <c r="K39" s="29"/>
    </row>
    <row r="40" spans="11:11" x14ac:dyDescent="0.2">
      <c r="K40" s="29"/>
    </row>
    <row r="41" spans="11:11" x14ac:dyDescent="0.2">
      <c r="K41" s="29"/>
    </row>
    <row r="42" spans="11:11" x14ac:dyDescent="0.2">
      <c r="K42" s="29"/>
    </row>
    <row r="43" spans="11:11" x14ac:dyDescent="0.2">
      <c r="K43" s="29"/>
    </row>
    <row r="44" spans="11:11" x14ac:dyDescent="0.2">
      <c r="K44" s="29"/>
    </row>
    <row r="45" spans="11:11" x14ac:dyDescent="0.2">
      <c r="K45" s="29"/>
    </row>
    <row r="46" spans="11:11" x14ac:dyDescent="0.2">
      <c r="K46" s="29"/>
    </row>
    <row r="47" spans="11:11" x14ac:dyDescent="0.2">
      <c r="K47" s="29"/>
    </row>
    <row r="48" spans="11:11" x14ac:dyDescent="0.2">
      <c r="K48" s="29"/>
    </row>
    <row r="49" spans="11:11" x14ac:dyDescent="0.2">
      <c r="K49" s="29"/>
    </row>
    <row r="50" spans="11:11" x14ac:dyDescent="0.2">
      <c r="K50" s="29"/>
    </row>
    <row r="51" spans="11:11" x14ac:dyDescent="0.2">
      <c r="K51" s="29"/>
    </row>
    <row r="52" spans="11:11" x14ac:dyDescent="0.2">
      <c r="K52" s="29"/>
    </row>
    <row r="53" spans="11:11" x14ac:dyDescent="0.2">
      <c r="K53" s="29"/>
    </row>
    <row r="54" spans="11:11" x14ac:dyDescent="0.2">
      <c r="K54" s="29"/>
    </row>
    <row r="55" spans="11:11" x14ac:dyDescent="0.2">
      <c r="K55" s="29"/>
    </row>
    <row r="56" spans="11:11" x14ac:dyDescent="0.2">
      <c r="K56" s="29"/>
    </row>
    <row r="57" spans="11:11" x14ac:dyDescent="0.2">
      <c r="K57" s="29"/>
    </row>
    <row r="58" spans="11:11" x14ac:dyDescent="0.2">
      <c r="K58" s="29"/>
    </row>
    <row r="59" spans="11:11" x14ac:dyDescent="0.2">
      <c r="K59" s="29"/>
    </row>
    <row r="60" spans="11:11" x14ac:dyDescent="0.2">
      <c r="K60" s="29"/>
    </row>
    <row r="61" spans="11:11" x14ac:dyDescent="0.2">
      <c r="K61" s="29"/>
    </row>
    <row r="62" spans="11:11" x14ac:dyDescent="0.2">
      <c r="K62" s="29"/>
    </row>
    <row r="63" spans="11:11" x14ac:dyDescent="0.2">
      <c r="K63" s="29"/>
    </row>
    <row r="64" spans="11:11" x14ac:dyDescent="0.2">
      <c r="K64" s="29"/>
    </row>
    <row r="65" spans="11:11" x14ac:dyDescent="0.2">
      <c r="K65" s="29"/>
    </row>
    <row r="66" spans="11:11" x14ac:dyDescent="0.2">
      <c r="K66" s="29"/>
    </row>
    <row r="67" spans="11:11" x14ac:dyDescent="0.2">
      <c r="K67" s="29"/>
    </row>
    <row r="68" spans="11:11" x14ac:dyDescent="0.2">
      <c r="K68" s="29"/>
    </row>
    <row r="69" spans="11:11" x14ac:dyDescent="0.2">
      <c r="K69" s="29"/>
    </row>
    <row r="70" spans="11:11" x14ac:dyDescent="0.2">
      <c r="K70" s="29"/>
    </row>
    <row r="71" spans="11:11" x14ac:dyDescent="0.2">
      <c r="K71" s="29"/>
    </row>
    <row r="72" spans="11:11" x14ac:dyDescent="0.2">
      <c r="K72" s="29"/>
    </row>
    <row r="73" spans="11:11" x14ac:dyDescent="0.2">
      <c r="K73" s="29"/>
    </row>
    <row r="74" spans="11:11" x14ac:dyDescent="0.2">
      <c r="K74" s="29"/>
    </row>
    <row r="75" spans="11:11" x14ac:dyDescent="0.2">
      <c r="K75" s="29"/>
    </row>
  </sheetData>
  <phoneticPr fontId="4"/>
  <pageMargins left="0.37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7.69921875" defaultRowHeight="17.25" x14ac:dyDescent="0.2"/>
  <cols>
    <col min="1" max="1" width="10.69921875" style="6" customWidth="1"/>
    <col min="2" max="2" width="13.69921875" style="6" customWidth="1"/>
    <col min="3" max="4" width="9.69921875" style="6" customWidth="1"/>
    <col min="5" max="6" width="8.69921875" style="6" customWidth="1"/>
    <col min="7" max="7" width="4.69921875" style="6" customWidth="1"/>
    <col min="8" max="16384" width="7.69921875" style="6"/>
  </cols>
  <sheetData>
    <row r="1" spans="1:7" x14ac:dyDescent="0.2">
      <c r="A1" s="5"/>
    </row>
    <row r="3" spans="1:7" x14ac:dyDescent="0.2">
      <c r="B3" s="29"/>
    </row>
    <row r="6" spans="1:7" x14ac:dyDescent="0.2">
      <c r="C6" s="1" t="s">
        <v>474</v>
      </c>
    </row>
    <row r="7" spans="1:7" ht="18" thickBot="1" x14ac:dyDescent="0.25">
      <c r="B7" s="7"/>
      <c r="C7" s="8" t="s">
        <v>283</v>
      </c>
      <c r="D7" s="8" t="s">
        <v>473</v>
      </c>
      <c r="E7" s="7"/>
      <c r="F7" s="7"/>
      <c r="G7" s="29"/>
    </row>
    <row r="8" spans="1:7" x14ac:dyDescent="0.2">
      <c r="C8" s="10"/>
      <c r="D8" s="11" t="s">
        <v>472</v>
      </c>
      <c r="E8" s="12"/>
      <c r="F8" s="12"/>
      <c r="G8" s="29"/>
    </row>
    <row r="9" spans="1:7" x14ac:dyDescent="0.2">
      <c r="C9" s="9"/>
      <c r="D9" s="13" t="s">
        <v>471</v>
      </c>
      <c r="E9" s="13" t="s">
        <v>470</v>
      </c>
      <c r="F9" s="13" t="s">
        <v>469</v>
      </c>
      <c r="G9" s="29"/>
    </row>
    <row r="10" spans="1:7" x14ac:dyDescent="0.2">
      <c r="B10" s="12"/>
      <c r="C10" s="14" t="s">
        <v>468</v>
      </c>
      <c r="D10" s="15" t="s">
        <v>467</v>
      </c>
      <c r="E10" s="15" t="s">
        <v>466</v>
      </c>
      <c r="F10" s="14" t="s">
        <v>466</v>
      </c>
      <c r="G10" s="29"/>
    </row>
    <row r="11" spans="1:7" x14ac:dyDescent="0.2">
      <c r="B11" s="29"/>
      <c r="C11" s="9"/>
      <c r="D11" s="29"/>
      <c r="E11" s="29"/>
      <c r="F11" s="29"/>
      <c r="G11" s="29"/>
    </row>
    <row r="12" spans="1:7" x14ac:dyDescent="0.2">
      <c r="B12" s="5" t="s">
        <v>465</v>
      </c>
      <c r="C12" s="17">
        <v>421</v>
      </c>
      <c r="D12" s="18">
        <v>215</v>
      </c>
      <c r="E12" s="18">
        <v>252</v>
      </c>
      <c r="F12" s="18">
        <v>81</v>
      </c>
      <c r="G12" s="29"/>
    </row>
    <row r="13" spans="1:7" x14ac:dyDescent="0.2">
      <c r="B13" s="1" t="s">
        <v>464</v>
      </c>
      <c r="C13" s="32">
        <f>SUM(C15:C71)</f>
        <v>415</v>
      </c>
      <c r="D13" s="4">
        <f>SUM(D15:D71)</f>
        <v>229</v>
      </c>
      <c r="E13" s="4">
        <f>SUM(E15:E71)</f>
        <v>245</v>
      </c>
      <c r="F13" s="4">
        <f>SUM(F15:F71)</f>
        <v>79</v>
      </c>
      <c r="G13" s="52"/>
    </row>
    <row r="14" spans="1:7" x14ac:dyDescent="0.2">
      <c r="C14" s="17"/>
      <c r="D14" s="18"/>
      <c r="E14" s="18"/>
      <c r="F14" s="18"/>
      <c r="G14" s="29"/>
    </row>
    <row r="15" spans="1:7" x14ac:dyDescent="0.2">
      <c r="B15" s="5" t="s">
        <v>463</v>
      </c>
      <c r="C15" s="17">
        <v>175</v>
      </c>
      <c r="D15" s="18">
        <v>125</v>
      </c>
      <c r="E15" s="18">
        <v>75</v>
      </c>
      <c r="F15" s="18">
        <v>14</v>
      </c>
      <c r="G15" s="29"/>
    </row>
    <row r="16" spans="1:7" x14ac:dyDescent="0.2">
      <c r="B16" s="5" t="s">
        <v>462</v>
      </c>
      <c r="C16" s="17">
        <v>18</v>
      </c>
      <c r="D16" s="18">
        <v>7</v>
      </c>
      <c r="E16" s="18">
        <v>10</v>
      </c>
      <c r="F16" s="18">
        <v>2</v>
      </c>
      <c r="G16" s="29"/>
    </row>
    <row r="17" spans="2:7" x14ac:dyDescent="0.2">
      <c r="B17" s="5" t="s">
        <v>461</v>
      </c>
      <c r="C17" s="17">
        <v>17</v>
      </c>
      <c r="D17" s="18">
        <v>6</v>
      </c>
      <c r="E17" s="18">
        <v>13</v>
      </c>
      <c r="F17" s="18">
        <v>1</v>
      </c>
      <c r="G17" s="29"/>
    </row>
    <row r="18" spans="2:7" x14ac:dyDescent="0.2">
      <c r="B18" s="5" t="s">
        <v>460</v>
      </c>
      <c r="C18" s="17">
        <v>14</v>
      </c>
      <c r="D18" s="18">
        <v>6</v>
      </c>
      <c r="E18" s="18">
        <v>2</v>
      </c>
      <c r="F18" s="18">
        <v>2</v>
      </c>
      <c r="G18" s="29"/>
    </row>
    <row r="19" spans="2:7" x14ac:dyDescent="0.2">
      <c r="B19" s="5" t="s">
        <v>459</v>
      </c>
      <c r="C19" s="17">
        <v>14</v>
      </c>
      <c r="D19" s="18">
        <v>4</v>
      </c>
      <c r="E19" s="18">
        <v>11</v>
      </c>
      <c r="F19" s="30" t="s">
        <v>42</v>
      </c>
      <c r="G19" s="29"/>
    </row>
    <row r="20" spans="2:7" x14ac:dyDescent="0.2">
      <c r="B20" s="5" t="s">
        <v>458</v>
      </c>
      <c r="C20" s="17">
        <v>26</v>
      </c>
      <c r="D20" s="18">
        <v>18</v>
      </c>
      <c r="E20" s="18">
        <v>15</v>
      </c>
      <c r="F20" s="18">
        <v>6</v>
      </c>
      <c r="G20" s="29"/>
    </row>
    <row r="21" spans="2:7" x14ac:dyDescent="0.2">
      <c r="B21" s="5" t="s">
        <v>457</v>
      </c>
      <c r="C21" s="17">
        <v>16</v>
      </c>
      <c r="D21" s="18">
        <v>13</v>
      </c>
      <c r="E21" s="18">
        <v>13</v>
      </c>
      <c r="F21" s="18">
        <v>5</v>
      </c>
      <c r="G21" s="29"/>
    </row>
    <row r="22" spans="2:7" x14ac:dyDescent="0.2">
      <c r="C22" s="17"/>
      <c r="D22" s="18"/>
      <c r="E22" s="18"/>
      <c r="F22" s="18"/>
      <c r="G22" s="29"/>
    </row>
    <row r="23" spans="2:7" x14ac:dyDescent="0.2">
      <c r="B23" s="5" t="s">
        <v>456</v>
      </c>
      <c r="C23" s="17">
        <v>5</v>
      </c>
      <c r="D23" s="30" t="s">
        <v>42</v>
      </c>
      <c r="E23" s="18">
        <v>6</v>
      </c>
      <c r="F23" s="30" t="s">
        <v>42</v>
      </c>
      <c r="G23" s="29"/>
    </row>
    <row r="24" spans="2:7" x14ac:dyDescent="0.2">
      <c r="B24" s="5" t="s">
        <v>455</v>
      </c>
      <c r="C24" s="17">
        <v>3</v>
      </c>
      <c r="D24" s="30" t="s">
        <v>42</v>
      </c>
      <c r="E24" s="18">
        <v>1</v>
      </c>
      <c r="F24" s="30" t="s">
        <v>42</v>
      </c>
      <c r="G24" s="29"/>
    </row>
    <row r="25" spans="2:7" x14ac:dyDescent="0.2">
      <c r="B25" s="5" t="s">
        <v>454</v>
      </c>
      <c r="C25" s="17">
        <v>1</v>
      </c>
      <c r="D25" s="30" t="s">
        <v>42</v>
      </c>
      <c r="E25" s="18">
        <v>1</v>
      </c>
      <c r="F25" s="30" t="s">
        <v>42</v>
      </c>
      <c r="G25" s="29"/>
    </row>
    <row r="26" spans="2:7" x14ac:dyDescent="0.2">
      <c r="B26" s="5" t="s">
        <v>453</v>
      </c>
      <c r="C26" s="17">
        <v>8</v>
      </c>
      <c r="D26" s="18">
        <v>1</v>
      </c>
      <c r="E26" s="18">
        <v>3</v>
      </c>
      <c r="F26" s="30" t="s">
        <v>42</v>
      </c>
      <c r="G26" s="29"/>
    </row>
    <row r="27" spans="2:7" x14ac:dyDescent="0.2">
      <c r="B27" s="5" t="s">
        <v>452</v>
      </c>
      <c r="C27" s="17">
        <v>6</v>
      </c>
      <c r="D27" s="18">
        <v>2</v>
      </c>
      <c r="E27" s="18">
        <v>3</v>
      </c>
      <c r="F27" s="30" t="s">
        <v>42</v>
      </c>
      <c r="G27" s="29"/>
    </row>
    <row r="28" spans="2:7" x14ac:dyDescent="0.2">
      <c r="B28" s="5" t="s">
        <v>451</v>
      </c>
      <c r="C28" s="17">
        <v>4</v>
      </c>
      <c r="D28" s="18">
        <v>1</v>
      </c>
      <c r="E28" s="18">
        <v>2</v>
      </c>
      <c r="F28" s="30" t="s">
        <v>42</v>
      </c>
      <c r="G28" s="29"/>
    </row>
    <row r="29" spans="2:7" x14ac:dyDescent="0.2">
      <c r="B29" s="5" t="s">
        <v>450</v>
      </c>
      <c r="C29" s="17">
        <v>3</v>
      </c>
      <c r="D29" s="30" t="s">
        <v>42</v>
      </c>
      <c r="E29" s="18">
        <v>2</v>
      </c>
      <c r="F29" s="30">
        <v>1</v>
      </c>
      <c r="G29" s="29"/>
    </row>
    <row r="30" spans="2:7" x14ac:dyDescent="0.2">
      <c r="B30" s="5" t="s">
        <v>449</v>
      </c>
      <c r="C30" s="17">
        <v>8</v>
      </c>
      <c r="D30" s="18">
        <v>3</v>
      </c>
      <c r="E30" s="18">
        <v>2</v>
      </c>
      <c r="F30" s="30" t="s">
        <v>42</v>
      </c>
      <c r="G30" s="29"/>
    </row>
    <row r="31" spans="2:7" x14ac:dyDescent="0.2">
      <c r="B31" s="5" t="s">
        <v>448</v>
      </c>
      <c r="C31" s="17">
        <v>15</v>
      </c>
      <c r="D31" s="18">
        <v>10</v>
      </c>
      <c r="E31" s="18">
        <v>2</v>
      </c>
      <c r="F31" s="30" t="s">
        <v>42</v>
      </c>
      <c r="G31" s="29"/>
    </row>
    <row r="32" spans="2:7" x14ac:dyDescent="0.2">
      <c r="C32" s="9"/>
      <c r="G32" s="29"/>
    </row>
    <row r="33" spans="2:7" x14ac:dyDescent="0.2">
      <c r="B33" s="5" t="s">
        <v>447</v>
      </c>
      <c r="C33" s="17">
        <v>6</v>
      </c>
      <c r="D33" s="18">
        <v>5</v>
      </c>
      <c r="E33" s="18">
        <v>8</v>
      </c>
      <c r="F33" s="30" t="s">
        <v>42</v>
      </c>
      <c r="G33" s="29"/>
    </row>
    <row r="34" spans="2:7" x14ac:dyDescent="0.2">
      <c r="B34" s="5" t="s">
        <v>446</v>
      </c>
      <c r="C34" s="17">
        <v>6</v>
      </c>
      <c r="D34" s="18">
        <v>4</v>
      </c>
      <c r="E34" s="18">
        <v>3</v>
      </c>
      <c r="F34" s="30" t="s">
        <v>42</v>
      </c>
      <c r="G34" s="29"/>
    </row>
    <row r="35" spans="2:7" x14ac:dyDescent="0.2">
      <c r="B35" s="5" t="s">
        <v>445</v>
      </c>
      <c r="C35" s="17">
        <v>4</v>
      </c>
      <c r="D35" s="30" t="s">
        <v>42</v>
      </c>
      <c r="E35" s="18">
        <v>1</v>
      </c>
      <c r="F35" s="30" t="s">
        <v>42</v>
      </c>
      <c r="G35" s="29"/>
    </row>
    <row r="36" spans="2:7" x14ac:dyDescent="0.2">
      <c r="B36" s="5" t="s">
        <v>444</v>
      </c>
      <c r="C36" s="17">
        <v>3</v>
      </c>
      <c r="D36" s="18">
        <v>1</v>
      </c>
      <c r="E36" s="18">
        <v>4</v>
      </c>
      <c r="F36" s="18">
        <v>26</v>
      </c>
      <c r="G36" s="29"/>
    </row>
    <row r="37" spans="2:7" x14ac:dyDescent="0.2">
      <c r="B37" s="5" t="s">
        <v>443</v>
      </c>
      <c r="C37" s="31" t="s">
        <v>42</v>
      </c>
      <c r="D37" s="30" t="s">
        <v>42</v>
      </c>
      <c r="E37" s="30" t="s">
        <v>42</v>
      </c>
      <c r="F37" s="30" t="s">
        <v>42</v>
      </c>
      <c r="G37" s="29"/>
    </row>
    <row r="38" spans="2:7" x14ac:dyDescent="0.2">
      <c r="C38" s="9"/>
      <c r="G38" s="29"/>
    </row>
    <row r="39" spans="2:7" x14ac:dyDescent="0.2">
      <c r="B39" s="5" t="s">
        <v>442</v>
      </c>
      <c r="C39" s="17">
        <v>6</v>
      </c>
      <c r="D39" s="18">
        <v>1</v>
      </c>
      <c r="E39" s="18">
        <v>5</v>
      </c>
      <c r="F39" s="30" t="s">
        <v>42</v>
      </c>
      <c r="G39" s="29"/>
    </row>
    <row r="40" spans="2:7" x14ac:dyDescent="0.2">
      <c r="B40" s="5" t="s">
        <v>441</v>
      </c>
      <c r="C40" s="17">
        <v>2</v>
      </c>
      <c r="D40" s="18">
        <v>1</v>
      </c>
      <c r="E40" s="30" t="s">
        <v>42</v>
      </c>
      <c r="F40" s="30" t="s">
        <v>42</v>
      </c>
      <c r="G40" s="29"/>
    </row>
    <row r="41" spans="2:7" x14ac:dyDescent="0.2">
      <c r="B41" s="5" t="s">
        <v>440</v>
      </c>
      <c r="C41" s="17">
        <v>7</v>
      </c>
      <c r="D41" s="18">
        <v>6</v>
      </c>
      <c r="E41" s="18">
        <v>3</v>
      </c>
      <c r="F41" s="30" t="s">
        <v>42</v>
      </c>
      <c r="G41" s="29"/>
    </row>
    <row r="42" spans="2:7" x14ac:dyDescent="0.2">
      <c r="B42" s="5" t="s">
        <v>439</v>
      </c>
      <c r="C42" s="17">
        <v>2</v>
      </c>
      <c r="D42" s="30" t="s">
        <v>42</v>
      </c>
      <c r="E42" s="18">
        <v>1</v>
      </c>
      <c r="F42" s="30" t="s">
        <v>42</v>
      </c>
      <c r="G42" s="29"/>
    </row>
    <row r="43" spans="2:7" x14ac:dyDescent="0.2">
      <c r="B43" s="5" t="s">
        <v>438</v>
      </c>
      <c r="C43" s="17">
        <v>2</v>
      </c>
      <c r="D43" s="30" t="s">
        <v>42</v>
      </c>
      <c r="E43" s="18">
        <v>5</v>
      </c>
      <c r="F43" s="18">
        <v>1</v>
      </c>
      <c r="G43" s="29"/>
    </row>
    <row r="44" spans="2:7" x14ac:dyDescent="0.2">
      <c r="C44" s="9"/>
      <c r="G44" s="29"/>
    </row>
    <row r="45" spans="2:7" x14ac:dyDescent="0.2">
      <c r="B45" s="5" t="s">
        <v>437</v>
      </c>
      <c r="C45" s="17">
        <v>3</v>
      </c>
      <c r="D45" s="18">
        <v>3</v>
      </c>
      <c r="E45" s="18">
        <v>1</v>
      </c>
      <c r="F45" s="30" t="s">
        <v>42</v>
      </c>
      <c r="G45" s="29"/>
    </row>
    <row r="46" spans="2:7" x14ac:dyDescent="0.2">
      <c r="B46" s="5" t="s">
        <v>436</v>
      </c>
      <c r="C46" s="17">
        <v>2</v>
      </c>
      <c r="D46" s="18">
        <v>1</v>
      </c>
      <c r="E46" s="30" t="s">
        <v>42</v>
      </c>
      <c r="F46" s="18">
        <v>1</v>
      </c>
      <c r="G46" s="29"/>
    </row>
    <row r="47" spans="2:7" x14ac:dyDescent="0.2">
      <c r="B47" s="5" t="s">
        <v>435</v>
      </c>
      <c r="C47" s="17">
        <v>1</v>
      </c>
      <c r="D47" s="30" t="s">
        <v>42</v>
      </c>
      <c r="E47" s="18">
        <v>1</v>
      </c>
      <c r="F47" s="30" t="s">
        <v>42</v>
      </c>
      <c r="G47" s="29"/>
    </row>
    <row r="48" spans="2:7" x14ac:dyDescent="0.2">
      <c r="B48" s="5" t="s">
        <v>434</v>
      </c>
      <c r="C48" s="17">
        <v>1</v>
      </c>
      <c r="D48" s="30" t="s">
        <v>42</v>
      </c>
      <c r="E48" s="18">
        <v>2</v>
      </c>
      <c r="F48" s="30" t="s">
        <v>42</v>
      </c>
      <c r="G48" s="29"/>
    </row>
    <row r="49" spans="2:7" x14ac:dyDescent="0.2">
      <c r="B49" s="5" t="s">
        <v>433</v>
      </c>
      <c r="C49" s="31" t="s">
        <v>42</v>
      </c>
      <c r="D49" s="30" t="s">
        <v>42</v>
      </c>
      <c r="E49" s="18">
        <v>1</v>
      </c>
      <c r="F49" s="30" t="s">
        <v>42</v>
      </c>
      <c r="G49" s="29"/>
    </row>
    <row r="50" spans="2:7" x14ac:dyDescent="0.2">
      <c r="B50" s="5" t="s">
        <v>432</v>
      </c>
      <c r="C50" s="17">
        <v>1</v>
      </c>
      <c r="D50" s="30" t="s">
        <v>42</v>
      </c>
      <c r="E50" s="30" t="s">
        <v>42</v>
      </c>
      <c r="F50" s="30" t="s">
        <v>42</v>
      </c>
      <c r="G50" s="29"/>
    </row>
    <row r="51" spans="2:7" x14ac:dyDescent="0.2">
      <c r="B51" s="5" t="s">
        <v>431</v>
      </c>
      <c r="C51" s="31" t="s">
        <v>42</v>
      </c>
      <c r="D51" s="30" t="s">
        <v>42</v>
      </c>
      <c r="E51" s="18">
        <v>7</v>
      </c>
      <c r="F51" s="30">
        <v>2</v>
      </c>
      <c r="G51" s="29"/>
    </row>
    <row r="52" spans="2:7" x14ac:dyDescent="0.2">
      <c r="B52" s="5" t="s">
        <v>430</v>
      </c>
      <c r="C52" s="31" t="s">
        <v>42</v>
      </c>
      <c r="D52" s="18">
        <v>1</v>
      </c>
      <c r="E52" s="18">
        <v>2</v>
      </c>
      <c r="F52" s="30" t="s">
        <v>42</v>
      </c>
      <c r="G52" s="29"/>
    </row>
    <row r="53" spans="2:7" x14ac:dyDescent="0.2">
      <c r="B53" s="5" t="s">
        <v>429</v>
      </c>
      <c r="C53" s="17">
        <v>5</v>
      </c>
      <c r="D53" s="30" t="s">
        <v>42</v>
      </c>
      <c r="E53" s="18">
        <v>2</v>
      </c>
      <c r="F53" s="18">
        <v>2</v>
      </c>
      <c r="G53" s="29"/>
    </row>
    <row r="54" spans="2:7" x14ac:dyDescent="0.2">
      <c r="B54" s="5" t="s">
        <v>428</v>
      </c>
      <c r="C54" s="17">
        <v>2</v>
      </c>
      <c r="D54" s="18">
        <v>1</v>
      </c>
      <c r="E54" s="18">
        <v>2</v>
      </c>
      <c r="F54" s="30" t="s">
        <v>42</v>
      </c>
      <c r="G54" s="29"/>
    </row>
    <row r="55" spans="2:7" x14ac:dyDescent="0.2">
      <c r="C55" s="9"/>
      <c r="G55" s="29"/>
    </row>
    <row r="56" spans="2:7" x14ac:dyDescent="0.2">
      <c r="B56" s="5" t="s">
        <v>427</v>
      </c>
      <c r="C56" s="17">
        <v>5</v>
      </c>
      <c r="D56" s="18">
        <v>3</v>
      </c>
      <c r="E56" s="18">
        <v>5</v>
      </c>
      <c r="F56" s="18">
        <v>1</v>
      </c>
      <c r="G56" s="29"/>
    </row>
    <row r="57" spans="2:7" x14ac:dyDescent="0.2">
      <c r="B57" s="5" t="s">
        <v>426</v>
      </c>
      <c r="C57" s="31" t="s">
        <v>42</v>
      </c>
      <c r="D57" s="30" t="s">
        <v>42</v>
      </c>
      <c r="E57" s="18">
        <v>2</v>
      </c>
      <c r="F57" s="18">
        <v>1</v>
      </c>
      <c r="G57" s="29"/>
    </row>
    <row r="58" spans="2:7" x14ac:dyDescent="0.2">
      <c r="B58" s="5" t="s">
        <v>425</v>
      </c>
      <c r="C58" s="31" t="s">
        <v>42</v>
      </c>
      <c r="D58" s="30" t="s">
        <v>42</v>
      </c>
      <c r="E58" s="18">
        <v>1</v>
      </c>
      <c r="F58" s="18">
        <v>2</v>
      </c>
      <c r="G58" s="29"/>
    </row>
    <row r="59" spans="2:7" x14ac:dyDescent="0.2">
      <c r="B59" s="5" t="s">
        <v>424</v>
      </c>
      <c r="C59" s="17">
        <v>4</v>
      </c>
      <c r="D59" s="18">
        <v>1</v>
      </c>
      <c r="E59" s="18">
        <v>1</v>
      </c>
      <c r="F59" s="18">
        <v>3</v>
      </c>
      <c r="G59" s="29"/>
    </row>
    <row r="60" spans="2:7" x14ac:dyDescent="0.2">
      <c r="B60" s="5" t="s">
        <v>423</v>
      </c>
      <c r="C60" s="17">
        <v>1</v>
      </c>
      <c r="D60" s="30" t="s">
        <v>42</v>
      </c>
      <c r="E60" s="18">
        <v>1</v>
      </c>
      <c r="F60" s="18">
        <v>2</v>
      </c>
      <c r="G60" s="29"/>
    </row>
    <row r="61" spans="2:7" x14ac:dyDescent="0.2">
      <c r="B61" s="5" t="s">
        <v>422</v>
      </c>
      <c r="C61" s="17">
        <v>2</v>
      </c>
      <c r="D61" s="18">
        <v>1</v>
      </c>
      <c r="E61" s="18">
        <v>1</v>
      </c>
      <c r="F61" s="30" t="s">
        <v>42</v>
      </c>
      <c r="G61" s="29"/>
    </row>
    <row r="62" spans="2:7" x14ac:dyDescent="0.2">
      <c r="B62" s="5" t="s">
        <v>421</v>
      </c>
      <c r="C62" s="17">
        <v>6</v>
      </c>
      <c r="D62" s="18">
        <v>1</v>
      </c>
      <c r="E62" s="18">
        <v>8</v>
      </c>
      <c r="F62" s="18">
        <v>2</v>
      </c>
      <c r="G62" s="29"/>
    </row>
    <row r="63" spans="2:7" x14ac:dyDescent="0.2">
      <c r="C63" s="9"/>
      <c r="G63" s="29"/>
    </row>
    <row r="64" spans="2:7" x14ac:dyDescent="0.2">
      <c r="B64" s="5" t="s">
        <v>420</v>
      </c>
      <c r="C64" s="17">
        <v>8</v>
      </c>
      <c r="D64" s="18">
        <v>3</v>
      </c>
      <c r="E64" s="18">
        <v>8</v>
      </c>
      <c r="F64" s="18">
        <v>2</v>
      </c>
      <c r="G64" s="29"/>
    </row>
    <row r="65" spans="1:7" x14ac:dyDescent="0.2">
      <c r="B65" s="5" t="s">
        <v>419</v>
      </c>
      <c r="C65" s="31" t="s">
        <v>42</v>
      </c>
      <c r="D65" s="30" t="s">
        <v>42</v>
      </c>
      <c r="E65" s="18">
        <v>1</v>
      </c>
      <c r="F65" s="30" t="s">
        <v>42</v>
      </c>
      <c r="G65" s="29"/>
    </row>
    <row r="66" spans="1:7" x14ac:dyDescent="0.2">
      <c r="B66" s="5" t="s">
        <v>418</v>
      </c>
      <c r="C66" s="17">
        <v>3</v>
      </c>
      <c r="D66" s="30" t="s">
        <v>42</v>
      </c>
      <c r="E66" s="18">
        <v>2</v>
      </c>
      <c r="F66" s="30" t="s">
        <v>42</v>
      </c>
      <c r="G66" s="29"/>
    </row>
    <row r="67" spans="1:7" x14ac:dyDescent="0.2">
      <c r="B67" s="5" t="s">
        <v>417</v>
      </c>
      <c r="C67" s="31" t="s">
        <v>42</v>
      </c>
      <c r="D67" s="36" t="s">
        <v>42</v>
      </c>
      <c r="E67" s="18">
        <v>3</v>
      </c>
      <c r="F67" s="18">
        <v>3</v>
      </c>
      <c r="G67" s="29"/>
    </row>
    <row r="68" spans="1:7" x14ac:dyDescent="0.2">
      <c r="B68" s="5" t="s">
        <v>416</v>
      </c>
      <c r="C68" s="31" t="s">
        <v>42</v>
      </c>
      <c r="D68" s="36" t="s">
        <v>42</v>
      </c>
      <c r="E68" s="18">
        <v>1</v>
      </c>
      <c r="F68" s="30" t="s">
        <v>42</v>
      </c>
      <c r="G68" s="29"/>
    </row>
    <row r="69" spans="1:7" x14ac:dyDescent="0.2">
      <c r="B69" s="5" t="s">
        <v>415</v>
      </c>
      <c r="C69" s="31" t="s">
        <v>42</v>
      </c>
      <c r="D69" s="36" t="s">
        <v>42</v>
      </c>
      <c r="E69" s="18">
        <v>2</v>
      </c>
      <c r="F69" s="30" t="s">
        <v>42</v>
      </c>
      <c r="G69" s="29"/>
    </row>
    <row r="70" spans="1:7" x14ac:dyDescent="0.2">
      <c r="B70" s="5" t="s">
        <v>414</v>
      </c>
      <c r="C70" s="31" t="s">
        <v>42</v>
      </c>
      <c r="D70" s="36" t="s">
        <v>42</v>
      </c>
      <c r="E70" s="30" t="s">
        <v>42</v>
      </c>
      <c r="F70" s="30" t="s">
        <v>42</v>
      </c>
      <c r="G70" s="29"/>
    </row>
    <row r="71" spans="1:7" ht="18" thickBot="1" x14ac:dyDescent="0.25">
      <c r="B71" s="7"/>
      <c r="C71" s="35"/>
      <c r="D71" s="38"/>
      <c r="E71" s="38"/>
      <c r="F71" s="38"/>
      <c r="G71" s="29"/>
    </row>
    <row r="72" spans="1:7" x14ac:dyDescent="0.2">
      <c r="B72" s="47" t="s">
        <v>413</v>
      </c>
      <c r="C72" s="29"/>
      <c r="D72" s="29"/>
      <c r="E72" s="29"/>
      <c r="F72" s="29"/>
      <c r="G72" s="29"/>
    </row>
    <row r="73" spans="1:7" x14ac:dyDescent="0.2">
      <c r="A73" s="5"/>
    </row>
  </sheetData>
  <phoneticPr fontId="4"/>
  <pageMargins left="0.4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>
      <selection activeCell="D14" sqref="D14"/>
    </sheetView>
  </sheetViews>
  <sheetFormatPr defaultColWidth="7.69921875" defaultRowHeight="17.25" x14ac:dyDescent="0.2"/>
  <cols>
    <col min="1" max="1" width="10.69921875" style="6" customWidth="1"/>
    <col min="2" max="2" width="13.69921875" style="6" customWidth="1"/>
    <col min="3" max="5" width="9.69921875" style="6" customWidth="1"/>
    <col min="6" max="6" width="8.69921875" style="6" customWidth="1"/>
    <col min="7" max="16384" width="7.69921875" style="6"/>
  </cols>
  <sheetData>
    <row r="1" spans="1:7" x14ac:dyDescent="0.2">
      <c r="A1" s="5"/>
    </row>
    <row r="6" spans="1:7" x14ac:dyDescent="0.2">
      <c r="C6" s="53" t="s">
        <v>481</v>
      </c>
      <c r="D6" s="29"/>
      <c r="E6" s="29"/>
    </row>
    <row r="7" spans="1:7" ht="18" thickBot="1" x14ac:dyDescent="0.25">
      <c r="B7" s="7"/>
      <c r="C7" s="8" t="s">
        <v>480</v>
      </c>
      <c r="D7" s="7"/>
      <c r="E7" s="7"/>
      <c r="F7" s="7"/>
    </row>
    <row r="8" spans="1:7" x14ac:dyDescent="0.2">
      <c r="B8" s="29"/>
      <c r="C8" s="9"/>
      <c r="D8" s="9"/>
      <c r="E8" s="9"/>
      <c r="F8" s="9"/>
    </row>
    <row r="9" spans="1:7" x14ac:dyDescent="0.2">
      <c r="B9" s="29"/>
      <c r="C9" s="13" t="s">
        <v>479</v>
      </c>
      <c r="D9" s="13" t="s">
        <v>478</v>
      </c>
      <c r="E9" s="13" t="s">
        <v>477</v>
      </c>
      <c r="F9" s="34" t="s">
        <v>476</v>
      </c>
      <c r="G9" s="29"/>
    </row>
    <row r="10" spans="1:7" x14ac:dyDescent="0.2">
      <c r="B10" s="12"/>
      <c r="C10" s="10"/>
      <c r="D10" s="10"/>
      <c r="E10" s="10"/>
      <c r="F10" s="10"/>
      <c r="G10" s="29"/>
    </row>
    <row r="11" spans="1:7" x14ac:dyDescent="0.2">
      <c r="B11" s="29"/>
      <c r="C11" s="9"/>
      <c r="D11" s="29"/>
      <c r="F11" s="29"/>
    </row>
    <row r="12" spans="1:7" x14ac:dyDescent="0.2">
      <c r="B12" s="47" t="s">
        <v>465</v>
      </c>
      <c r="C12" s="17">
        <v>1582</v>
      </c>
      <c r="D12" s="51">
        <v>2185</v>
      </c>
      <c r="E12" s="18">
        <v>1281</v>
      </c>
      <c r="F12" s="51">
        <v>177</v>
      </c>
    </row>
    <row r="13" spans="1:7" x14ac:dyDescent="0.2">
      <c r="B13" s="53" t="s">
        <v>464</v>
      </c>
      <c r="C13" s="32">
        <f>SUM(C15:C71)</f>
        <v>1564</v>
      </c>
      <c r="D13" s="52">
        <f>SUM(D15:D71)</f>
        <v>2224</v>
      </c>
      <c r="E13" s="4">
        <f>SUM(E15:E71)</f>
        <v>1299</v>
      </c>
      <c r="F13" s="52">
        <f>SUM(F15:F71)</f>
        <v>166</v>
      </c>
    </row>
    <row r="14" spans="1:7" x14ac:dyDescent="0.2">
      <c r="B14" s="29"/>
      <c r="C14" s="17"/>
      <c r="D14" s="51"/>
      <c r="E14" s="18"/>
      <c r="F14" s="51"/>
    </row>
    <row r="15" spans="1:7" x14ac:dyDescent="0.2">
      <c r="B15" s="47" t="s">
        <v>463</v>
      </c>
      <c r="C15" s="17">
        <v>512</v>
      </c>
      <c r="D15" s="51">
        <v>819</v>
      </c>
      <c r="E15" s="18">
        <v>438</v>
      </c>
      <c r="F15" s="51">
        <v>41</v>
      </c>
    </row>
    <row r="16" spans="1:7" x14ac:dyDescent="0.2">
      <c r="B16" s="47" t="s">
        <v>462</v>
      </c>
      <c r="C16" s="17">
        <v>78</v>
      </c>
      <c r="D16" s="51">
        <v>123</v>
      </c>
      <c r="E16" s="18">
        <v>66</v>
      </c>
      <c r="F16" s="51">
        <v>10</v>
      </c>
    </row>
    <row r="17" spans="2:6" x14ac:dyDescent="0.2">
      <c r="B17" s="47" t="s">
        <v>461</v>
      </c>
      <c r="C17" s="17">
        <v>51</v>
      </c>
      <c r="D17" s="51">
        <v>80</v>
      </c>
      <c r="E17" s="18">
        <v>61</v>
      </c>
      <c r="F17" s="51">
        <v>2</v>
      </c>
    </row>
    <row r="18" spans="2:6" x14ac:dyDescent="0.2">
      <c r="B18" s="47" t="s">
        <v>460</v>
      </c>
      <c r="C18" s="17">
        <v>47</v>
      </c>
      <c r="D18" s="51">
        <v>66</v>
      </c>
      <c r="E18" s="18">
        <v>32</v>
      </c>
      <c r="F18" s="51">
        <v>4</v>
      </c>
    </row>
    <row r="19" spans="2:6" x14ac:dyDescent="0.2">
      <c r="B19" s="47" t="s">
        <v>459</v>
      </c>
      <c r="C19" s="17">
        <v>65</v>
      </c>
      <c r="D19" s="51">
        <v>78</v>
      </c>
      <c r="E19" s="18">
        <v>59</v>
      </c>
      <c r="F19" s="36" t="s">
        <v>59</v>
      </c>
    </row>
    <row r="20" spans="2:6" x14ac:dyDescent="0.2">
      <c r="B20" s="47" t="s">
        <v>458</v>
      </c>
      <c r="C20" s="17">
        <v>135</v>
      </c>
      <c r="D20" s="51">
        <v>188</v>
      </c>
      <c r="E20" s="18">
        <v>171</v>
      </c>
      <c r="F20" s="51">
        <v>8</v>
      </c>
    </row>
    <row r="21" spans="2:6" x14ac:dyDescent="0.2">
      <c r="B21" s="47" t="s">
        <v>457</v>
      </c>
      <c r="C21" s="17">
        <v>69</v>
      </c>
      <c r="D21" s="51">
        <v>104</v>
      </c>
      <c r="E21" s="18">
        <v>43</v>
      </c>
      <c r="F21" s="51">
        <v>9</v>
      </c>
    </row>
    <row r="22" spans="2:6" x14ac:dyDescent="0.2">
      <c r="B22" s="29"/>
      <c r="C22" s="17"/>
      <c r="D22" s="51"/>
      <c r="E22" s="18"/>
      <c r="F22" s="51"/>
    </row>
    <row r="23" spans="2:6" x14ac:dyDescent="0.2">
      <c r="B23" s="47" t="s">
        <v>456</v>
      </c>
      <c r="C23" s="17">
        <v>27</v>
      </c>
      <c r="D23" s="51">
        <v>28</v>
      </c>
      <c r="E23" s="18">
        <v>8</v>
      </c>
      <c r="F23" s="51">
        <v>1</v>
      </c>
    </row>
    <row r="24" spans="2:6" x14ac:dyDescent="0.2">
      <c r="B24" s="47" t="s">
        <v>455</v>
      </c>
      <c r="C24" s="17">
        <v>21</v>
      </c>
      <c r="D24" s="51">
        <v>21</v>
      </c>
      <c r="E24" s="18">
        <v>8</v>
      </c>
      <c r="F24" s="36" t="s">
        <v>59</v>
      </c>
    </row>
    <row r="25" spans="2:6" x14ac:dyDescent="0.2">
      <c r="B25" s="47" t="s">
        <v>454</v>
      </c>
      <c r="C25" s="17">
        <v>8</v>
      </c>
      <c r="D25" s="51">
        <v>8</v>
      </c>
      <c r="E25" s="18">
        <v>2</v>
      </c>
      <c r="F25" s="51">
        <v>2</v>
      </c>
    </row>
    <row r="26" spans="2:6" x14ac:dyDescent="0.2">
      <c r="B26" s="47" t="s">
        <v>453</v>
      </c>
      <c r="C26" s="17">
        <v>16</v>
      </c>
      <c r="D26" s="51">
        <v>24</v>
      </c>
      <c r="E26" s="18">
        <v>19</v>
      </c>
      <c r="F26" s="36" t="s">
        <v>59</v>
      </c>
    </row>
    <row r="27" spans="2:6" x14ac:dyDescent="0.2">
      <c r="B27" s="47" t="s">
        <v>452</v>
      </c>
      <c r="C27" s="17">
        <v>19</v>
      </c>
      <c r="D27" s="51">
        <v>27</v>
      </c>
      <c r="E27" s="18">
        <v>17</v>
      </c>
      <c r="F27" s="51">
        <v>3</v>
      </c>
    </row>
    <row r="28" spans="2:6" x14ac:dyDescent="0.2">
      <c r="B28" s="47" t="s">
        <v>451</v>
      </c>
      <c r="C28" s="17">
        <v>13</v>
      </c>
      <c r="D28" s="51">
        <v>12</v>
      </c>
      <c r="E28" s="18">
        <v>8</v>
      </c>
      <c r="F28" s="51">
        <v>2</v>
      </c>
    </row>
    <row r="29" spans="2:6" x14ac:dyDescent="0.2">
      <c r="B29" s="47" t="s">
        <v>450</v>
      </c>
      <c r="C29" s="17">
        <v>8</v>
      </c>
      <c r="D29" s="51">
        <v>17</v>
      </c>
      <c r="E29" s="18">
        <v>6</v>
      </c>
      <c r="F29" s="51">
        <v>1</v>
      </c>
    </row>
    <row r="30" spans="2:6" x14ac:dyDescent="0.2">
      <c r="B30" s="47" t="s">
        <v>449</v>
      </c>
      <c r="C30" s="17">
        <v>20</v>
      </c>
      <c r="D30" s="51">
        <v>42</v>
      </c>
      <c r="E30" s="18">
        <v>11</v>
      </c>
      <c r="F30" s="51">
        <v>4</v>
      </c>
    </row>
    <row r="31" spans="2:6" x14ac:dyDescent="0.2">
      <c r="B31" s="47" t="s">
        <v>448</v>
      </c>
      <c r="C31" s="17">
        <v>42</v>
      </c>
      <c r="D31" s="51">
        <v>76</v>
      </c>
      <c r="E31" s="18">
        <v>36</v>
      </c>
      <c r="F31" s="51">
        <v>4</v>
      </c>
    </row>
    <row r="32" spans="2:6" x14ac:dyDescent="0.2">
      <c r="B32" s="29"/>
      <c r="C32" s="9"/>
      <c r="D32" s="29"/>
      <c r="F32" s="29"/>
    </row>
    <row r="33" spans="2:6" x14ac:dyDescent="0.2">
      <c r="B33" s="47" t="s">
        <v>447</v>
      </c>
      <c r="C33" s="17">
        <v>33</v>
      </c>
      <c r="D33" s="51">
        <v>49</v>
      </c>
      <c r="E33" s="18">
        <v>33</v>
      </c>
      <c r="F33" s="51">
        <v>1</v>
      </c>
    </row>
    <row r="34" spans="2:6" x14ac:dyDescent="0.2">
      <c r="B34" s="47" t="s">
        <v>446</v>
      </c>
      <c r="C34" s="17">
        <v>25</v>
      </c>
      <c r="D34" s="51">
        <v>33</v>
      </c>
      <c r="E34" s="18">
        <v>23</v>
      </c>
      <c r="F34" s="51">
        <v>1</v>
      </c>
    </row>
    <row r="35" spans="2:6" x14ac:dyDescent="0.2">
      <c r="B35" s="47" t="s">
        <v>445</v>
      </c>
      <c r="C35" s="17">
        <v>8</v>
      </c>
      <c r="D35" s="51">
        <v>9</v>
      </c>
      <c r="E35" s="18">
        <v>6</v>
      </c>
      <c r="F35" s="51">
        <v>1</v>
      </c>
    </row>
    <row r="36" spans="2:6" x14ac:dyDescent="0.2">
      <c r="B36" s="47" t="s">
        <v>444</v>
      </c>
      <c r="C36" s="17">
        <v>7</v>
      </c>
      <c r="D36" s="51">
        <v>12</v>
      </c>
      <c r="E36" s="18">
        <v>7</v>
      </c>
      <c r="F36" s="36" t="s">
        <v>59</v>
      </c>
    </row>
    <row r="37" spans="2:6" x14ac:dyDescent="0.2">
      <c r="B37" s="47" t="s">
        <v>443</v>
      </c>
      <c r="C37" s="17">
        <v>2</v>
      </c>
      <c r="D37" s="51">
        <v>2</v>
      </c>
      <c r="E37" s="30" t="s">
        <v>59</v>
      </c>
      <c r="F37" s="36" t="s">
        <v>59</v>
      </c>
    </row>
    <row r="38" spans="2:6" x14ac:dyDescent="0.2">
      <c r="B38" s="29"/>
      <c r="C38" s="9"/>
      <c r="D38" s="29"/>
      <c r="F38" s="29"/>
    </row>
    <row r="39" spans="2:6" x14ac:dyDescent="0.2">
      <c r="B39" s="47" t="s">
        <v>442</v>
      </c>
      <c r="C39" s="17">
        <v>29</v>
      </c>
      <c r="D39" s="51">
        <v>31</v>
      </c>
      <c r="E39" s="18">
        <v>17</v>
      </c>
      <c r="F39" s="51">
        <v>5</v>
      </c>
    </row>
    <row r="40" spans="2:6" x14ac:dyDescent="0.2">
      <c r="B40" s="47" t="s">
        <v>441</v>
      </c>
      <c r="C40" s="17">
        <v>7</v>
      </c>
      <c r="D40" s="51">
        <v>13</v>
      </c>
      <c r="E40" s="18">
        <v>5</v>
      </c>
      <c r="F40" s="51">
        <v>2</v>
      </c>
    </row>
    <row r="41" spans="2:6" x14ac:dyDescent="0.2">
      <c r="B41" s="47" t="s">
        <v>440</v>
      </c>
      <c r="C41" s="17">
        <v>20</v>
      </c>
      <c r="D41" s="51">
        <v>34</v>
      </c>
      <c r="E41" s="18">
        <v>14</v>
      </c>
      <c r="F41" s="51">
        <v>1</v>
      </c>
    </row>
    <row r="42" spans="2:6" x14ac:dyDescent="0.2">
      <c r="B42" s="47" t="s">
        <v>439</v>
      </c>
      <c r="C42" s="17">
        <v>10</v>
      </c>
      <c r="D42" s="51">
        <v>10</v>
      </c>
      <c r="E42" s="18">
        <v>5</v>
      </c>
      <c r="F42" s="36" t="s">
        <v>59</v>
      </c>
    </row>
    <row r="43" spans="2:6" x14ac:dyDescent="0.2">
      <c r="B43" s="47" t="s">
        <v>438</v>
      </c>
      <c r="C43" s="17">
        <v>12</v>
      </c>
      <c r="D43" s="51">
        <v>8</v>
      </c>
      <c r="E43" s="18">
        <v>2</v>
      </c>
      <c r="F43" s="51">
        <v>1</v>
      </c>
    </row>
    <row r="44" spans="2:6" x14ac:dyDescent="0.2">
      <c r="B44" s="29"/>
      <c r="C44" s="9"/>
      <c r="D44" s="29"/>
      <c r="F44" s="29"/>
    </row>
    <row r="45" spans="2:6" x14ac:dyDescent="0.2">
      <c r="B45" s="47" t="s">
        <v>437</v>
      </c>
      <c r="C45" s="17">
        <v>16</v>
      </c>
      <c r="D45" s="51">
        <v>13</v>
      </c>
      <c r="E45" s="18">
        <v>11</v>
      </c>
      <c r="F45" s="36" t="s">
        <v>59</v>
      </c>
    </row>
    <row r="46" spans="2:6" x14ac:dyDescent="0.2">
      <c r="B46" s="47" t="s">
        <v>436</v>
      </c>
      <c r="C46" s="17">
        <v>8</v>
      </c>
      <c r="D46" s="51">
        <v>10</v>
      </c>
      <c r="E46" s="18">
        <v>4</v>
      </c>
      <c r="F46" s="51">
        <v>1</v>
      </c>
    </row>
    <row r="47" spans="2:6" x14ac:dyDescent="0.2">
      <c r="B47" s="47" t="s">
        <v>435</v>
      </c>
      <c r="C47" s="17">
        <v>12</v>
      </c>
      <c r="D47" s="51">
        <v>11</v>
      </c>
      <c r="E47" s="18">
        <v>9</v>
      </c>
      <c r="F47" s="51">
        <v>1</v>
      </c>
    </row>
    <row r="48" spans="2:6" x14ac:dyDescent="0.2">
      <c r="B48" s="47" t="s">
        <v>434</v>
      </c>
      <c r="C48" s="17">
        <v>6</v>
      </c>
      <c r="D48" s="51">
        <v>6</v>
      </c>
      <c r="E48" s="18">
        <v>5</v>
      </c>
      <c r="F48" s="51">
        <v>1</v>
      </c>
    </row>
    <row r="49" spans="2:6" x14ac:dyDescent="0.2">
      <c r="B49" s="47" t="s">
        <v>433</v>
      </c>
      <c r="C49" s="17">
        <v>4</v>
      </c>
      <c r="D49" s="51">
        <v>5</v>
      </c>
      <c r="E49" s="30" t="s">
        <v>59</v>
      </c>
      <c r="F49" s="51">
        <v>1</v>
      </c>
    </row>
    <row r="50" spans="2:6" x14ac:dyDescent="0.2">
      <c r="B50" s="47" t="s">
        <v>432</v>
      </c>
      <c r="C50" s="17">
        <v>5</v>
      </c>
      <c r="D50" s="51">
        <v>6</v>
      </c>
      <c r="E50" s="30" t="s">
        <v>59</v>
      </c>
      <c r="F50" s="36" t="s">
        <v>59</v>
      </c>
    </row>
    <row r="51" spans="2:6" x14ac:dyDescent="0.2">
      <c r="B51" s="47" t="s">
        <v>431</v>
      </c>
      <c r="C51" s="17">
        <v>11</v>
      </c>
      <c r="D51" s="51">
        <v>7</v>
      </c>
      <c r="E51" s="18">
        <v>12</v>
      </c>
      <c r="F51" s="51">
        <v>3</v>
      </c>
    </row>
    <row r="52" spans="2:6" x14ac:dyDescent="0.2">
      <c r="B52" s="47" t="s">
        <v>430</v>
      </c>
      <c r="C52" s="17">
        <v>5</v>
      </c>
      <c r="D52" s="51">
        <v>8</v>
      </c>
      <c r="E52" s="18">
        <v>5</v>
      </c>
      <c r="F52" s="51">
        <v>1</v>
      </c>
    </row>
    <row r="53" spans="2:6" x14ac:dyDescent="0.2">
      <c r="B53" s="47" t="s">
        <v>429</v>
      </c>
      <c r="C53" s="17">
        <v>14</v>
      </c>
      <c r="D53" s="51">
        <v>15</v>
      </c>
      <c r="E53" s="18">
        <v>15</v>
      </c>
      <c r="F53" s="51">
        <v>1</v>
      </c>
    </row>
    <row r="54" spans="2:6" x14ac:dyDescent="0.2">
      <c r="B54" s="47" t="s">
        <v>428</v>
      </c>
      <c r="C54" s="17">
        <v>13</v>
      </c>
      <c r="D54" s="51">
        <v>13</v>
      </c>
      <c r="E54" s="18">
        <v>11</v>
      </c>
      <c r="F54" s="51">
        <v>1</v>
      </c>
    </row>
    <row r="55" spans="2:6" x14ac:dyDescent="0.2">
      <c r="B55" s="29"/>
      <c r="C55" s="9"/>
      <c r="D55" s="29"/>
      <c r="F55" s="29"/>
    </row>
    <row r="56" spans="2:6" x14ac:dyDescent="0.2">
      <c r="B56" s="47" t="s">
        <v>427</v>
      </c>
      <c r="C56" s="17">
        <v>28</v>
      </c>
      <c r="D56" s="51">
        <v>40</v>
      </c>
      <c r="E56" s="18">
        <v>25</v>
      </c>
      <c r="F56" s="51">
        <v>17</v>
      </c>
    </row>
    <row r="57" spans="2:6" x14ac:dyDescent="0.2">
      <c r="B57" s="47" t="s">
        <v>426</v>
      </c>
      <c r="C57" s="17">
        <v>8</v>
      </c>
      <c r="D57" s="51">
        <v>5</v>
      </c>
      <c r="E57" s="18">
        <v>6</v>
      </c>
      <c r="F57" s="51">
        <v>2</v>
      </c>
    </row>
    <row r="58" spans="2:6" x14ac:dyDescent="0.2">
      <c r="B58" s="47" t="s">
        <v>425</v>
      </c>
      <c r="C58" s="17">
        <v>3</v>
      </c>
      <c r="D58" s="51">
        <v>5</v>
      </c>
      <c r="E58" s="18">
        <v>3</v>
      </c>
      <c r="F58" s="51">
        <v>2</v>
      </c>
    </row>
    <row r="59" spans="2:6" x14ac:dyDescent="0.2">
      <c r="B59" s="47" t="s">
        <v>424</v>
      </c>
      <c r="C59" s="17">
        <v>18</v>
      </c>
      <c r="D59" s="51">
        <v>21</v>
      </c>
      <c r="E59" s="18">
        <v>25</v>
      </c>
      <c r="F59" s="36" t="s">
        <v>59</v>
      </c>
    </row>
    <row r="60" spans="2:6" x14ac:dyDescent="0.2">
      <c r="B60" s="47" t="s">
        <v>423</v>
      </c>
      <c r="C60" s="17">
        <v>11</v>
      </c>
      <c r="D60" s="51">
        <v>9</v>
      </c>
      <c r="E60" s="18">
        <v>9</v>
      </c>
      <c r="F60" s="51">
        <v>1</v>
      </c>
    </row>
    <row r="61" spans="2:6" x14ac:dyDescent="0.2">
      <c r="B61" s="47" t="s">
        <v>422</v>
      </c>
      <c r="C61" s="17">
        <v>12</v>
      </c>
      <c r="D61" s="51">
        <v>14</v>
      </c>
      <c r="E61" s="18">
        <v>8</v>
      </c>
      <c r="F61" s="51">
        <v>1</v>
      </c>
    </row>
    <row r="62" spans="2:6" x14ac:dyDescent="0.2">
      <c r="B62" s="47" t="s">
        <v>421</v>
      </c>
      <c r="C62" s="17">
        <v>31</v>
      </c>
      <c r="D62" s="51">
        <v>34</v>
      </c>
      <c r="E62" s="18">
        <v>14</v>
      </c>
      <c r="F62" s="51">
        <v>3</v>
      </c>
    </row>
    <row r="63" spans="2:6" x14ac:dyDescent="0.2">
      <c r="B63" s="29"/>
      <c r="C63" s="9"/>
      <c r="D63" s="29"/>
      <c r="F63" s="29"/>
    </row>
    <row r="64" spans="2:6" x14ac:dyDescent="0.2">
      <c r="B64" s="47" t="s">
        <v>420</v>
      </c>
      <c r="C64" s="17">
        <v>39</v>
      </c>
      <c r="D64" s="51">
        <v>48</v>
      </c>
      <c r="E64" s="18">
        <v>23</v>
      </c>
      <c r="F64" s="51">
        <v>16</v>
      </c>
    </row>
    <row r="65" spans="1:6" x14ac:dyDescent="0.2">
      <c r="B65" s="47" t="s">
        <v>419</v>
      </c>
      <c r="C65" s="17">
        <v>5</v>
      </c>
      <c r="D65" s="51">
        <v>7</v>
      </c>
      <c r="E65" s="18">
        <v>3</v>
      </c>
      <c r="F65" s="36" t="s">
        <v>59</v>
      </c>
    </row>
    <row r="66" spans="1:6" x14ac:dyDescent="0.2">
      <c r="B66" s="47" t="s">
        <v>418</v>
      </c>
      <c r="C66" s="17">
        <v>12</v>
      </c>
      <c r="D66" s="51">
        <v>13</v>
      </c>
      <c r="E66" s="18">
        <v>7</v>
      </c>
      <c r="F66" s="51">
        <v>1</v>
      </c>
    </row>
    <row r="67" spans="1:6" x14ac:dyDescent="0.2">
      <c r="B67" s="47" t="s">
        <v>417</v>
      </c>
      <c r="C67" s="17">
        <v>5</v>
      </c>
      <c r="D67" s="51">
        <v>6</v>
      </c>
      <c r="E67" s="18">
        <v>4</v>
      </c>
      <c r="F67" s="51">
        <v>1</v>
      </c>
    </row>
    <row r="68" spans="1:6" x14ac:dyDescent="0.2">
      <c r="B68" s="47" t="s">
        <v>416</v>
      </c>
      <c r="C68" s="17">
        <v>4</v>
      </c>
      <c r="D68" s="51">
        <v>5</v>
      </c>
      <c r="E68" s="30" t="s">
        <v>59</v>
      </c>
      <c r="F68" s="51">
        <v>1</v>
      </c>
    </row>
    <row r="69" spans="1:6" x14ac:dyDescent="0.2">
      <c r="B69" s="47" t="s">
        <v>415</v>
      </c>
      <c r="C69" s="17">
        <v>8</v>
      </c>
      <c r="D69" s="51">
        <v>8</v>
      </c>
      <c r="E69" s="18">
        <v>3</v>
      </c>
      <c r="F69" s="51">
        <v>7</v>
      </c>
    </row>
    <row r="70" spans="1:6" x14ac:dyDescent="0.2">
      <c r="B70" s="47" t="s">
        <v>414</v>
      </c>
      <c r="C70" s="17">
        <v>2</v>
      </c>
      <c r="D70" s="51">
        <v>1</v>
      </c>
      <c r="E70" s="30" t="s">
        <v>59</v>
      </c>
      <c r="F70" s="51">
        <v>1</v>
      </c>
    </row>
    <row r="71" spans="1:6" ht="18" thickBot="1" x14ac:dyDescent="0.25">
      <c r="B71" s="7"/>
      <c r="C71" s="20"/>
      <c r="D71" s="7"/>
      <c r="E71" s="7"/>
      <c r="F71" s="7"/>
    </row>
    <row r="72" spans="1:6" x14ac:dyDescent="0.2">
      <c r="B72" s="5" t="s">
        <v>475</v>
      </c>
      <c r="D72" s="29"/>
      <c r="F72" s="29"/>
    </row>
    <row r="73" spans="1:6" x14ac:dyDescent="0.2">
      <c r="A73" s="5"/>
      <c r="D73" s="29"/>
      <c r="F73" s="29"/>
    </row>
  </sheetData>
  <phoneticPr fontId="4"/>
  <pageMargins left="0.4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8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5.69921875" style="6" customWidth="1"/>
    <col min="3" max="3" width="11.69921875" style="6" customWidth="1"/>
    <col min="4" max="16384" width="10.69921875" style="6"/>
  </cols>
  <sheetData>
    <row r="1" spans="1:16" x14ac:dyDescent="0.2">
      <c r="A1" s="5"/>
      <c r="P1" s="29"/>
    </row>
    <row r="2" spans="1:16" x14ac:dyDescent="0.2">
      <c r="P2" s="29"/>
    </row>
    <row r="3" spans="1:16" x14ac:dyDescent="0.2">
      <c r="P3" s="29"/>
    </row>
    <row r="4" spans="1:16" x14ac:dyDescent="0.2">
      <c r="P4" s="29"/>
    </row>
    <row r="5" spans="1:16" x14ac:dyDescent="0.2">
      <c r="P5" s="29"/>
    </row>
    <row r="6" spans="1:16" x14ac:dyDescent="0.2">
      <c r="E6" s="1" t="s">
        <v>543</v>
      </c>
      <c r="P6" s="29"/>
    </row>
    <row r="7" spans="1:16" x14ac:dyDescent="0.2">
      <c r="C7" s="1" t="s">
        <v>542</v>
      </c>
      <c r="P7" s="29"/>
    </row>
    <row r="8" spans="1:16" ht="18" thickBot="1" x14ac:dyDescent="0.25">
      <c r="B8" s="7"/>
      <c r="C8" s="7"/>
      <c r="D8" s="7"/>
      <c r="E8" s="7"/>
      <c r="F8" s="7"/>
      <c r="G8" s="7"/>
      <c r="H8" s="7"/>
      <c r="I8" s="7"/>
      <c r="J8" s="8" t="s">
        <v>243</v>
      </c>
      <c r="P8" s="29"/>
    </row>
    <row r="9" spans="1:16" x14ac:dyDescent="0.2">
      <c r="C9" s="9"/>
      <c r="D9" s="12"/>
      <c r="E9" s="11" t="s">
        <v>541</v>
      </c>
      <c r="F9" s="12"/>
      <c r="G9" s="12"/>
      <c r="H9" s="12"/>
      <c r="I9" s="12"/>
      <c r="J9" s="12"/>
      <c r="P9" s="29"/>
    </row>
    <row r="10" spans="1:16" x14ac:dyDescent="0.2">
      <c r="C10" s="13" t="s">
        <v>540</v>
      </c>
      <c r="D10" s="15" t="s">
        <v>539</v>
      </c>
      <c r="E10" s="12"/>
      <c r="F10" s="34" t="s">
        <v>538</v>
      </c>
      <c r="G10" s="34" t="s">
        <v>538</v>
      </c>
      <c r="H10" s="10"/>
      <c r="I10" s="49" t="s">
        <v>537</v>
      </c>
      <c r="J10" s="12"/>
      <c r="P10" s="29"/>
    </row>
    <row r="11" spans="1:16" x14ac:dyDescent="0.2">
      <c r="C11" s="13" t="s">
        <v>536</v>
      </c>
      <c r="D11" s="9"/>
      <c r="E11" s="9"/>
      <c r="F11" s="34" t="s">
        <v>535</v>
      </c>
      <c r="G11" s="34" t="s">
        <v>534</v>
      </c>
      <c r="H11" s="10"/>
      <c r="I11" s="49" t="s">
        <v>533</v>
      </c>
      <c r="J11" s="12"/>
      <c r="P11" s="29"/>
    </row>
    <row r="12" spans="1:16" x14ac:dyDescent="0.2">
      <c r="B12" s="12"/>
      <c r="C12" s="15" t="s">
        <v>332</v>
      </c>
      <c r="D12" s="14" t="s">
        <v>532</v>
      </c>
      <c r="E12" s="14" t="s">
        <v>531</v>
      </c>
      <c r="F12" s="10"/>
      <c r="G12" s="10"/>
      <c r="H12" s="14" t="s">
        <v>530</v>
      </c>
      <c r="I12" s="14" t="s">
        <v>529</v>
      </c>
      <c r="J12" s="14" t="s">
        <v>516</v>
      </c>
      <c r="P12" s="29"/>
    </row>
    <row r="13" spans="1:16" x14ac:dyDescent="0.2">
      <c r="C13" s="9"/>
      <c r="P13" s="29"/>
    </row>
    <row r="14" spans="1:16" x14ac:dyDescent="0.2">
      <c r="B14" s="5" t="s">
        <v>489</v>
      </c>
      <c r="C14" s="37">
        <f>SUM(D14:J14,C28:J28)</f>
        <v>297048</v>
      </c>
      <c r="D14" s="18">
        <v>206967</v>
      </c>
      <c r="E14" s="18">
        <v>9561</v>
      </c>
      <c r="F14" s="18">
        <v>249</v>
      </c>
      <c r="G14" s="18">
        <v>910</v>
      </c>
      <c r="H14" s="18">
        <v>12612</v>
      </c>
      <c r="I14" s="18">
        <v>7442</v>
      </c>
      <c r="J14" s="18">
        <v>5957</v>
      </c>
      <c r="P14" s="29"/>
    </row>
    <row r="15" spans="1:16" x14ac:dyDescent="0.2">
      <c r="B15" s="5" t="s">
        <v>488</v>
      </c>
      <c r="C15" s="37">
        <f>SUM(D15:J15,C29:J29)</f>
        <v>229869</v>
      </c>
      <c r="D15" s="18">
        <v>132735</v>
      </c>
      <c r="E15" s="18">
        <v>3741</v>
      </c>
      <c r="F15" s="18">
        <v>238</v>
      </c>
      <c r="G15" s="18">
        <v>1232</v>
      </c>
      <c r="H15" s="18">
        <v>9726</v>
      </c>
      <c r="I15" s="18">
        <v>9540</v>
      </c>
      <c r="J15" s="18">
        <v>16421</v>
      </c>
      <c r="P15" s="29"/>
    </row>
    <row r="16" spans="1:16" x14ac:dyDescent="0.2">
      <c r="B16" s="5" t="s">
        <v>487</v>
      </c>
      <c r="C16" s="37">
        <f>SUM(D16:J16,C30:J30)</f>
        <v>210927</v>
      </c>
      <c r="D16" s="18">
        <v>117485</v>
      </c>
      <c r="E16" s="18">
        <v>1341</v>
      </c>
      <c r="F16" s="18">
        <v>190</v>
      </c>
      <c r="G16" s="18">
        <v>709</v>
      </c>
      <c r="H16" s="18">
        <v>5612</v>
      </c>
      <c r="I16" s="18">
        <v>13848</v>
      </c>
      <c r="J16" s="18">
        <v>16977</v>
      </c>
      <c r="P16" s="29"/>
    </row>
    <row r="17" spans="2:16" x14ac:dyDescent="0.2">
      <c r="B17" s="5" t="s">
        <v>486</v>
      </c>
      <c r="C17" s="37">
        <f>SUM(D17:J17,C31:J31)</f>
        <v>150600</v>
      </c>
      <c r="D17" s="18">
        <f>4753+76409</f>
        <v>81162</v>
      </c>
      <c r="E17" s="18">
        <f>737+349</f>
        <v>1086</v>
      </c>
      <c r="F17" s="18">
        <v>114</v>
      </c>
      <c r="G17" s="18">
        <f>834+24</f>
        <v>858</v>
      </c>
      <c r="H17" s="18">
        <f>9+749+1191</f>
        <v>1949</v>
      </c>
      <c r="I17" s="18">
        <f>110+659+1289+7385</f>
        <v>9443</v>
      </c>
      <c r="J17" s="18">
        <v>18672</v>
      </c>
      <c r="P17" s="29"/>
    </row>
    <row r="18" spans="2:16" x14ac:dyDescent="0.2">
      <c r="C18" s="9"/>
      <c r="P18" s="29"/>
    </row>
    <row r="19" spans="2:16" x14ac:dyDescent="0.2">
      <c r="B19" s="5" t="s">
        <v>485</v>
      </c>
      <c r="C19" s="37">
        <f>SUM(D19:J19,C33:J33)</f>
        <v>147102</v>
      </c>
      <c r="D19" s="18">
        <f>3546+73650</f>
        <v>77196</v>
      </c>
      <c r="E19" s="18">
        <f>837+336</f>
        <v>1173</v>
      </c>
      <c r="F19" s="18">
        <f>293+49</f>
        <v>342</v>
      </c>
      <c r="G19" s="18">
        <f>728+12</f>
        <v>740</v>
      </c>
      <c r="H19" s="18">
        <f>30+761+1137</f>
        <v>1928</v>
      </c>
      <c r="I19" s="18">
        <f>183+897+2288+6725</f>
        <v>10093</v>
      </c>
      <c r="J19" s="18">
        <v>16731</v>
      </c>
      <c r="P19" s="29"/>
    </row>
    <row r="20" spans="2:16" x14ac:dyDescent="0.2">
      <c r="C20" s="9"/>
      <c r="D20" s="45" t="s">
        <v>528</v>
      </c>
      <c r="E20" s="5"/>
      <c r="H20" s="45" t="s">
        <v>527</v>
      </c>
      <c r="J20" s="5"/>
      <c r="P20" s="29"/>
    </row>
    <row r="21" spans="2:16" x14ac:dyDescent="0.2">
      <c r="B21" s="1" t="s">
        <v>484</v>
      </c>
      <c r="C21" s="32">
        <v>96084</v>
      </c>
      <c r="D21" s="33" t="s">
        <v>526</v>
      </c>
      <c r="E21" s="3"/>
      <c r="F21" s="3">
        <v>105</v>
      </c>
      <c r="G21" s="3">
        <v>499</v>
      </c>
      <c r="H21" s="3"/>
      <c r="I21" s="3">
        <v>11188</v>
      </c>
      <c r="J21" s="3"/>
      <c r="P21" s="29"/>
    </row>
    <row r="22" spans="2:16" ht="18" thickBot="1" x14ac:dyDescent="0.25">
      <c r="B22" s="7"/>
      <c r="C22" s="20"/>
      <c r="D22" s="7"/>
      <c r="E22" s="7"/>
      <c r="F22" s="7"/>
      <c r="G22" s="7"/>
      <c r="H22" s="7"/>
      <c r="I22" s="7"/>
      <c r="J22" s="7"/>
      <c r="P22" s="29"/>
    </row>
    <row r="23" spans="2:16" x14ac:dyDescent="0.2">
      <c r="C23" s="10"/>
      <c r="D23" s="11" t="s">
        <v>525</v>
      </c>
      <c r="E23" s="12"/>
      <c r="F23" s="12"/>
      <c r="G23" s="12"/>
      <c r="H23" s="12"/>
      <c r="I23" s="12"/>
      <c r="J23" s="12"/>
      <c r="P23" s="29"/>
    </row>
    <row r="24" spans="2:16" x14ac:dyDescent="0.2">
      <c r="C24" s="15" t="s">
        <v>524</v>
      </c>
      <c r="D24" s="12"/>
      <c r="E24" s="12"/>
      <c r="F24" s="10"/>
      <c r="G24" s="49" t="s">
        <v>523</v>
      </c>
      <c r="H24" s="12"/>
      <c r="I24" s="34" t="s">
        <v>522</v>
      </c>
      <c r="J24" s="34" t="s">
        <v>522</v>
      </c>
      <c r="P24" s="29"/>
    </row>
    <row r="25" spans="2:16" x14ac:dyDescent="0.2">
      <c r="C25" s="15" t="s">
        <v>521</v>
      </c>
      <c r="D25" s="12"/>
      <c r="E25" s="9"/>
      <c r="F25" s="9"/>
      <c r="G25" s="13" t="s">
        <v>520</v>
      </c>
      <c r="H25" s="13" t="s">
        <v>520</v>
      </c>
      <c r="I25" s="34" t="s">
        <v>519</v>
      </c>
      <c r="J25" s="34" t="s">
        <v>516</v>
      </c>
      <c r="P25" s="29"/>
    </row>
    <row r="26" spans="2:16" x14ac:dyDescent="0.2">
      <c r="B26" s="12"/>
      <c r="C26" s="14" t="s">
        <v>518</v>
      </c>
      <c r="D26" s="14" t="s">
        <v>517</v>
      </c>
      <c r="E26" s="14" t="s">
        <v>516</v>
      </c>
      <c r="F26" s="14" t="s">
        <v>502</v>
      </c>
      <c r="G26" s="15" t="s">
        <v>515</v>
      </c>
      <c r="H26" s="15" t="s">
        <v>514</v>
      </c>
      <c r="I26" s="10"/>
      <c r="J26" s="10"/>
      <c r="P26" s="29"/>
    </row>
    <row r="27" spans="2:16" x14ac:dyDescent="0.2">
      <c r="C27" s="9"/>
      <c r="P27" s="29"/>
    </row>
    <row r="28" spans="2:16" x14ac:dyDescent="0.2">
      <c r="B28" s="5" t="s">
        <v>489</v>
      </c>
      <c r="C28" s="17">
        <v>11899</v>
      </c>
      <c r="D28" s="18">
        <v>1706</v>
      </c>
      <c r="E28" s="18">
        <v>267</v>
      </c>
      <c r="F28" s="18">
        <v>1170</v>
      </c>
      <c r="G28" s="18">
        <v>11397</v>
      </c>
      <c r="H28" s="18">
        <v>8406</v>
      </c>
      <c r="I28" s="18">
        <v>15974</v>
      </c>
      <c r="J28" s="18">
        <v>2531</v>
      </c>
      <c r="P28" s="29"/>
    </row>
    <row r="29" spans="2:16" x14ac:dyDescent="0.2">
      <c r="B29" s="5" t="s">
        <v>488</v>
      </c>
      <c r="C29" s="17">
        <v>5199</v>
      </c>
      <c r="D29" s="18">
        <v>877</v>
      </c>
      <c r="E29" s="18">
        <v>5656</v>
      </c>
      <c r="F29" s="18">
        <v>1423</v>
      </c>
      <c r="G29" s="18">
        <v>17327</v>
      </c>
      <c r="H29" s="18">
        <v>14117</v>
      </c>
      <c r="I29" s="18">
        <v>6332</v>
      </c>
      <c r="J29" s="18">
        <v>5305</v>
      </c>
      <c r="P29" s="29"/>
    </row>
    <row r="30" spans="2:16" x14ac:dyDescent="0.2">
      <c r="B30" s="5" t="s">
        <v>487</v>
      </c>
      <c r="C30" s="17">
        <v>5029</v>
      </c>
      <c r="D30" s="18">
        <v>2740</v>
      </c>
      <c r="E30" s="18">
        <v>2116</v>
      </c>
      <c r="F30" s="18">
        <v>494</v>
      </c>
      <c r="G30" s="18">
        <v>21470</v>
      </c>
      <c r="H30" s="18">
        <v>13541</v>
      </c>
      <c r="I30" s="18">
        <v>5044</v>
      </c>
      <c r="J30" s="18">
        <v>4331</v>
      </c>
      <c r="P30" s="29"/>
    </row>
    <row r="31" spans="2:16" x14ac:dyDescent="0.2">
      <c r="B31" s="5" t="s">
        <v>486</v>
      </c>
      <c r="C31" s="17">
        <v>155</v>
      </c>
      <c r="D31" s="30" t="s">
        <v>42</v>
      </c>
      <c r="E31" s="18">
        <v>685</v>
      </c>
      <c r="F31" s="18">
        <f>35+5</f>
        <v>40</v>
      </c>
      <c r="G31" s="18">
        <f>11043+6637</f>
        <v>17680</v>
      </c>
      <c r="H31" s="18">
        <f>9727+2919</f>
        <v>12646</v>
      </c>
      <c r="I31" s="18">
        <f>4058+113</f>
        <v>4171</v>
      </c>
      <c r="J31" s="18">
        <f>1753+186</f>
        <v>1939</v>
      </c>
      <c r="P31" s="29"/>
    </row>
    <row r="32" spans="2:16" x14ac:dyDescent="0.2">
      <c r="C32" s="9"/>
      <c r="P32" s="29"/>
    </row>
    <row r="33" spans="2:16" x14ac:dyDescent="0.2">
      <c r="B33" s="5" t="s">
        <v>485</v>
      </c>
      <c r="C33" s="31" t="s">
        <v>42</v>
      </c>
      <c r="D33" s="30" t="s">
        <v>42</v>
      </c>
      <c r="E33" s="18">
        <v>532</v>
      </c>
      <c r="F33" s="18">
        <f>590+22</f>
        <v>612</v>
      </c>
      <c r="G33" s="18">
        <f>9967+6214</f>
        <v>16181</v>
      </c>
      <c r="H33" s="18">
        <f>9278+3340</f>
        <v>12618</v>
      </c>
      <c r="I33" s="18">
        <f>6931+0</f>
        <v>6931</v>
      </c>
      <c r="J33" s="18">
        <f>1747+278</f>
        <v>2025</v>
      </c>
      <c r="P33" s="29"/>
    </row>
    <row r="34" spans="2:16" x14ac:dyDescent="0.2">
      <c r="C34" s="55" t="s">
        <v>513</v>
      </c>
      <c r="D34" s="5"/>
      <c r="P34" s="29"/>
    </row>
    <row r="35" spans="2:16" x14ac:dyDescent="0.2">
      <c r="B35" s="1" t="s">
        <v>484</v>
      </c>
      <c r="C35" s="54" t="s">
        <v>512</v>
      </c>
      <c r="D35" s="3"/>
      <c r="E35" s="3">
        <v>5465</v>
      </c>
      <c r="F35" s="40" t="s">
        <v>42</v>
      </c>
      <c r="G35" s="3">
        <v>11</v>
      </c>
      <c r="H35" s="3">
        <v>5</v>
      </c>
      <c r="I35" s="3">
        <v>1898</v>
      </c>
      <c r="J35" s="3">
        <v>4783</v>
      </c>
      <c r="P35" s="29"/>
    </row>
    <row r="36" spans="2:16" ht="18" thickBot="1" x14ac:dyDescent="0.25">
      <c r="B36" s="7"/>
      <c r="C36" s="20"/>
      <c r="D36" s="7"/>
      <c r="E36" s="7"/>
      <c r="F36" s="7"/>
      <c r="G36" s="7"/>
      <c r="H36" s="7"/>
      <c r="I36" s="7"/>
      <c r="J36" s="7"/>
      <c r="P36" s="29"/>
    </row>
    <row r="37" spans="2:16" x14ac:dyDescent="0.2">
      <c r="C37" s="47" t="s">
        <v>511</v>
      </c>
      <c r="P37" s="29"/>
    </row>
    <row r="38" spans="2:16" x14ac:dyDescent="0.2">
      <c r="C38" s="47" t="s">
        <v>510</v>
      </c>
      <c r="P38" s="29"/>
    </row>
    <row r="39" spans="2:16" x14ac:dyDescent="0.2">
      <c r="C39" s="29"/>
      <c r="P39" s="29"/>
    </row>
    <row r="40" spans="2:16" x14ac:dyDescent="0.2">
      <c r="C40" s="53" t="s">
        <v>509</v>
      </c>
      <c r="P40" s="29"/>
    </row>
    <row r="41" spans="2:16" ht="18" thickBot="1" x14ac:dyDescent="0.25">
      <c r="B41" s="7"/>
      <c r="C41" s="7"/>
      <c r="D41" s="7"/>
      <c r="E41" s="7"/>
      <c r="F41" s="7"/>
      <c r="G41" s="7"/>
      <c r="H41" s="7"/>
      <c r="I41" s="7"/>
      <c r="J41" s="8" t="s">
        <v>243</v>
      </c>
      <c r="P41" s="29"/>
    </row>
    <row r="42" spans="2:16" x14ac:dyDescent="0.2">
      <c r="C42" s="15" t="s">
        <v>508</v>
      </c>
      <c r="D42" s="12"/>
      <c r="E42" s="15" t="s">
        <v>507</v>
      </c>
      <c r="F42" s="12"/>
      <c r="G42" s="10"/>
      <c r="H42" s="11" t="s">
        <v>506</v>
      </c>
      <c r="I42" s="12"/>
      <c r="J42" s="12"/>
      <c r="P42" s="29"/>
    </row>
    <row r="43" spans="2:16" x14ac:dyDescent="0.2">
      <c r="C43" s="34" t="s">
        <v>505</v>
      </c>
      <c r="D43" s="34" t="s">
        <v>504</v>
      </c>
      <c r="E43" s="34" t="s">
        <v>503</v>
      </c>
      <c r="F43" s="34" t="s">
        <v>503</v>
      </c>
      <c r="G43" s="34" t="s">
        <v>502</v>
      </c>
      <c r="H43" s="34" t="s">
        <v>501</v>
      </c>
      <c r="I43" s="34" t="s">
        <v>500</v>
      </c>
      <c r="J43" s="34" t="s">
        <v>499</v>
      </c>
      <c r="P43" s="29"/>
    </row>
    <row r="44" spans="2:16" x14ac:dyDescent="0.2">
      <c r="B44" s="12"/>
      <c r="C44" s="14" t="s">
        <v>498</v>
      </c>
      <c r="D44" s="14" t="s">
        <v>498</v>
      </c>
      <c r="E44" s="14" t="s">
        <v>498</v>
      </c>
      <c r="F44" s="14" t="s">
        <v>497</v>
      </c>
      <c r="G44" s="14" t="s">
        <v>498</v>
      </c>
      <c r="H44" s="14" t="s">
        <v>498</v>
      </c>
      <c r="I44" s="14" t="s">
        <v>498</v>
      </c>
      <c r="J44" s="14" t="s">
        <v>497</v>
      </c>
      <c r="P44" s="29"/>
    </row>
    <row r="45" spans="2:16" x14ac:dyDescent="0.2">
      <c r="C45" s="9"/>
      <c r="P45" s="29"/>
    </row>
    <row r="46" spans="2:16" x14ac:dyDescent="0.2">
      <c r="B46" s="5" t="s">
        <v>489</v>
      </c>
      <c r="C46" s="17">
        <v>6099</v>
      </c>
      <c r="D46" s="18">
        <v>2659</v>
      </c>
      <c r="E46" s="18">
        <v>31548</v>
      </c>
      <c r="F46" s="18">
        <v>30403</v>
      </c>
      <c r="G46" s="18">
        <v>6732</v>
      </c>
      <c r="H46" s="18">
        <v>5771</v>
      </c>
      <c r="I46" s="18">
        <v>717</v>
      </c>
      <c r="J46" s="18">
        <v>236</v>
      </c>
      <c r="K46" s="18"/>
      <c r="P46" s="29"/>
    </row>
    <row r="47" spans="2:16" x14ac:dyDescent="0.2">
      <c r="B47" s="5" t="s">
        <v>488</v>
      </c>
      <c r="C47" s="17">
        <v>5319</v>
      </c>
      <c r="D47" s="18">
        <v>3725</v>
      </c>
      <c r="E47" s="18">
        <v>55488</v>
      </c>
      <c r="F47" s="18">
        <v>41248</v>
      </c>
      <c r="G47" s="18">
        <v>6917</v>
      </c>
      <c r="H47" s="18">
        <v>4511</v>
      </c>
      <c r="I47" s="18">
        <v>558</v>
      </c>
      <c r="J47" s="18">
        <v>296</v>
      </c>
      <c r="K47" s="18"/>
      <c r="P47" s="29"/>
    </row>
    <row r="48" spans="2:16" x14ac:dyDescent="0.2">
      <c r="B48" s="5" t="s">
        <v>487</v>
      </c>
      <c r="C48" s="17">
        <v>1478</v>
      </c>
      <c r="D48" s="18">
        <v>1930</v>
      </c>
      <c r="E48" s="18">
        <v>30714</v>
      </c>
      <c r="F48" s="18">
        <v>28980</v>
      </c>
      <c r="G48" s="18">
        <v>3556</v>
      </c>
      <c r="H48" s="18">
        <v>4040</v>
      </c>
      <c r="I48" s="18">
        <v>428</v>
      </c>
      <c r="J48" s="18">
        <v>68</v>
      </c>
      <c r="K48" s="18"/>
      <c r="P48" s="29"/>
    </row>
    <row r="49" spans="2:16" x14ac:dyDescent="0.2">
      <c r="B49" s="5" t="s">
        <v>486</v>
      </c>
      <c r="C49" s="17">
        <v>3130</v>
      </c>
      <c r="D49" s="18">
        <v>756</v>
      </c>
      <c r="E49" s="18">
        <v>28126</v>
      </c>
      <c r="F49" s="18">
        <v>23290</v>
      </c>
      <c r="G49" s="18">
        <v>2562</v>
      </c>
      <c r="H49" s="18">
        <v>2137</v>
      </c>
      <c r="I49" s="18">
        <v>334</v>
      </c>
      <c r="J49" s="18">
        <v>161</v>
      </c>
      <c r="P49" s="29"/>
    </row>
    <row r="50" spans="2:16" x14ac:dyDescent="0.2">
      <c r="C50" s="9"/>
      <c r="K50" s="18"/>
      <c r="P50" s="29"/>
    </row>
    <row r="51" spans="2:16" x14ac:dyDescent="0.2">
      <c r="B51" s="5" t="s">
        <v>485</v>
      </c>
      <c r="C51" s="17">
        <v>3278</v>
      </c>
      <c r="D51" s="18">
        <v>581</v>
      </c>
      <c r="E51" s="18">
        <v>30876</v>
      </c>
      <c r="F51" s="18">
        <v>26205</v>
      </c>
      <c r="G51" s="18">
        <v>2343</v>
      </c>
      <c r="H51" s="18">
        <v>3139</v>
      </c>
      <c r="I51" s="18">
        <v>353</v>
      </c>
      <c r="J51" s="18">
        <v>303</v>
      </c>
      <c r="K51" s="18"/>
      <c r="P51" s="29"/>
    </row>
    <row r="52" spans="2:16" x14ac:dyDescent="0.2">
      <c r="B52" s="1" t="s">
        <v>484</v>
      </c>
      <c r="C52" s="2">
        <v>1300</v>
      </c>
      <c r="D52" s="3">
        <v>718</v>
      </c>
      <c r="E52" s="3">
        <v>7699</v>
      </c>
      <c r="F52" s="3">
        <v>6078</v>
      </c>
      <c r="G52" s="3">
        <v>4092</v>
      </c>
      <c r="H52" s="3">
        <v>2033</v>
      </c>
      <c r="I52" s="3">
        <v>370</v>
      </c>
      <c r="J52" s="40" t="s">
        <v>42</v>
      </c>
      <c r="K52" s="18"/>
      <c r="P52" s="29"/>
    </row>
    <row r="53" spans="2:16" ht="18" thickBot="1" x14ac:dyDescent="0.25">
      <c r="B53" s="7"/>
      <c r="C53" s="20"/>
      <c r="D53" s="7"/>
      <c r="E53" s="7"/>
      <c r="F53" s="7"/>
      <c r="G53" s="7"/>
      <c r="H53" s="7"/>
      <c r="I53" s="7"/>
      <c r="J53" s="7"/>
      <c r="P53" s="29"/>
    </row>
    <row r="54" spans="2:16" x14ac:dyDescent="0.2">
      <c r="C54" s="29"/>
      <c r="H54" s="5" t="s">
        <v>496</v>
      </c>
      <c r="P54" s="29"/>
    </row>
    <row r="55" spans="2:16" x14ac:dyDescent="0.2">
      <c r="C55" s="29"/>
      <c r="P55" s="29"/>
    </row>
    <row r="56" spans="2:16" x14ac:dyDescent="0.2">
      <c r="C56" s="53" t="s">
        <v>495</v>
      </c>
      <c r="P56" s="29"/>
    </row>
    <row r="57" spans="2:16" ht="18" thickBot="1" x14ac:dyDescent="0.25">
      <c r="B57" s="7"/>
      <c r="C57" s="7"/>
      <c r="D57" s="7"/>
      <c r="E57" s="7"/>
      <c r="F57" s="7"/>
      <c r="G57" s="7"/>
      <c r="H57" s="8" t="s">
        <v>243</v>
      </c>
      <c r="P57" s="29"/>
    </row>
    <row r="58" spans="2:16" x14ac:dyDescent="0.2">
      <c r="C58" s="13" t="s">
        <v>494</v>
      </c>
      <c r="D58" s="29"/>
      <c r="E58" s="9"/>
      <c r="G58" s="13" t="s">
        <v>493</v>
      </c>
      <c r="P58" s="29"/>
    </row>
    <row r="59" spans="2:16" x14ac:dyDescent="0.2">
      <c r="B59" s="12"/>
      <c r="C59" s="15" t="s">
        <v>492</v>
      </c>
      <c r="D59" s="12"/>
      <c r="E59" s="15" t="s">
        <v>491</v>
      </c>
      <c r="F59" s="12"/>
      <c r="G59" s="15" t="s">
        <v>490</v>
      </c>
      <c r="H59" s="12"/>
      <c r="P59" s="29"/>
    </row>
    <row r="60" spans="2:16" x14ac:dyDescent="0.2">
      <c r="C60" s="9"/>
      <c r="P60" s="29"/>
    </row>
    <row r="61" spans="2:16" x14ac:dyDescent="0.2">
      <c r="B61" s="5" t="s">
        <v>489</v>
      </c>
      <c r="C61" s="9"/>
      <c r="D61" s="18">
        <v>55844</v>
      </c>
      <c r="F61" s="18">
        <v>25748</v>
      </c>
      <c r="H61" s="18">
        <v>231076</v>
      </c>
      <c r="P61" s="29"/>
    </row>
    <row r="62" spans="2:16" x14ac:dyDescent="0.2">
      <c r="B62" s="5" t="s">
        <v>488</v>
      </c>
      <c r="C62" s="9"/>
      <c r="D62" s="18">
        <v>59377</v>
      </c>
      <c r="F62" s="18">
        <v>26590</v>
      </c>
      <c r="H62" s="18">
        <v>160398</v>
      </c>
      <c r="P62" s="29"/>
    </row>
    <row r="63" spans="2:16" x14ac:dyDescent="0.2">
      <c r="B63" s="5" t="s">
        <v>487</v>
      </c>
      <c r="C63" s="9"/>
      <c r="D63" s="18">
        <v>45620</v>
      </c>
      <c r="F63" s="18">
        <v>18713</v>
      </c>
      <c r="H63" s="18">
        <v>168678</v>
      </c>
      <c r="P63" s="29"/>
    </row>
    <row r="64" spans="2:16" x14ac:dyDescent="0.2">
      <c r="B64" s="5" t="s">
        <v>486</v>
      </c>
      <c r="C64" s="9"/>
      <c r="D64" s="18">
        <v>42187</v>
      </c>
      <c r="F64" s="18">
        <v>23260</v>
      </c>
      <c r="H64" s="18">
        <f>116644+28258</f>
        <v>144902</v>
      </c>
      <c r="P64" s="29"/>
    </row>
    <row r="65" spans="1:16" x14ac:dyDescent="0.2">
      <c r="C65" s="9"/>
      <c r="P65" s="29"/>
    </row>
    <row r="66" spans="1:16" x14ac:dyDescent="0.2">
      <c r="B66" s="5" t="s">
        <v>485</v>
      </c>
      <c r="C66" s="9"/>
      <c r="D66" s="18">
        <v>45060</v>
      </c>
      <c r="F66" s="18">
        <v>23003</v>
      </c>
      <c r="H66" s="18">
        <f>127505+33094</f>
        <v>160599</v>
      </c>
      <c r="P66" s="29"/>
    </row>
    <row r="67" spans="1:16" x14ac:dyDescent="0.2">
      <c r="B67" s="1" t="s">
        <v>484</v>
      </c>
      <c r="C67" s="32"/>
      <c r="D67" s="3">
        <v>39775</v>
      </c>
      <c r="E67" s="4"/>
      <c r="F67" s="3">
        <v>21140</v>
      </c>
      <c r="G67" s="4"/>
      <c r="H67" s="3">
        <v>198198</v>
      </c>
      <c r="P67" s="29"/>
    </row>
    <row r="68" spans="1:16" ht="18" thickBot="1" x14ac:dyDescent="0.25">
      <c r="B68" s="7"/>
      <c r="C68" s="20"/>
      <c r="D68" s="7"/>
      <c r="E68" s="7"/>
      <c r="F68" s="7"/>
      <c r="G68" s="7"/>
      <c r="H68" s="7"/>
      <c r="P68" s="29"/>
    </row>
    <row r="69" spans="1:16" x14ac:dyDescent="0.2">
      <c r="C69" s="5" t="s">
        <v>483</v>
      </c>
      <c r="P69" s="29"/>
    </row>
    <row r="70" spans="1:16" x14ac:dyDescent="0.2">
      <c r="C70" s="47" t="s">
        <v>482</v>
      </c>
      <c r="D70" s="29"/>
      <c r="E70" s="29"/>
      <c r="P70" s="29"/>
    </row>
    <row r="71" spans="1:16" x14ac:dyDescent="0.2">
      <c r="A71" s="5"/>
      <c r="F71" s="29"/>
      <c r="P71" s="29"/>
    </row>
    <row r="72" spans="1:16" x14ac:dyDescent="0.2">
      <c r="F72" s="29"/>
      <c r="P72" s="29"/>
    </row>
    <row r="73" spans="1:16" x14ac:dyDescent="0.2">
      <c r="F73" s="29"/>
      <c r="P73" s="29"/>
    </row>
    <row r="74" spans="1:16" x14ac:dyDescent="0.2">
      <c r="F74" s="29"/>
      <c r="P74" s="29"/>
    </row>
    <row r="75" spans="1:16" x14ac:dyDescent="0.2">
      <c r="F75" s="29"/>
      <c r="P75" s="29"/>
    </row>
    <row r="76" spans="1:16" x14ac:dyDescent="0.2">
      <c r="F76" s="29"/>
      <c r="P76" s="29"/>
    </row>
    <row r="77" spans="1:16" x14ac:dyDescent="0.2">
      <c r="F77" s="29"/>
      <c r="P77" s="29"/>
    </row>
    <row r="78" spans="1:16" x14ac:dyDescent="0.2">
      <c r="B78" s="29"/>
      <c r="C78" s="29"/>
      <c r="D78" s="29"/>
      <c r="E78" s="29"/>
      <c r="F78" s="29"/>
    </row>
  </sheetData>
  <phoneticPr fontId="4"/>
  <pageMargins left="0.49" right="0.49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5.69921875" style="6" customWidth="1"/>
    <col min="3" max="3" width="10.69921875" style="6" customWidth="1"/>
    <col min="4" max="16384" width="9.69921875" style="6"/>
  </cols>
  <sheetData>
    <row r="1" spans="1:11" x14ac:dyDescent="0.2">
      <c r="A1" s="5"/>
    </row>
    <row r="3" spans="1:11" x14ac:dyDescent="0.2">
      <c r="A3" s="5"/>
    </row>
    <row r="6" spans="1:11" x14ac:dyDescent="0.2">
      <c r="D6" s="1" t="s">
        <v>567</v>
      </c>
    </row>
    <row r="7" spans="1:11" ht="18" thickBot="1" x14ac:dyDescent="0.25">
      <c r="B7" s="7"/>
      <c r="C7" s="7"/>
      <c r="D7" s="7"/>
      <c r="E7" s="7"/>
      <c r="F7" s="7"/>
      <c r="G7" s="7"/>
      <c r="H7" s="7"/>
      <c r="I7" s="7"/>
      <c r="J7" s="7"/>
      <c r="K7" s="8" t="s">
        <v>566</v>
      </c>
    </row>
    <row r="8" spans="1:11" x14ac:dyDescent="0.2">
      <c r="C8" s="9"/>
      <c r="D8" s="12"/>
      <c r="E8" s="12"/>
      <c r="F8" s="12"/>
      <c r="G8" s="10"/>
      <c r="H8" s="11" t="s">
        <v>565</v>
      </c>
      <c r="I8" s="12"/>
      <c r="J8" s="12"/>
      <c r="K8" s="12"/>
    </row>
    <row r="9" spans="1:11" x14ac:dyDescent="0.2">
      <c r="C9" s="34" t="s">
        <v>564</v>
      </c>
      <c r="D9" s="34" t="s">
        <v>563</v>
      </c>
      <c r="E9" s="34" t="s">
        <v>562</v>
      </c>
      <c r="F9" s="34" t="s">
        <v>561</v>
      </c>
      <c r="G9" s="9"/>
      <c r="H9" s="9"/>
      <c r="I9" s="34" t="s">
        <v>560</v>
      </c>
      <c r="J9" s="13" t="s">
        <v>559</v>
      </c>
      <c r="K9" s="13" t="s">
        <v>558</v>
      </c>
    </row>
    <row r="10" spans="1:11" ht="18" thickBot="1" x14ac:dyDescent="0.25">
      <c r="B10" s="7"/>
      <c r="C10" s="57" t="s">
        <v>557</v>
      </c>
      <c r="D10" s="57" t="s">
        <v>556</v>
      </c>
      <c r="E10" s="57" t="s">
        <v>555</v>
      </c>
      <c r="F10" s="57" t="s">
        <v>554</v>
      </c>
      <c r="G10" s="57" t="s">
        <v>553</v>
      </c>
      <c r="H10" s="57" t="s">
        <v>552</v>
      </c>
      <c r="I10" s="57" t="s">
        <v>551</v>
      </c>
      <c r="J10" s="57" t="s">
        <v>551</v>
      </c>
      <c r="K10" s="56" t="s">
        <v>550</v>
      </c>
    </row>
    <row r="11" spans="1:11" x14ac:dyDescent="0.2">
      <c r="C11" s="9"/>
    </row>
    <row r="12" spans="1:11" x14ac:dyDescent="0.2">
      <c r="B12" s="5" t="s">
        <v>549</v>
      </c>
      <c r="C12" s="37">
        <f>D12+E12+F12</f>
        <v>432903</v>
      </c>
      <c r="D12" s="18">
        <v>348165</v>
      </c>
      <c r="E12" s="18">
        <v>79005</v>
      </c>
      <c r="F12" s="18">
        <v>5733</v>
      </c>
      <c r="G12" s="18">
        <v>343080</v>
      </c>
      <c r="H12" s="18">
        <v>47886</v>
      </c>
      <c r="I12" s="30" t="s">
        <v>41</v>
      </c>
      <c r="J12" s="30" t="s">
        <v>41</v>
      </c>
      <c r="K12" s="30" t="s">
        <v>41</v>
      </c>
    </row>
    <row r="13" spans="1:11" x14ac:dyDescent="0.2">
      <c r="B13" s="5" t="s">
        <v>548</v>
      </c>
      <c r="C13" s="37">
        <f>D13+E13+F13</f>
        <v>435490</v>
      </c>
      <c r="D13" s="18">
        <v>346569</v>
      </c>
      <c r="E13" s="18">
        <v>81735</v>
      </c>
      <c r="F13" s="18">
        <v>7186</v>
      </c>
      <c r="G13" s="18">
        <v>331465</v>
      </c>
      <c r="H13" s="18">
        <v>40169</v>
      </c>
      <c r="I13" s="30" t="s">
        <v>41</v>
      </c>
      <c r="J13" s="30" t="s">
        <v>41</v>
      </c>
      <c r="K13" s="30" t="s">
        <v>41</v>
      </c>
    </row>
    <row r="14" spans="1:11" x14ac:dyDescent="0.2">
      <c r="B14" s="5" t="s">
        <v>547</v>
      </c>
      <c r="C14" s="37">
        <f>D14+E14+F14</f>
        <v>438280</v>
      </c>
      <c r="D14" s="18">
        <v>347157</v>
      </c>
      <c r="E14" s="18">
        <v>82909</v>
      </c>
      <c r="F14" s="18">
        <v>8214</v>
      </c>
      <c r="G14" s="18">
        <v>330058</v>
      </c>
      <c r="H14" s="18">
        <v>39251</v>
      </c>
      <c r="I14" s="30" t="s">
        <v>41</v>
      </c>
      <c r="J14" s="30" t="s">
        <v>41</v>
      </c>
      <c r="K14" s="30" t="s">
        <v>41</v>
      </c>
    </row>
    <row r="15" spans="1:11" x14ac:dyDescent="0.2">
      <c r="B15" s="5" t="s">
        <v>486</v>
      </c>
      <c r="C15" s="37">
        <f>D15+E15+F15</f>
        <v>431849</v>
      </c>
      <c r="D15" s="18">
        <v>343120</v>
      </c>
      <c r="E15" s="18">
        <v>85407</v>
      </c>
      <c r="F15" s="18">
        <v>3322</v>
      </c>
      <c r="G15" s="18">
        <v>331191</v>
      </c>
      <c r="H15" s="18">
        <v>39554</v>
      </c>
      <c r="I15" s="18">
        <v>17666</v>
      </c>
      <c r="J15" s="30" t="s">
        <v>41</v>
      </c>
      <c r="K15" s="30" t="s">
        <v>41</v>
      </c>
    </row>
    <row r="16" spans="1:11" x14ac:dyDescent="0.2">
      <c r="B16" s="5" t="s">
        <v>485</v>
      </c>
      <c r="C16" s="37">
        <f>D16+E16+F16</f>
        <v>427680</v>
      </c>
      <c r="D16" s="18">
        <v>338880</v>
      </c>
      <c r="E16" s="18">
        <v>85907</v>
      </c>
      <c r="F16" s="18">
        <v>2893</v>
      </c>
      <c r="G16" s="18">
        <v>330164</v>
      </c>
      <c r="H16" s="18">
        <v>37229</v>
      </c>
      <c r="I16" s="18">
        <v>17899</v>
      </c>
      <c r="J16" s="18">
        <v>5568</v>
      </c>
      <c r="K16" s="18">
        <v>33927</v>
      </c>
    </row>
    <row r="17" spans="2:11" x14ac:dyDescent="0.2">
      <c r="B17" s="5" t="s">
        <v>484</v>
      </c>
      <c r="C17" s="37">
        <f>D17+E17+F17</f>
        <v>431355</v>
      </c>
      <c r="D17" s="18">
        <v>344279</v>
      </c>
      <c r="E17" s="18">
        <v>83282</v>
      </c>
      <c r="F17" s="18">
        <v>3794</v>
      </c>
      <c r="G17" s="18">
        <v>329813</v>
      </c>
      <c r="H17" s="18">
        <v>36381</v>
      </c>
      <c r="I17" s="18">
        <v>19108</v>
      </c>
      <c r="J17" s="18">
        <v>5235</v>
      </c>
      <c r="K17" s="18">
        <v>37024</v>
      </c>
    </row>
    <row r="18" spans="2:11" x14ac:dyDescent="0.2">
      <c r="B18" s="1" t="s">
        <v>546</v>
      </c>
      <c r="C18" s="32">
        <f>D18+E18+F18</f>
        <v>459485</v>
      </c>
      <c r="D18" s="4">
        <f>SUM(D20:D70)</f>
        <v>356026</v>
      </c>
      <c r="E18" s="4">
        <f>SUM(E20:E70)</f>
        <v>99344</v>
      </c>
      <c r="F18" s="4">
        <f>SUM(F20:F70)</f>
        <v>4115</v>
      </c>
      <c r="G18" s="4">
        <f>SUM(G20:G70)</f>
        <v>350301</v>
      </c>
      <c r="H18" s="4">
        <f>SUM(H20:H70)</f>
        <v>39462</v>
      </c>
      <c r="I18" s="4">
        <f>SUM(I20:I70)</f>
        <v>16216</v>
      </c>
      <c r="J18" s="4">
        <f>SUM(J20:J70)</f>
        <v>4973</v>
      </c>
      <c r="K18" s="4">
        <f>SUM(K20:K70)</f>
        <v>41855</v>
      </c>
    </row>
    <row r="19" spans="2:11" x14ac:dyDescent="0.2">
      <c r="C19" s="9"/>
    </row>
    <row r="20" spans="2:11" x14ac:dyDescent="0.2">
      <c r="B20" s="5" t="s">
        <v>109</v>
      </c>
      <c r="C20" s="37">
        <f>D20+E20+F20</f>
        <v>181007</v>
      </c>
      <c r="D20" s="18">
        <v>125727</v>
      </c>
      <c r="E20" s="18">
        <v>55280</v>
      </c>
      <c r="F20" s="30" t="s">
        <v>545</v>
      </c>
      <c r="G20" s="18">
        <v>155497</v>
      </c>
      <c r="H20" s="18">
        <v>137</v>
      </c>
      <c r="I20" s="18">
        <v>9165</v>
      </c>
      <c r="J20" s="30" t="s">
        <v>545</v>
      </c>
      <c r="K20" s="19">
        <f>D20+E20-SUM(G20:J20)</f>
        <v>16208</v>
      </c>
    </row>
    <row r="21" spans="2:11" x14ac:dyDescent="0.2">
      <c r="B21" s="5" t="s">
        <v>108</v>
      </c>
      <c r="C21" s="37">
        <f>D21+E21+F21</f>
        <v>20925</v>
      </c>
      <c r="D21" s="18">
        <v>14898</v>
      </c>
      <c r="E21" s="18">
        <v>6027</v>
      </c>
      <c r="F21" s="30" t="s">
        <v>545</v>
      </c>
      <c r="G21" s="18">
        <v>16767</v>
      </c>
      <c r="H21" s="18">
        <v>2203</v>
      </c>
      <c r="I21" s="30" t="s">
        <v>545</v>
      </c>
      <c r="J21" s="30" t="s">
        <v>545</v>
      </c>
      <c r="K21" s="19">
        <f>D21+E21-SUM(G21:J21)-370</f>
        <v>1585</v>
      </c>
    </row>
    <row r="22" spans="2:11" x14ac:dyDescent="0.2">
      <c r="B22" s="5" t="s">
        <v>107</v>
      </c>
      <c r="C22" s="37">
        <f>D22+E22+F22</f>
        <v>19337</v>
      </c>
      <c r="D22" s="18">
        <v>17156</v>
      </c>
      <c r="E22" s="18">
        <v>2170</v>
      </c>
      <c r="F22" s="18">
        <v>11</v>
      </c>
      <c r="G22" s="18">
        <v>13522</v>
      </c>
      <c r="H22" s="18">
        <v>3161</v>
      </c>
      <c r="I22" s="30" t="s">
        <v>545</v>
      </c>
      <c r="J22" s="30" t="s">
        <v>545</v>
      </c>
      <c r="K22" s="19">
        <f>D22+E22-SUM(G22:J22)</f>
        <v>2643</v>
      </c>
    </row>
    <row r="23" spans="2:11" x14ac:dyDescent="0.2">
      <c r="B23" s="5" t="s">
        <v>106</v>
      </c>
      <c r="C23" s="37">
        <f>D23+E23+F23</f>
        <v>12089</v>
      </c>
      <c r="D23" s="18">
        <v>11192</v>
      </c>
      <c r="E23" s="18">
        <v>828</v>
      </c>
      <c r="F23" s="18">
        <v>69</v>
      </c>
      <c r="G23" s="18">
        <v>9071</v>
      </c>
      <c r="H23" s="30" t="s">
        <v>545</v>
      </c>
      <c r="I23" s="18">
        <v>2006</v>
      </c>
      <c r="J23" s="30" t="s">
        <v>545</v>
      </c>
      <c r="K23" s="19">
        <f>D23+E23-SUM(G23:J23)</f>
        <v>943</v>
      </c>
    </row>
    <row r="24" spans="2:11" x14ac:dyDescent="0.2">
      <c r="B24" s="5" t="s">
        <v>105</v>
      </c>
      <c r="C24" s="37">
        <f>D24+E24+F24</f>
        <v>10677</v>
      </c>
      <c r="D24" s="18">
        <v>9538</v>
      </c>
      <c r="E24" s="18">
        <v>1139</v>
      </c>
      <c r="F24" s="30" t="s">
        <v>545</v>
      </c>
      <c r="G24" s="18">
        <v>9537</v>
      </c>
      <c r="H24" s="30" t="s">
        <v>545</v>
      </c>
      <c r="I24" s="30" t="s">
        <v>545</v>
      </c>
      <c r="J24" s="30" t="s">
        <v>545</v>
      </c>
      <c r="K24" s="19">
        <f>D24+E24-SUM(G24:J24)</f>
        <v>1140</v>
      </c>
    </row>
    <row r="25" spans="2:11" x14ac:dyDescent="0.2">
      <c r="B25" s="5" t="s">
        <v>104</v>
      </c>
      <c r="C25" s="37">
        <f>D25+E25+F25</f>
        <v>33342</v>
      </c>
      <c r="D25" s="18">
        <v>26189</v>
      </c>
      <c r="E25" s="18">
        <v>6361</v>
      </c>
      <c r="F25" s="18">
        <v>792</v>
      </c>
      <c r="G25" s="18">
        <v>20873</v>
      </c>
      <c r="H25" s="18">
        <v>8149</v>
      </c>
      <c r="I25" s="30" t="s">
        <v>545</v>
      </c>
      <c r="J25" s="30" t="s">
        <v>545</v>
      </c>
      <c r="K25" s="19">
        <f>D25+E25-SUM(G25:J25)-860</f>
        <v>2668</v>
      </c>
    </row>
    <row r="26" spans="2:11" x14ac:dyDescent="0.2">
      <c r="B26" s="5" t="s">
        <v>103</v>
      </c>
      <c r="C26" s="37">
        <f>D26+E26+F26</f>
        <v>16955</v>
      </c>
      <c r="D26" s="18">
        <v>12168</v>
      </c>
      <c r="E26" s="18">
        <v>4787</v>
      </c>
      <c r="F26" s="30" t="s">
        <v>545</v>
      </c>
      <c r="G26" s="18">
        <v>14503</v>
      </c>
      <c r="H26" s="18">
        <v>636</v>
      </c>
      <c r="I26" s="30" t="s">
        <v>545</v>
      </c>
      <c r="J26" s="18">
        <v>614</v>
      </c>
      <c r="K26" s="19">
        <f>D26+E26-SUM(G26:J26)</f>
        <v>1202</v>
      </c>
    </row>
    <row r="27" spans="2:11" x14ac:dyDescent="0.2">
      <c r="C27" s="9"/>
      <c r="J27" s="30"/>
    </row>
    <row r="28" spans="2:11" x14ac:dyDescent="0.2">
      <c r="B28" s="5" t="s">
        <v>102</v>
      </c>
      <c r="C28" s="37">
        <f>D28+E28+F28</f>
        <v>5535</v>
      </c>
      <c r="D28" s="18">
        <v>4915</v>
      </c>
      <c r="E28" s="18">
        <v>620</v>
      </c>
      <c r="F28" s="30" t="s">
        <v>545</v>
      </c>
      <c r="G28" s="18">
        <v>4222</v>
      </c>
      <c r="H28" s="18">
        <v>1100</v>
      </c>
      <c r="I28" s="30" t="s">
        <v>545</v>
      </c>
      <c r="J28" s="30" t="s">
        <v>545</v>
      </c>
      <c r="K28" s="19">
        <f>D28+E28-SUM(G28:J28)</f>
        <v>213</v>
      </c>
    </row>
    <row r="29" spans="2:11" x14ac:dyDescent="0.2">
      <c r="B29" s="5" t="s">
        <v>101</v>
      </c>
      <c r="C29" s="37">
        <f>D29+E29+F29</f>
        <v>3989</v>
      </c>
      <c r="D29" s="18">
        <v>2833</v>
      </c>
      <c r="E29" s="18">
        <v>1156</v>
      </c>
      <c r="F29" s="30" t="s">
        <v>545</v>
      </c>
      <c r="G29" s="30" t="s">
        <v>545</v>
      </c>
      <c r="H29" s="18">
        <v>3989</v>
      </c>
      <c r="I29" s="30" t="s">
        <v>545</v>
      </c>
      <c r="J29" s="30" t="s">
        <v>545</v>
      </c>
      <c r="K29" s="16" t="s">
        <v>545</v>
      </c>
    </row>
    <row r="30" spans="2:11" x14ac:dyDescent="0.2">
      <c r="B30" s="5" t="s">
        <v>100</v>
      </c>
      <c r="C30" s="37">
        <f>D30+E30+F30</f>
        <v>2529</v>
      </c>
      <c r="D30" s="18">
        <v>1366</v>
      </c>
      <c r="E30" s="30" t="s">
        <v>545</v>
      </c>
      <c r="F30" s="18">
        <v>1163</v>
      </c>
      <c r="G30" s="18">
        <v>30</v>
      </c>
      <c r="H30" s="18">
        <v>1195</v>
      </c>
      <c r="I30" s="30" t="s">
        <v>545</v>
      </c>
      <c r="J30" s="30" t="s">
        <v>545</v>
      </c>
      <c r="K30" s="19">
        <f>D30+E30-SUM(G30:J30)</f>
        <v>141</v>
      </c>
    </row>
    <row r="31" spans="2:11" x14ac:dyDescent="0.2">
      <c r="B31" s="5" t="s">
        <v>99</v>
      </c>
      <c r="C31" s="37">
        <f>D31+E31+F31</f>
        <v>5580</v>
      </c>
      <c r="D31" s="18">
        <v>5540</v>
      </c>
      <c r="E31" s="18">
        <v>40</v>
      </c>
      <c r="F31" s="30" t="s">
        <v>545</v>
      </c>
      <c r="G31" s="18">
        <v>4546</v>
      </c>
      <c r="H31" s="30" t="s">
        <v>545</v>
      </c>
      <c r="I31" s="18">
        <v>532</v>
      </c>
      <c r="J31" s="30" t="s">
        <v>545</v>
      </c>
      <c r="K31" s="19">
        <f>D31+E31-SUM(G31:J31)</f>
        <v>502</v>
      </c>
    </row>
    <row r="32" spans="2:11" x14ac:dyDescent="0.2">
      <c r="B32" s="5" t="s">
        <v>98</v>
      </c>
      <c r="C32" s="37">
        <f>D32+E32+F32</f>
        <v>6700</v>
      </c>
      <c r="D32" s="18">
        <v>6170</v>
      </c>
      <c r="E32" s="18">
        <v>80</v>
      </c>
      <c r="F32" s="18">
        <v>450</v>
      </c>
      <c r="G32" s="18">
        <v>4830</v>
      </c>
      <c r="H32" s="30">
        <v>350</v>
      </c>
      <c r="I32" s="30" t="s">
        <v>545</v>
      </c>
      <c r="J32" s="18">
        <v>320</v>
      </c>
      <c r="K32" s="19">
        <f>D32+E32-SUM(G32:J32)</f>
        <v>750</v>
      </c>
    </row>
    <row r="33" spans="2:11" x14ac:dyDescent="0.2">
      <c r="B33" s="5" t="s">
        <v>97</v>
      </c>
      <c r="C33" s="37">
        <f>D33+E33+F33</f>
        <v>3717</v>
      </c>
      <c r="D33" s="18">
        <v>2559</v>
      </c>
      <c r="E33" s="18">
        <v>1158</v>
      </c>
      <c r="F33" s="30" t="s">
        <v>545</v>
      </c>
      <c r="G33" s="18">
        <v>3208</v>
      </c>
      <c r="H33" s="30" t="s">
        <v>545</v>
      </c>
      <c r="I33" s="18">
        <v>126</v>
      </c>
      <c r="J33" s="18">
        <v>383</v>
      </c>
      <c r="K33" s="16" t="s">
        <v>545</v>
      </c>
    </row>
    <row r="34" spans="2:11" x14ac:dyDescent="0.2">
      <c r="B34" s="5" t="s">
        <v>96</v>
      </c>
      <c r="C34" s="37">
        <f>D34+E34+F34</f>
        <v>1869</v>
      </c>
      <c r="D34" s="18">
        <v>1671</v>
      </c>
      <c r="E34" s="18">
        <v>198</v>
      </c>
      <c r="F34" s="30" t="s">
        <v>545</v>
      </c>
      <c r="G34" s="18">
        <v>1369</v>
      </c>
      <c r="H34" s="18">
        <v>49</v>
      </c>
      <c r="I34" s="18">
        <v>437</v>
      </c>
      <c r="J34" s="30" t="s">
        <v>545</v>
      </c>
      <c r="K34" s="19">
        <f>D34+E34-SUM(G34:J34)</f>
        <v>14</v>
      </c>
    </row>
    <row r="35" spans="2:11" x14ac:dyDescent="0.2">
      <c r="B35" s="5" t="s">
        <v>95</v>
      </c>
      <c r="C35" s="37">
        <f>D35+E35+F35</f>
        <v>5838</v>
      </c>
      <c r="D35" s="18">
        <v>5370</v>
      </c>
      <c r="E35" s="18">
        <v>468</v>
      </c>
      <c r="F35" s="30" t="s">
        <v>545</v>
      </c>
      <c r="G35" s="18">
        <v>4721</v>
      </c>
      <c r="H35" s="18">
        <v>249</v>
      </c>
      <c r="I35" s="18">
        <v>832</v>
      </c>
      <c r="J35" s="30" t="s">
        <v>545</v>
      </c>
      <c r="K35" s="19">
        <f>D35+E35-SUM(G35:J35)</f>
        <v>36</v>
      </c>
    </row>
    <row r="36" spans="2:11" x14ac:dyDescent="0.2">
      <c r="B36" s="5" t="s">
        <v>94</v>
      </c>
      <c r="C36" s="37">
        <f>D36+E36+F36</f>
        <v>18665</v>
      </c>
      <c r="D36" s="18">
        <v>17400</v>
      </c>
      <c r="E36" s="18">
        <v>1265</v>
      </c>
      <c r="F36" s="30" t="s">
        <v>545</v>
      </c>
      <c r="G36" s="18">
        <v>16462</v>
      </c>
      <c r="H36" s="30" t="s">
        <v>545</v>
      </c>
      <c r="I36" s="18">
        <v>985</v>
      </c>
      <c r="J36" s="30" t="s">
        <v>545</v>
      </c>
      <c r="K36" s="19">
        <f>D36+E36-SUM(G36:J36)</f>
        <v>1218</v>
      </c>
    </row>
    <row r="37" spans="2:11" x14ac:dyDescent="0.2">
      <c r="B37" s="5" t="s">
        <v>93</v>
      </c>
      <c r="C37" s="37">
        <f>D37+E37+F37</f>
        <v>6047</v>
      </c>
      <c r="D37" s="18">
        <v>4469</v>
      </c>
      <c r="E37" s="18">
        <v>316</v>
      </c>
      <c r="F37" s="18">
        <v>1262</v>
      </c>
      <c r="G37" s="18">
        <v>2630</v>
      </c>
      <c r="H37" s="18">
        <v>888</v>
      </c>
      <c r="I37" s="18">
        <v>271</v>
      </c>
      <c r="J37" s="30" t="s">
        <v>545</v>
      </c>
      <c r="K37" s="19">
        <f>D37+E37-SUM(G37:J37)-521</f>
        <v>475</v>
      </c>
    </row>
    <row r="38" spans="2:11" x14ac:dyDescent="0.2">
      <c r="B38" s="5" t="s">
        <v>92</v>
      </c>
      <c r="C38" s="37">
        <f>D38+E38+F38</f>
        <v>5648</v>
      </c>
      <c r="D38" s="18">
        <v>4827</v>
      </c>
      <c r="E38" s="18">
        <v>821</v>
      </c>
      <c r="F38" s="30" t="s">
        <v>545</v>
      </c>
      <c r="G38" s="18">
        <v>4061</v>
      </c>
      <c r="H38" s="30" t="s">
        <v>545</v>
      </c>
      <c r="I38" s="30" t="s">
        <v>545</v>
      </c>
      <c r="J38" s="30" t="s">
        <v>545</v>
      </c>
      <c r="K38" s="19">
        <f>D38+E38-SUM(G38:J38)</f>
        <v>1587</v>
      </c>
    </row>
    <row r="39" spans="2:11" x14ac:dyDescent="0.2">
      <c r="B39" s="5" t="s">
        <v>91</v>
      </c>
      <c r="C39" s="37">
        <f>D39+E39+F39</f>
        <v>2546</v>
      </c>
      <c r="D39" s="18">
        <v>1910</v>
      </c>
      <c r="E39" s="18">
        <v>555</v>
      </c>
      <c r="F39" s="18">
        <v>81</v>
      </c>
      <c r="G39" s="30" t="s">
        <v>545</v>
      </c>
      <c r="H39" s="18">
        <v>1399</v>
      </c>
      <c r="I39" s="30" t="s">
        <v>545</v>
      </c>
      <c r="J39" s="30" t="s">
        <v>545</v>
      </c>
      <c r="K39" s="19">
        <f>D39+E39-SUM(G39:J39)-787</f>
        <v>279</v>
      </c>
    </row>
    <row r="40" spans="2:11" x14ac:dyDescent="0.2">
      <c r="B40" s="5" t="s">
        <v>90</v>
      </c>
      <c r="C40" s="37">
        <f>D40+E40+F40</f>
        <v>4240</v>
      </c>
      <c r="D40" s="18">
        <v>3271</v>
      </c>
      <c r="E40" s="18">
        <v>969</v>
      </c>
      <c r="F40" s="30" t="s">
        <v>545</v>
      </c>
      <c r="G40" s="18">
        <v>2348</v>
      </c>
      <c r="H40" s="18">
        <v>1111</v>
      </c>
      <c r="I40" s="30" t="s">
        <v>545</v>
      </c>
      <c r="J40" s="30" t="s">
        <v>545</v>
      </c>
      <c r="K40" s="19">
        <f>D40+E40-SUM(G40:J40)</f>
        <v>781</v>
      </c>
    </row>
    <row r="41" spans="2:11" x14ac:dyDescent="0.2">
      <c r="B41" s="5" t="s">
        <v>89</v>
      </c>
      <c r="C41" s="37">
        <f>D41+E41+F41</f>
        <v>157</v>
      </c>
      <c r="D41" s="18">
        <v>138</v>
      </c>
      <c r="E41" s="18">
        <v>19</v>
      </c>
      <c r="F41" s="30" t="s">
        <v>545</v>
      </c>
      <c r="G41" s="18">
        <v>126</v>
      </c>
      <c r="H41" s="30" t="s">
        <v>545</v>
      </c>
      <c r="I41" s="30" t="s">
        <v>545</v>
      </c>
      <c r="J41" s="30" t="s">
        <v>545</v>
      </c>
      <c r="K41" s="19">
        <f>D41+E41-SUM(G41:J41)-25</f>
        <v>6</v>
      </c>
    </row>
    <row r="42" spans="2:11" x14ac:dyDescent="0.2">
      <c r="B42" s="5" t="s">
        <v>88</v>
      </c>
      <c r="C42" s="37">
        <f>D42+E42+F42</f>
        <v>6022</v>
      </c>
      <c r="D42" s="18">
        <v>5744</v>
      </c>
      <c r="E42" s="18">
        <v>278</v>
      </c>
      <c r="F42" s="30" t="s">
        <v>545</v>
      </c>
      <c r="G42" s="18">
        <v>5328</v>
      </c>
      <c r="H42" s="30" t="s">
        <v>545</v>
      </c>
      <c r="I42" s="30" t="s">
        <v>545</v>
      </c>
      <c r="J42" s="30" t="s">
        <v>545</v>
      </c>
      <c r="K42" s="19">
        <f>D42+E42-SUM(G42:J42)</f>
        <v>694</v>
      </c>
    </row>
    <row r="43" spans="2:11" x14ac:dyDescent="0.2">
      <c r="B43" s="5" t="s">
        <v>87</v>
      </c>
      <c r="C43" s="37">
        <f>D43+E43+F43</f>
        <v>2736</v>
      </c>
      <c r="D43" s="18">
        <v>2677</v>
      </c>
      <c r="E43" s="18">
        <v>59</v>
      </c>
      <c r="F43" s="30" t="s">
        <v>545</v>
      </c>
      <c r="G43" s="18">
        <v>1664</v>
      </c>
      <c r="H43" s="18">
        <v>1072</v>
      </c>
      <c r="I43" s="30" t="s">
        <v>545</v>
      </c>
      <c r="J43" s="30" t="s">
        <v>545</v>
      </c>
      <c r="K43" s="16" t="s">
        <v>545</v>
      </c>
    </row>
    <row r="44" spans="2:11" x14ac:dyDescent="0.2">
      <c r="B44" s="5" t="s">
        <v>86</v>
      </c>
      <c r="C44" s="37">
        <f>D44+E44+F44</f>
        <v>4482</v>
      </c>
      <c r="D44" s="18">
        <v>3628</v>
      </c>
      <c r="E44" s="18">
        <v>854</v>
      </c>
      <c r="F44" s="30" t="s">
        <v>545</v>
      </c>
      <c r="G44" s="18">
        <v>3317</v>
      </c>
      <c r="H44" s="30" t="s">
        <v>545</v>
      </c>
      <c r="I44" s="18">
        <v>511</v>
      </c>
      <c r="J44" s="30" t="s">
        <v>545</v>
      </c>
      <c r="K44" s="19">
        <f>D44+E44-SUM(G44:J44)</f>
        <v>654</v>
      </c>
    </row>
    <row r="45" spans="2:11" x14ac:dyDescent="0.2">
      <c r="B45" s="5" t="s">
        <v>85</v>
      </c>
      <c r="C45" s="37">
        <f>D45+E45+F45</f>
        <v>4300</v>
      </c>
      <c r="D45" s="18">
        <v>1872</v>
      </c>
      <c r="E45" s="18">
        <v>2428</v>
      </c>
      <c r="F45" s="30" t="s">
        <v>545</v>
      </c>
      <c r="G45" s="18">
        <v>1358</v>
      </c>
      <c r="H45" s="18">
        <v>2281</v>
      </c>
      <c r="I45" s="18">
        <v>353</v>
      </c>
      <c r="J45" s="30" t="s">
        <v>545</v>
      </c>
      <c r="K45" s="19">
        <f>D45+E45-SUM(G45:J45)</f>
        <v>308</v>
      </c>
    </row>
    <row r="46" spans="2:11" x14ac:dyDescent="0.2">
      <c r="B46" s="5" t="s">
        <v>84</v>
      </c>
      <c r="C46" s="37">
        <f>D46+E46+F46</f>
        <v>764</v>
      </c>
      <c r="D46" s="18">
        <v>603</v>
      </c>
      <c r="E46" s="18">
        <v>29</v>
      </c>
      <c r="F46" s="18">
        <v>132</v>
      </c>
      <c r="G46" s="18">
        <v>461</v>
      </c>
      <c r="H46" s="30" t="s">
        <v>545</v>
      </c>
      <c r="I46" s="18">
        <v>171</v>
      </c>
      <c r="J46" s="30" t="s">
        <v>545</v>
      </c>
      <c r="K46" s="16" t="s">
        <v>545</v>
      </c>
    </row>
    <row r="47" spans="2:11" x14ac:dyDescent="0.2">
      <c r="B47" s="5" t="s">
        <v>83</v>
      </c>
      <c r="C47" s="37">
        <f>D47+E47+F47</f>
        <v>3022</v>
      </c>
      <c r="D47" s="18">
        <v>2512</v>
      </c>
      <c r="E47" s="18">
        <v>510</v>
      </c>
      <c r="F47" s="30" t="s">
        <v>545</v>
      </c>
      <c r="G47" s="18">
        <v>2724</v>
      </c>
      <c r="H47" s="30" t="s">
        <v>545</v>
      </c>
      <c r="I47" s="30" t="s">
        <v>545</v>
      </c>
      <c r="J47" s="30" t="s">
        <v>545</v>
      </c>
      <c r="K47" s="19">
        <f>D47+E47-SUM(G47:J47)</f>
        <v>298</v>
      </c>
    </row>
    <row r="48" spans="2:11" x14ac:dyDescent="0.2">
      <c r="B48" s="5" t="s">
        <v>82</v>
      </c>
      <c r="C48" s="37">
        <f>D48+E48+F48</f>
        <v>1609</v>
      </c>
      <c r="D48" s="18">
        <v>1520</v>
      </c>
      <c r="E48" s="18">
        <v>89</v>
      </c>
      <c r="F48" s="30" t="s">
        <v>545</v>
      </c>
      <c r="G48" s="18">
        <v>1377</v>
      </c>
      <c r="H48" s="30" t="s">
        <v>545</v>
      </c>
      <c r="I48" s="30" t="s">
        <v>545</v>
      </c>
      <c r="J48" s="30" t="s">
        <v>545</v>
      </c>
      <c r="K48" s="19">
        <f>D48+E48-SUM(G48:J48)</f>
        <v>232</v>
      </c>
    </row>
    <row r="49" spans="2:11" x14ac:dyDescent="0.2">
      <c r="B49" s="5" t="s">
        <v>81</v>
      </c>
      <c r="C49" s="37">
        <f>D49+E49+F49</f>
        <v>2112</v>
      </c>
      <c r="D49" s="18">
        <v>1987</v>
      </c>
      <c r="E49" s="18">
        <v>125</v>
      </c>
      <c r="F49" s="30" t="s">
        <v>545</v>
      </c>
      <c r="G49" s="18">
        <v>1879</v>
      </c>
      <c r="H49" s="30" t="s">
        <v>545</v>
      </c>
      <c r="I49" s="30" t="s">
        <v>545</v>
      </c>
      <c r="J49" s="30" t="s">
        <v>545</v>
      </c>
      <c r="K49" s="19">
        <f>D49+E49-SUM(G49:J49)</f>
        <v>233</v>
      </c>
    </row>
    <row r="50" spans="2:11" x14ac:dyDescent="0.2">
      <c r="B50" s="5" t="s">
        <v>80</v>
      </c>
      <c r="C50" s="37">
        <f>D50+E50+F50</f>
        <v>1292</v>
      </c>
      <c r="D50" s="18">
        <v>1131</v>
      </c>
      <c r="E50" s="18">
        <v>161</v>
      </c>
      <c r="F50" s="30" t="s">
        <v>545</v>
      </c>
      <c r="G50" s="18">
        <v>1126</v>
      </c>
      <c r="H50" s="30" t="s">
        <v>545</v>
      </c>
      <c r="I50" s="30" t="s">
        <v>545</v>
      </c>
      <c r="J50" s="30" t="s">
        <v>545</v>
      </c>
      <c r="K50" s="19">
        <f>D50+E50-SUM(G50:J50)</f>
        <v>166</v>
      </c>
    </row>
    <row r="51" spans="2:11" x14ac:dyDescent="0.2">
      <c r="B51" s="5" t="s">
        <v>79</v>
      </c>
      <c r="C51" s="37">
        <f>D51+E51+F51</f>
        <v>580</v>
      </c>
      <c r="D51" s="18">
        <v>560</v>
      </c>
      <c r="E51" s="18">
        <v>20</v>
      </c>
      <c r="F51" s="30" t="s">
        <v>545</v>
      </c>
      <c r="G51" s="18">
        <v>476</v>
      </c>
      <c r="H51" s="30" t="s">
        <v>545</v>
      </c>
      <c r="I51" s="30" t="s">
        <v>545</v>
      </c>
      <c r="J51" s="30" t="s">
        <v>545</v>
      </c>
      <c r="K51" s="19">
        <f>D51+E51-SUM(G51:J51)</f>
        <v>104</v>
      </c>
    </row>
    <row r="52" spans="2:11" x14ac:dyDescent="0.2">
      <c r="B52" s="5" t="s">
        <v>78</v>
      </c>
      <c r="C52" s="37">
        <f>D52+E52+F52</f>
        <v>271</v>
      </c>
      <c r="D52" s="18">
        <v>247</v>
      </c>
      <c r="E52" s="18">
        <v>24</v>
      </c>
      <c r="F52" s="30" t="s">
        <v>545</v>
      </c>
      <c r="G52" s="18">
        <v>197</v>
      </c>
      <c r="H52" s="30" t="s">
        <v>545</v>
      </c>
      <c r="I52" s="30" t="s">
        <v>545</v>
      </c>
      <c r="J52" s="30" t="s">
        <v>545</v>
      </c>
      <c r="K52" s="19">
        <f>D52+E52-SUM(G52:J52)</f>
        <v>74</v>
      </c>
    </row>
    <row r="53" spans="2:11" x14ac:dyDescent="0.2">
      <c r="B53" s="5" t="s">
        <v>77</v>
      </c>
      <c r="C53" s="37">
        <f>D53+E53+F53</f>
        <v>656</v>
      </c>
      <c r="D53" s="18">
        <v>608</v>
      </c>
      <c r="E53" s="18">
        <v>48</v>
      </c>
      <c r="F53" s="30" t="s">
        <v>545</v>
      </c>
      <c r="G53" s="18">
        <v>80</v>
      </c>
      <c r="H53" s="18">
        <v>144</v>
      </c>
      <c r="I53" s="30" t="s">
        <v>545</v>
      </c>
      <c r="J53" s="30">
        <v>33</v>
      </c>
      <c r="K53" s="19">
        <f>D53+E53-SUM(G53:J53)</f>
        <v>399</v>
      </c>
    </row>
    <row r="54" spans="2:11" x14ac:dyDescent="0.2">
      <c r="B54" s="5" t="s">
        <v>76</v>
      </c>
      <c r="C54" s="37">
        <f>D54+E54+F54</f>
        <v>1357</v>
      </c>
      <c r="D54" s="18">
        <v>1259</v>
      </c>
      <c r="E54" s="18">
        <v>98</v>
      </c>
      <c r="F54" s="30" t="s">
        <v>545</v>
      </c>
      <c r="G54" s="18">
        <v>1132</v>
      </c>
      <c r="H54" s="18">
        <v>71</v>
      </c>
      <c r="I54" s="30" t="s">
        <v>545</v>
      </c>
      <c r="J54" s="30" t="s">
        <v>545</v>
      </c>
      <c r="K54" s="19">
        <f>D54+E54-SUM(G54:J54)</f>
        <v>154</v>
      </c>
    </row>
    <row r="55" spans="2:11" x14ac:dyDescent="0.2">
      <c r="B55" s="5" t="s">
        <v>75</v>
      </c>
      <c r="C55" s="37">
        <f>D55+E55+F55</f>
        <v>3463</v>
      </c>
      <c r="D55" s="18">
        <v>3076</v>
      </c>
      <c r="E55" s="18">
        <v>387</v>
      </c>
      <c r="F55" s="30" t="s">
        <v>545</v>
      </c>
      <c r="G55" s="18">
        <v>2943</v>
      </c>
      <c r="H55" s="30">
        <v>179</v>
      </c>
      <c r="I55" s="30" t="s">
        <v>545</v>
      </c>
      <c r="J55" s="30" t="s">
        <v>545</v>
      </c>
      <c r="K55" s="19">
        <f>D55+E55-SUM(G55:J55)</f>
        <v>341</v>
      </c>
    </row>
    <row r="56" spans="2:11" x14ac:dyDescent="0.2">
      <c r="B56" s="5" t="s">
        <v>74</v>
      </c>
      <c r="C56" s="37">
        <f>D56+E56+F56</f>
        <v>2565</v>
      </c>
      <c r="D56" s="18">
        <v>2452</v>
      </c>
      <c r="E56" s="18">
        <v>113</v>
      </c>
      <c r="F56" s="30" t="s">
        <v>545</v>
      </c>
      <c r="G56" s="18">
        <v>2229</v>
      </c>
      <c r="H56" s="30" t="s">
        <v>545</v>
      </c>
      <c r="I56" s="30" t="s">
        <v>545</v>
      </c>
      <c r="J56" s="30" t="s">
        <v>545</v>
      </c>
      <c r="K56" s="19">
        <f>D56+E56-SUM(G56:J56)</f>
        <v>336</v>
      </c>
    </row>
    <row r="57" spans="2:11" x14ac:dyDescent="0.2">
      <c r="B57" s="5" t="s">
        <v>73</v>
      </c>
      <c r="C57" s="37">
        <f>D57+E57+F57</f>
        <v>15118</v>
      </c>
      <c r="D57" s="18">
        <v>13226</v>
      </c>
      <c r="E57" s="18">
        <v>1754</v>
      </c>
      <c r="F57" s="18">
        <v>138</v>
      </c>
      <c r="G57" s="18">
        <v>9045</v>
      </c>
      <c r="H57" s="18">
        <v>99</v>
      </c>
      <c r="I57" s="30" t="s">
        <v>545</v>
      </c>
      <c r="J57" s="30">
        <v>2077</v>
      </c>
      <c r="K57" s="19">
        <f>D57+E57-SUM(G57:J57)</f>
        <v>3759</v>
      </c>
    </row>
    <row r="58" spans="2:11" x14ac:dyDescent="0.2">
      <c r="B58" s="5" t="s">
        <v>72</v>
      </c>
      <c r="C58" s="37">
        <f>D58+E58+F58</f>
        <v>1214</v>
      </c>
      <c r="D58" s="18">
        <v>1025</v>
      </c>
      <c r="E58" s="18">
        <v>189</v>
      </c>
      <c r="F58" s="30" t="s">
        <v>545</v>
      </c>
      <c r="G58" s="18">
        <v>904</v>
      </c>
      <c r="H58" s="30">
        <v>45</v>
      </c>
      <c r="I58" s="30" t="s">
        <v>545</v>
      </c>
      <c r="J58" s="30" t="s">
        <v>545</v>
      </c>
      <c r="K58" s="19">
        <f>D58+E58-SUM(G58:J58)</f>
        <v>265</v>
      </c>
    </row>
    <row r="59" spans="2:11" x14ac:dyDescent="0.2">
      <c r="B59" s="5" t="s">
        <v>71</v>
      </c>
      <c r="C59" s="37">
        <f>D59+E59+F59</f>
        <v>769</v>
      </c>
      <c r="D59" s="18">
        <v>692</v>
      </c>
      <c r="E59" s="18">
        <v>77</v>
      </c>
      <c r="F59" s="30" t="s">
        <v>545</v>
      </c>
      <c r="G59" s="18">
        <v>578</v>
      </c>
      <c r="H59" s="30" t="s">
        <v>545</v>
      </c>
      <c r="I59" s="30" t="s">
        <v>545</v>
      </c>
      <c r="J59" s="30" t="s">
        <v>545</v>
      </c>
      <c r="K59" s="19">
        <f>D59+E59-SUM(G59:J59)</f>
        <v>191</v>
      </c>
    </row>
    <row r="60" spans="2:11" x14ac:dyDescent="0.2">
      <c r="B60" s="5" t="s">
        <v>70</v>
      </c>
      <c r="C60" s="37">
        <f>D60+E60+F60</f>
        <v>10655</v>
      </c>
      <c r="D60" s="18">
        <v>8030</v>
      </c>
      <c r="E60" s="18">
        <v>2625</v>
      </c>
      <c r="F60" s="30" t="s">
        <v>545</v>
      </c>
      <c r="G60" s="18">
        <v>3274</v>
      </c>
      <c r="H60" s="18">
        <v>6885</v>
      </c>
      <c r="I60" s="30" t="s">
        <v>545</v>
      </c>
      <c r="J60" s="30" t="s">
        <v>545</v>
      </c>
      <c r="K60" s="19">
        <f>D60+E60-SUM(G60:J60)</f>
        <v>496</v>
      </c>
    </row>
    <row r="61" spans="2:11" x14ac:dyDescent="0.2">
      <c r="B61" s="5" t="s">
        <v>69</v>
      </c>
      <c r="C61" s="37">
        <f>D61+E61+F61</f>
        <v>2117</v>
      </c>
      <c r="D61" s="18">
        <v>1956</v>
      </c>
      <c r="E61" s="18">
        <v>152</v>
      </c>
      <c r="F61" s="30">
        <v>9</v>
      </c>
      <c r="G61" s="18">
        <v>1716</v>
      </c>
      <c r="H61" s="18">
        <v>392</v>
      </c>
      <c r="I61" s="30" t="s">
        <v>545</v>
      </c>
      <c r="J61" s="30" t="s">
        <v>545</v>
      </c>
      <c r="K61" s="16" t="s">
        <v>545</v>
      </c>
    </row>
    <row r="62" spans="2:11" x14ac:dyDescent="0.2">
      <c r="B62" s="5" t="s">
        <v>68</v>
      </c>
      <c r="C62" s="37">
        <f>D62+E62+F62</f>
        <v>1904</v>
      </c>
      <c r="D62" s="18">
        <v>1807</v>
      </c>
      <c r="E62" s="18">
        <v>97</v>
      </c>
      <c r="F62" s="30" t="s">
        <v>545</v>
      </c>
      <c r="G62" s="18">
        <v>1482</v>
      </c>
      <c r="H62" s="18">
        <v>422</v>
      </c>
      <c r="I62" s="30" t="s">
        <v>545</v>
      </c>
      <c r="J62" s="30" t="s">
        <v>545</v>
      </c>
      <c r="K62" s="16" t="s">
        <v>545</v>
      </c>
    </row>
    <row r="63" spans="2:11" x14ac:dyDescent="0.2">
      <c r="B63" s="5" t="s">
        <v>67</v>
      </c>
      <c r="C63" s="37">
        <f>D63+E63+F63</f>
        <v>8407</v>
      </c>
      <c r="D63" s="18">
        <v>6531</v>
      </c>
      <c r="E63" s="18">
        <v>1868</v>
      </c>
      <c r="F63" s="18">
        <v>8</v>
      </c>
      <c r="G63" s="18">
        <v>5210</v>
      </c>
      <c r="H63" s="30">
        <v>3189</v>
      </c>
      <c r="I63" s="30" t="s">
        <v>545</v>
      </c>
      <c r="J63" s="30" t="s">
        <v>545</v>
      </c>
      <c r="K63" s="16" t="s">
        <v>545</v>
      </c>
    </row>
    <row r="64" spans="2:11" x14ac:dyDescent="0.2">
      <c r="B64" s="5" t="s">
        <v>66</v>
      </c>
      <c r="C64" s="37">
        <f>D64+E64+F64</f>
        <v>9275</v>
      </c>
      <c r="D64" s="18">
        <v>6799</v>
      </c>
      <c r="E64" s="18">
        <v>2476</v>
      </c>
      <c r="F64" s="30" t="s">
        <v>545</v>
      </c>
      <c r="G64" s="18">
        <v>7753</v>
      </c>
      <c r="H64" s="30" t="s">
        <v>545</v>
      </c>
      <c r="I64" s="30">
        <v>234</v>
      </c>
      <c r="J64" s="30">
        <v>1288</v>
      </c>
      <c r="K64" s="16" t="s">
        <v>545</v>
      </c>
    </row>
    <row r="65" spans="1:11" x14ac:dyDescent="0.2">
      <c r="B65" s="5" t="s">
        <v>65</v>
      </c>
      <c r="C65" s="37">
        <f>D65+E65+F65</f>
        <v>1544</v>
      </c>
      <c r="D65" s="18">
        <v>1429</v>
      </c>
      <c r="E65" s="18">
        <v>115</v>
      </c>
      <c r="F65" s="30" t="s">
        <v>545</v>
      </c>
      <c r="G65" s="18">
        <v>1292</v>
      </c>
      <c r="H65" s="30">
        <v>67</v>
      </c>
      <c r="I65" s="30">
        <v>115</v>
      </c>
      <c r="J65" s="30" t="s">
        <v>545</v>
      </c>
      <c r="K65" s="19">
        <f>D65+E65-SUM(G65:J65)</f>
        <v>70</v>
      </c>
    </row>
    <row r="66" spans="1:11" x14ac:dyDescent="0.2">
      <c r="B66" s="5" t="s">
        <v>64</v>
      </c>
      <c r="C66" s="37">
        <f>D66+E66+F66</f>
        <v>2210</v>
      </c>
      <c r="D66" s="18">
        <v>2037</v>
      </c>
      <c r="E66" s="18">
        <v>173</v>
      </c>
      <c r="F66" s="30" t="s">
        <v>545</v>
      </c>
      <c r="G66" s="18">
        <v>1885</v>
      </c>
      <c r="H66" s="30" t="s">
        <v>545</v>
      </c>
      <c r="I66" s="30" t="s">
        <v>545</v>
      </c>
      <c r="J66" s="30" t="s">
        <v>545</v>
      </c>
      <c r="K66" s="19">
        <f>D66+E66-SUM(G66:J66)</f>
        <v>325</v>
      </c>
    </row>
    <row r="67" spans="1:11" x14ac:dyDescent="0.2">
      <c r="B67" s="5" t="s">
        <v>63</v>
      </c>
      <c r="C67" s="37">
        <f>D67+E67+F67</f>
        <v>1194</v>
      </c>
      <c r="D67" s="18">
        <v>1182</v>
      </c>
      <c r="E67" s="18">
        <v>12</v>
      </c>
      <c r="F67" s="30" t="s">
        <v>545</v>
      </c>
      <c r="G67" s="18">
        <v>936</v>
      </c>
      <c r="H67" s="30" t="s">
        <v>545</v>
      </c>
      <c r="I67" s="30" t="s">
        <v>545</v>
      </c>
      <c r="J67" s="30">
        <v>258</v>
      </c>
      <c r="K67" s="16" t="s">
        <v>545</v>
      </c>
    </row>
    <row r="68" spans="1:11" x14ac:dyDescent="0.2">
      <c r="B68" s="5" t="s">
        <v>62</v>
      </c>
      <c r="C68" s="37">
        <f>D68+E68+F68</f>
        <v>696</v>
      </c>
      <c r="D68" s="18">
        <v>568</v>
      </c>
      <c r="E68" s="18">
        <v>128</v>
      </c>
      <c r="F68" s="30" t="s">
        <v>545</v>
      </c>
      <c r="G68" s="18">
        <v>527</v>
      </c>
      <c r="H68" s="30" t="s">
        <v>545</v>
      </c>
      <c r="I68" s="18">
        <v>169</v>
      </c>
      <c r="J68" s="30" t="s">
        <v>545</v>
      </c>
      <c r="K68" s="16" t="s">
        <v>545</v>
      </c>
    </row>
    <row r="69" spans="1:11" x14ac:dyDescent="0.2">
      <c r="B69" s="5" t="s">
        <v>61</v>
      </c>
      <c r="C69" s="37">
        <f>D69+E69+F69</f>
        <v>1596</v>
      </c>
      <c r="D69" s="18">
        <v>1418</v>
      </c>
      <c r="E69" s="18">
        <v>178</v>
      </c>
      <c r="F69" s="30" t="s">
        <v>545</v>
      </c>
      <c r="G69" s="18">
        <v>969</v>
      </c>
      <c r="H69" s="30" t="s">
        <v>545</v>
      </c>
      <c r="I69" s="18">
        <v>262</v>
      </c>
      <c r="J69" s="30" t="s">
        <v>545</v>
      </c>
      <c r="K69" s="19">
        <f>D69+E69-SUM(G69:J69)</f>
        <v>365</v>
      </c>
    </row>
    <row r="70" spans="1:11" x14ac:dyDescent="0.2">
      <c r="B70" s="5" t="s">
        <v>60</v>
      </c>
      <c r="C70" s="37">
        <f>D70+E70+F70</f>
        <v>163</v>
      </c>
      <c r="D70" s="18">
        <v>143</v>
      </c>
      <c r="E70" s="18">
        <v>20</v>
      </c>
      <c r="F70" s="30" t="s">
        <v>545</v>
      </c>
      <c r="G70" s="18">
        <v>116</v>
      </c>
      <c r="H70" s="30" t="s">
        <v>545</v>
      </c>
      <c r="I70" s="18">
        <v>47</v>
      </c>
      <c r="J70" s="30" t="s">
        <v>545</v>
      </c>
      <c r="K70" s="16" t="s">
        <v>545</v>
      </c>
    </row>
    <row r="71" spans="1:11" ht="18" thickBot="1" x14ac:dyDescent="0.25">
      <c r="B71" s="7"/>
      <c r="C71" s="20"/>
      <c r="D71" s="7"/>
      <c r="E71" s="7"/>
      <c r="F71" s="7"/>
      <c r="G71" s="7"/>
      <c r="H71" s="7"/>
      <c r="I71" s="7"/>
      <c r="J71" s="7"/>
      <c r="K71" s="7"/>
    </row>
    <row r="72" spans="1:11" x14ac:dyDescent="0.2">
      <c r="C72" s="5" t="s">
        <v>544</v>
      </c>
    </row>
    <row r="73" spans="1:11" x14ac:dyDescent="0.2">
      <c r="A73" s="5"/>
    </row>
  </sheetData>
  <phoneticPr fontId="4"/>
  <pageMargins left="0.37" right="0.43" top="0.6" bottom="0.53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5.69921875" style="6" customWidth="1"/>
    <col min="3" max="3" width="10.69921875" style="6" customWidth="1"/>
    <col min="4" max="4" width="9.69921875" style="6"/>
    <col min="5" max="6" width="10.69921875" style="6" customWidth="1"/>
    <col min="7" max="7" width="9.69921875" style="6"/>
    <col min="8" max="8" width="10.69921875" style="6" customWidth="1"/>
    <col min="9" max="10" width="9.69921875" style="6"/>
    <col min="11" max="11" width="8.69921875" style="6" customWidth="1"/>
    <col min="12" max="16384" width="9.69921875" style="6"/>
  </cols>
  <sheetData>
    <row r="1" spans="1:11" x14ac:dyDescent="0.2">
      <c r="A1" s="5"/>
    </row>
    <row r="6" spans="1:11" x14ac:dyDescent="0.2">
      <c r="D6" s="1" t="s">
        <v>595</v>
      </c>
    </row>
    <row r="7" spans="1:11" ht="18" thickBot="1" x14ac:dyDescent="0.25">
      <c r="B7" s="7"/>
      <c r="C7" s="46" t="s">
        <v>594</v>
      </c>
      <c r="D7" s="7"/>
      <c r="E7" s="7"/>
      <c r="F7" s="7"/>
      <c r="G7" s="7"/>
      <c r="H7" s="7"/>
      <c r="I7" s="7"/>
      <c r="J7" s="7"/>
      <c r="K7" s="7"/>
    </row>
    <row r="8" spans="1:11" x14ac:dyDescent="0.2">
      <c r="C8" s="9"/>
      <c r="D8" s="12"/>
      <c r="E8" s="12"/>
      <c r="F8" s="12"/>
      <c r="G8" s="12"/>
      <c r="H8" s="9"/>
      <c r="I8" s="12"/>
      <c r="J8" s="12"/>
      <c r="K8" s="13" t="s">
        <v>593</v>
      </c>
    </row>
    <row r="9" spans="1:11" x14ac:dyDescent="0.2">
      <c r="C9" s="13" t="s">
        <v>592</v>
      </c>
      <c r="D9" s="13" t="s">
        <v>591</v>
      </c>
      <c r="E9" s="13" t="s">
        <v>590</v>
      </c>
      <c r="F9" s="13" t="s">
        <v>589</v>
      </c>
      <c r="G9" s="13" t="s">
        <v>588</v>
      </c>
      <c r="H9" s="13" t="s">
        <v>587</v>
      </c>
      <c r="I9" s="9"/>
      <c r="J9" s="9"/>
      <c r="K9" s="34" t="s">
        <v>586</v>
      </c>
    </row>
    <row r="10" spans="1:11" x14ac:dyDescent="0.2">
      <c r="B10" s="12"/>
      <c r="C10" s="15" t="s">
        <v>582</v>
      </c>
      <c r="D10" s="15" t="s">
        <v>585</v>
      </c>
      <c r="E10" s="15" t="s">
        <v>584</v>
      </c>
      <c r="F10" s="15" t="s">
        <v>584</v>
      </c>
      <c r="G10" s="15" t="s">
        <v>583</v>
      </c>
      <c r="H10" s="15" t="s">
        <v>582</v>
      </c>
      <c r="I10" s="15" t="s">
        <v>581</v>
      </c>
      <c r="J10" s="15" t="s">
        <v>580</v>
      </c>
      <c r="K10" s="15" t="s">
        <v>579</v>
      </c>
    </row>
    <row r="11" spans="1:11" x14ac:dyDescent="0.2">
      <c r="C11" s="28" t="s">
        <v>45</v>
      </c>
      <c r="D11" s="16" t="s">
        <v>45</v>
      </c>
      <c r="E11" s="16" t="s">
        <v>45</v>
      </c>
      <c r="F11" s="16" t="s">
        <v>45</v>
      </c>
      <c r="G11" s="16" t="s">
        <v>45</v>
      </c>
      <c r="H11" s="16" t="s">
        <v>45</v>
      </c>
      <c r="I11" s="16" t="s">
        <v>45</v>
      </c>
      <c r="J11" s="16" t="s">
        <v>45</v>
      </c>
      <c r="K11" s="28" t="s">
        <v>578</v>
      </c>
    </row>
    <row r="12" spans="1:11" x14ac:dyDescent="0.2">
      <c r="C12" s="9"/>
      <c r="D12" s="18"/>
      <c r="E12" s="44" t="s">
        <v>577</v>
      </c>
      <c r="F12" s="18"/>
      <c r="G12" s="18"/>
      <c r="I12" s="18"/>
      <c r="J12" s="18"/>
      <c r="K12" s="58"/>
    </row>
    <row r="13" spans="1:11" x14ac:dyDescent="0.2">
      <c r="B13" s="61" t="s">
        <v>576</v>
      </c>
      <c r="C13" s="37">
        <f>SUM(D13:G13)+1315</f>
        <v>446834</v>
      </c>
      <c r="D13" s="18">
        <v>30570</v>
      </c>
      <c r="E13" s="18">
        <v>414949</v>
      </c>
      <c r="F13" s="18"/>
      <c r="G13" s="30" t="s">
        <v>568</v>
      </c>
      <c r="H13" s="18">
        <v>630250</v>
      </c>
      <c r="I13" s="30" t="s">
        <v>41</v>
      </c>
      <c r="J13" s="30" t="s">
        <v>41</v>
      </c>
      <c r="K13" s="58">
        <f>C13/(C13+H13)*100</f>
        <v>41.485529448028196</v>
      </c>
    </row>
    <row r="14" spans="1:11" x14ac:dyDescent="0.2">
      <c r="B14" s="61" t="s">
        <v>575</v>
      </c>
      <c r="C14" s="37">
        <f>SUM(D14:G14)+2746</f>
        <v>480651</v>
      </c>
      <c r="D14" s="18">
        <v>37121</v>
      </c>
      <c r="E14" s="18">
        <v>440784</v>
      </c>
      <c r="F14" s="18"/>
      <c r="G14" s="30" t="s">
        <v>568</v>
      </c>
      <c r="H14" s="19">
        <f>I14+J14</f>
        <v>599763</v>
      </c>
      <c r="I14" s="18">
        <v>582759</v>
      </c>
      <c r="J14" s="18">
        <v>17004</v>
      </c>
      <c r="K14" s="58">
        <f>C14/(C14+H14)*100</f>
        <v>44.487668615919453</v>
      </c>
    </row>
    <row r="15" spans="1:11" x14ac:dyDescent="0.2">
      <c r="B15" s="61" t="s">
        <v>574</v>
      </c>
      <c r="C15" s="37">
        <f>SUM(D15:G15)+2708</f>
        <v>532826</v>
      </c>
      <c r="D15" s="18">
        <v>70748</v>
      </c>
      <c r="E15" s="18">
        <v>456073</v>
      </c>
      <c r="F15" s="18"/>
      <c r="G15" s="18">
        <v>3297</v>
      </c>
      <c r="H15" s="19">
        <f>I15+J15</f>
        <v>547557</v>
      </c>
      <c r="I15" s="18">
        <v>533215</v>
      </c>
      <c r="J15" s="18">
        <v>14342</v>
      </c>
      <c r="K15" s="58">
        <f>C15/(C15+H15)*100</f>
        <v>49.318251027644827</v>
      </c>
    </row>
    <row r="16" spans="1:11" x14ac:dyDescent="0.2">
      <c r="B16" s="61" t="s">
        <v>573</v>
      </c>
      <c r="C16" s="37">
        <f>SUM(D16:G16)</f>
        <v>530313</v>
      </c>
      <c r="D16" s="18">
        <v>45176</v>
      </c>
      <c r="E16" s="18">
        <v>103213</v>
      </c>
      <c r="F16" s="18">
        <v>376995</v>
      </c>
      <c r="G16" s="18">
        <v>4929</v>
      </c>
      <c r="H16" s="19">
        <f>I16+J16</f>
        <v>556152</v>
      </c>
      <c r="I16" s="18">
        <v>542965</v>
      </c>
      <c r="J16" s="18">
        <v>13187</v>
      </c>
      <c r="K16" s="58">
        <f>C16/(C16+H16)*100</f>
        <v>48.810868274633791</v>
      </c>
    </row>
    <row r="17" spans="2:11" x14ac:dyDescent="0.2">
      <c r="B17" s="61" t="s">
        <v>572</v>
      </c>
      <c r="C17" s="37">
        <f>SUM(D17:G17)</f>
        <v>554063</v>
      </c>
      <c r="D17" s="18">
        <v>47676</v>
      </c>
      <c r="E17" s="18">
        <v>117729</v>
      </c>
      <c r="F17" s="18">
        <v>382265</v>
      </c>
      <c r="G17" s="18">
        <v>6393</v>
      </c>
      <c r="H17" s="19">
        <f>I17+J17</f>
        <v>545082</v>
      </c>
      <c r="I17" s="18">
        <v>534024</v>
      </c>
      <c r="J17" s="18">
        <v>11058</v>
      </c>
      <c r="K17" s="58">
        <f>C17/(C17+H17)*100</f>
        <v>50.408544823476433</v>
      </c>
    </row>
    <row r="18" spans="2:11" x14ac:dyDescent="0.2">
      <c r="B18" s="61"/>
      <c r="C18" s="37"/>
      <c r="D18" s="18"/>
      <c r="E18" s="6" t="s">
        <v>571</v>
      </c>
      <c r="H18" s="19"/>
      <c r="I18" s="18"/>
      <c r="J18" s="18"/>
      <c r="K18" s="58"/>
    </row>
    <row r="19" spans="2:11" x14ac:dyDescent="0.2">
      <c r="B19" s="60" t="s">
        <v>570</v>
      </c>
      <c r="C19" s="32">
        <f>SUM(D19:G19)</f>
        <v>579827</v>
      </c>
      <c r="D19" s="4">
        <f>SUM(D21:D71)</f>
        <v>54016</v>
      </c>
      <c r="E19" s="4" t="s">
        <v>569</v>
      </c>
      <c r="F19" s="4">
        <f>SUM(F21:F71)</f>
        <v>525811</v>
      </c>
      <c r="G19" s="4" t="s">
        <v>569</v>
      </c>
      <c r="H19" s="4">
        <f>I19+J19</f>
        <v>517496</v>
      </c>
      <c r="I19" s="4">
        <f>SUM(I21:I71)</f>
        <v>508808</v>
      </c>
      <c r="J19" s="4">
        <f>SUM(J21:J71)</f>
        <v>8688</v>
      </c>
      <c r="K19" s="59">
        <f>C19/(C19+H19)*100</f>
        <v>52.840139138612784</v>
      </c>
    </row>
    <row r="20" spans="2:11" x14ac:dyDescent="0.2">
      <c r="C20" s="9"/>
      <c r="K20" s="9"/>
    </row>
    <row r="21" spans="2:11" x14ac:dyDescent="0.2">
      <c r="B21" s="5" t="s">
        <v>109</v>
      </c>
      <c r="C21" s="37">
        <f>SUM(D21:G21)</f>
        <v>249702</v>
      </c>
      <c r="D21" s="18">
        <v>44038</v>
      </c>
      <c r="E21" s="18"/>
      <c r="F21" s="18">
        <v>205664</v>
      </c>
      <c r="G21" s="18"/>
      <c r="H21" s="19">
        <f>I21+J21</f>
        <v>146682</v>
      </c>
      <c r="I21" s="18">
        <v>144652</v>
      </c>
      <c r="J21" s="18">
        <v>2030</v>
      </c>
      <c r="K21" s="58">
        <f>C21/(C21+H21)*100</f>
        <v>62.994974570113826</v>
      </c>
    </row>
    <row r="22" spans="2:11" x14ac:dyDescent="0.2">
      <c r="B22" s="5" t="s">
        <v>108</v>
      </c>
      <c r="C22" s="37">
        <f>SUM(D22:G22)</f>
        <v>14807</v>
      </c>
      <c r="D22" s="30" t="s">
        <v>568</v>
      </c>
      <c r="E22" s="18"/>
      <c r="F22" s="18">
        <v>14807</v>
      </c>
      <c r="G22" s="18"/>
      <c r="H22" s="19">
        <f>I22+J22</f>
        <v>32957</v>
      </c>
      <c r="I22" s="18">
        <v>32957</v>
      </c>
      <c r="J22" s="30" t="s">
        <v>568</v>
      </c>
      <c r="K22" s="58">
        <f>C22/(C22+H22)*100</f>
        <v>31.000334980319906</v>
      </c>
    </row>
    <row r="23" spans="2:11" x14ac:dyDescent="0.2">
      <c r="B23" s="5" t="s">
        <v>107</v>
      </c>
      <c r="C23" s="37">
        <f>SUM(D23:G23)</f>
        <v>33920</v>
      </c>
      <c r="D23" s="30" t="s">
        <v>568</v>
      </c>
      <c r="E23" s="18"/>
      <c r="F23" s="18">
        <v>33920</v>
      </c>
      <c r="G23" s="18"/>
      <c r="H23" s="19">
        <f>I23+J23</f>
        <v>21588</v>
      </c>
      <c r="I23" s="18">
        <v>21525</v>
      </c>
      <c r="J23" s="18">
        <v>63</v>
      </c>
      <c r="K23" s="58">
        <f>C23/(C23+H23)*100</f>
        <v>61.108308712257696</v>
      </c>
    </row>
    <row r="24" spans="2:11" x14ac:dyDescent="0.2">
      <c r="B24" s="5" t="s">
        <v>106</v>
      </c>
      <c r="C24" s="37">
        <f>SUM(D24:G24)</f>
        <v>18222</v>
      </c>
      <c r="D24" s="30" t="s">
        <v>568</v>
      </c>
      <c r="E24" s="18"/>
      <c r="F24" s="18">
        <v>18222</v>
      </c>
      <c r="G24" s="18"/>
      <c r="H24" s="19">
        <f>I24+J24</f>
        <v>16808</v>
      </c>
      <c r="I24" s="18">
        <v>16408</v>
      </c>
      <c r="J24" s="18">
        <v>400</v>
      </c>
      <c r="K24" s="58">
        <f>C24/(C24+H24)*100</f>
        <v>52.018270054239224</v>
      </c>
    </row>
    <row r="25" spans="2:11" x14ac:dyDescent="0.2">
      <c r="B25" s="5" t="s">
        <v>105</v>
      </c>
      <c r="C25" s="37">
        <f>SUM(D25:G25)</f>
        <v>14001</v>
      </c>
      <c r="D25" s="30" t="s">
        <v>568</v>
      </c>
      <c r="E25" s="18"/>
      <c r="F25" s="18">
        <v>14001</v>
      </c>
      <c r="G25" s="18"/>
      <c r="H25" s="19">
        <f>I25+J25</f>
        <v>14407</v>
      </c>
      <c r="I25" s="18">
        <v>14407</v>
      </c>
      <c r="J25" s="30" t="s">
        <v>568</v>
      </c>
      <c r="K25" s="58">
        <f>C25/(C25+H25)*100</f>
        <v>49.285412559842293</v>
      </c>
    </row>
    <row r="26" spans="2:11" x14ac:dyDescent="0.2">
      <c r="B26" s="5" t="s">
        <v>104</v>
      </c>
      <c r="C26" s="37">
        <f>SUM(D26:G26)</f>
        <v>45047</v>
      </c>
      <c r="D26" s="30" t="s">
        <v>568</v>
      </c>
      <c r="E26" s="18"/>
      <c r="F26" s="18">
        <v>45047</v>
      </c>
      <c r="G26" s="18"/>
      <c r="H26" s="19">
        <f>I26+J26</f>
        <v>27269</v>
      </c>
      <c r="I26" s="18">
        <v>27169</v>
      </c>
      <c r="J26" s="18">
        <v>100</v>
      </c>
      <c r="K26" s="58">
        <f>C26/(C26+H26)*100</f>
        <v>62.29188561314232</v>
      </c>
    </row>
    <row r="27" spans="2:11" x14ac:dyDescent="0.2">
      <c r="B27" s="5" t="s">
        <v>103</v>
      </c>
      <c r="C27" s="37">
        <f>SUM(D27:G27)</f>
        <v>18903</v>
      </c>
      <c r="D27" s="30" t="s">
        <v>568</v>
      </c>
      <c r="E27" s="18"/>
      <c r="F27" s="18">
        <v>18903</v>
      </c>
      <c r="G27" s="18"/>
      <c r="H27" s="19">
        <f>I27+J27</f>
        <v>15001</v>
      </c>
      <c r="I27" s="18">
        <v>14981</v>
      </c>
      <c r="J27" s="18">
        <v>20</v>
      </c>
      <c r="K27" s="58">
        <f>C27/(C27+H27)*100</f>
        <v>55.754483246814537</v>
      </c>
    </row>
    <row r="28" spans="2:11" x14ac:dyDescent="0.2">
      <c r="C28" s="9"/>
      <c r="D28" s="18"/>
      <c r="E28" s="18"/>
      <c r="F28" s="18"/>
      <c r="G28" s="18"/>
      <c r="I28" s="18"/>
      <c r="J28" s="18"/>
      <c r="K28" s="58"/>
    </row>
    <row r="29" spans="2:11" x14ac:dyDescent="0.2">
      <c r="B29" s="5" t="s">
        <v>102</v>
      </c>
      <c r="C29" s="37">
        <f>SUM(D29:G29)</f>
        <v>8095</v>
      </c>
      <c r="D29" s="30" t="s">
        <v>568</v>
      </c>
      <c r="E29" s="18"/>
      <c r="F29" s="18">
        <v>8095</v>
      </c>
      <c r="G29" s="18"/>
      <c r="H29" s="19">
        <f>I29+J29</f>
        <v>7402</v>
      </c>
      <c r="I29" s="18">
        <v>7326</v>
      </c>
      <c r="J29" s="18">
        <v>76</v>
      </c>
      <c r="K29" s="58">
        <f>C29/(C29+H29)*100</f>
        <v>52.23591662902497</v>
      </c>
    </row>
    <row r="30" spans="2:11" x14ac:dyDescent="0.2">
      <c r="B30" s="5" t="s">
        <v>101</v>
      </c>
      <c r="C30" s="37">
        <f>SUM(D30:G30)</f>
        <v>2483</v>
      </c>
      <c r="D30" s="30" t="s">
        <v>568</v>
      </c>
      <c r="E30" s="18"/>
      <c r="F30" s="18">
        <v>2483</v>
      </c>
      <c r="G30" s="18"/>
      <c r="H30" s="19">
        <f>I30+J30</f>
        <v>6332</v>
      </c>
      <c r="I30" s="18">
        <v>6132</v>
      </c>
      <c r="J30" s="18">
        <v>200</v>
      </c>
      <c r="K30" s="58">
        <f>C30/(C30+H30)*100</f>
        <v>28.167895632444694</v>
      </c>
    </row>
    <row r="31" spans="2:11" x14ac:dyDescent="0.2">
      <c r="B31" s="5" t="s">
        <v>100</v>
      </c>
      <c r="C31" s="37">
        <f>SUM(D31:G31)</f>
        <v>1712</v>
      </c>
      <c r="D31" s="30" t="s">
        <v>568</v>
      </c>
      <c r="E31" s="18"/>
      <c r="F31" s="18">
        <v>1712</v>
      </c>
      <c r="G31" s="18"/>
      <c r="H31" s="19">
        <f>I31+J31</f>
        <v>2726</v>
      </c>
      <c r="I31" s="18">
        <v>2606</v>
      </c>
      <c r="J31" s="18">
        <v>120</v>
      </c>
      <c r="K31" s="58">
        <f>C31/(C31+H31)*100</f>
        <v>38.575935105903561</v>
      </c>
    </row>
    <row r="32" spans="2:11" x14ac:dyDescent="0.2">
      <c r="B32" s="5" t="s">
        <v>99</v>
      </c>
      <c r="C32" s="37">
        <f>SUM(D32:G32)</f>
        <v>5097</v>
      </c>
      <c r="D32" s="30" t="s">
        <v>568</v>
      </c>
      <c r="E32" s="18"/>
      <c r="F32" s="18">
        <v>5097</v>
      </c>
      <c r="G32" s="18"/>
      <c r="H32" s="19">
        <f>I32+J32</f>
        <v>10074</v>
      </c>
      <c r="I32" s="18">
        <v>9786</v>
      </c>
      <c r="J32" s="18">
        <v>288</v>
      </c>
      <c r="K32" s="58">
        <f>C32/(C32+H32)*100</f>
        <v>33.596994265374732</v>
      </c>
    </row>
    <row r="33" spans="2:11" x14ac:dyDescent="0.2">
      <c r="B33" s="5" t="s">
        <v>98</v>
      </c>
      <c r="C33" s="37">
        <f>SUM(D33:G33)</f>
        <v>6715</v>
      </c>
      <c r="D33" s="30" t="s">
        <v>568</v>
      </c>
      <c r="E33" s="18"/>
      <c r="F33" s="18">
        <v>6715</v>
      </c>
      <c r="G33" s="18"/>
      <c r="H33" s="19">
        <f>I33+J33</f>
        <v>10798</v>
      </c>
      <c r="I33" s="18">
        <v>10466</v>
      </c>
      <c r="J33" s="18">
        <v>332</v>
      </c>
      <c r="K33" s="58">
        <f>C33/(C33+H33)*100</f>
        <v>38.342945240678354</v>
      </c>
    </row>
    <row r="34" spans="2:11" x14ac:dyDescent="0.2">
      <c r="B34" s="5" t="s">
        <v>97</v>
      </c>
      <c r="C34" s="37">
        <f>SUM(D34:G34)</f>
        <v>2760</v>
      </c>
      <c r="D34" s="30" t="s">
        <v>568</v>
      </c>
      <c r="E34" s="18"/>
      <c r="F34" s="18">
        <v>2760</v>
      </c>
      <c r="G34" s="18"/>
      <c r="H34" s="19">
        <f>I34+J34</f>
        <v>6432</v>
      </c>
      <c r="I34" s="18">
        <v>6258</v>
      </c>
      <c r="J34" s="18">
        <v>174</v>
      </c>
      <c r="K34" s="58">
        <f>C34/(C34+H34)*100</f>
        <v>30.026109660574413</v>
      </c>
    </row>
    <row r="35" spans="2:11" x14ac:dyDescent="0.2">
      <c r="B35" s="5" t="s">
        <v>96</v>
      </c>
      <c r="C35" s="37">
        <f>SUM(D35:G35)</f>
        <v>2727</v>
      </c>
      <c r="D35" s="30" t="s">
        <v>568</v>
      </c>
      <c r="E35" s="18"/>
      <c r="F35" s="18">
        <v>2727</v>
      </c>
      <c r="G35" s="18"/>
      <c r="H35" s="19">
        <f>I35+J35</f>
        <v>5492</v>
      </c>
      <c r="I35" s="18">
        <v>5336</v>
      </c>
      <c r="J35" s="18">
        <v>156</v>
      </c>
      <c r="K35" s="58">
        <f>C35/(C35+H35)*100</f>
        <v>33.179218883075798</v>
      </c>
    </row>
    <row r="36" spans="2:11" x14ac:dyDescent="0.2">
      <c r="B36" s="5" t="s">
        <v>95</v>
      </c>
      <c r="C36" s="37">
        <f>SUM(D36:G36)</f>
        <v>10049</v>
      </c>
      <c r="D36" s="18">
        <v>2446</v>
      </c>
      <c r="E36" s="18"/>
      <c r="F36" s="18">
        <v>7603</v>
      </c>
      <c r="G36" s="18"/>
      <c r="H36" s="19">
        <f>I36+J36</f>
        <v>11424</v>
      </c>
      <c r="I36" s="18">
        <v>11017</v>
      </c>
      <c r="J36" s="18">
        <v>407</v>
      </c>
      <c r="K36" s="58">
        <f>C36/(C36+H36)*100</f>
        <v>46.798304847948586</v>
      </c>
    </row>
    <row r="37" spans="2:11" x14ac:dyDescent="0.2">
      <c r="B37" s="5" t="s">
        <v>94</v>
      </c>
      <c r="C37" s="37">
        <f>SUM(D37:G37)</f>
        <v>16408</v>
      </c>
      <c r="D37" s="30" t="s">
        <v>568</v>
      </c>
      <c r="E37" s="18"/>
      <c r="F37" s="18">
        <v>16408</v>
      </c>
      <c r="G37" s="18"/>
      <c r="H37" s="19">
        <f>I37+J37</f>
        <v>29705</v>
      </c>
      <c r="I37" s="18">
        <v>28922</v>
      </c>
      <c r="J37" s="18">
        <v>783</v>
      </c>
      <c r="K37" s="58">
        <f>C37/(C37+H37)*100</f>
        <v>35.582156875501489</v>
      </c>
    </row>
    <row r="38" spans="2:11" x14ac:dyDescent="0.2">
      <c r="B38" s="5" t="s">
        <v>93</v>
      </c>
      <c r="C38" s="37">
        <f>SUM(D38:G38)</f>
        <v>7701</v>
      </c>
      <c r="D38" s="30" t="s">
        <v>568</v>
      </c>
      <c r="E38" s="18"/>
      <c r="F38" s="18">
        <v>7701</v>
      </c>
      <c r="G38" s="18"/>
      <c r="H38" s="19">
        <f>I38+J38</f>
        <v>13606</v>
      </c>
      <c r="I38" s="18">
        <v>13536</v>
      </c>
      <c r="J38" s="18">
        <v>70</v>
      </c>
      <c r="K38" s="58">
        <f>C38/(C38+H38)*100</f>
        <v>36.143051579293193</v>
      </c>
    </row>
    <row r="39" spans="2:11" x14ac:dyDescent="0.2">
      <c r="B39" s="5" t="s">
        <v>92</v>
      </c>
      <c r="C39" s="37">
        <f>SUM(D39:G39)</f>
        <v>8442</v>
      </c>
      <c r="D39" s="30" t="s">
        <v>568</v>
      </c>
      <c r="E39" s="18"/>
      <c r="F39" s="18">
        <v>8442</v>
      </c>
      <c r="G39" s="18"/>
      <c r="H39" s="19">
        <f>I39+J39</f>
        <v>7628</v>
      </c>
      <c r="I39" s="18">
        <v>7528</v>
      </c>
      <c r="J39" s="18">
        <v>100</v>
      </c>
      <c r="K39" s="58">
        <f>C39/(C39+H39)*100</f>
        <v>52.532669570628499</v>
      </c>
    </row>
    <row r="40" spans="2:11" x14ac:dyDescent="0.2">
      <c r="B40" s="5" t="s">
        <v>91</v>
      </c>
      <c r="C40" s="37">
        <f>SUM(D40:G40)</f>
        <v>2161</v>
      </c>
      <c r="D40" s="30" t="s">
        <v>568</v>
      </c>
      <c r="E40" s="18"/>
      <c r="F40" s="18">
        <v>2161</v>
      </c>
      <c r="G40" s="18"/>
      <c r="H40" s="19">
        <f>I40+J40</f>
        <v>4328</v>
      </c>
      <c r="I40" s="18">
        <v>4218</v>
      </c>
      <c r="J40" s="18">
        <v>110</v>
      </c>
      <c r="K40" s="58">
        <f>C40/(C40+H40)*100</f>
        <v>33.302511943288643</v>
      </c>
    </row>
    <row r="41" spans="2:11" x14ac:dyDescent="0.2">
      <c r="B41" s="5" t="s">
        <v>90</v>
      </c>
      <c r="C41" s="37">
        <f>SUM(D41:G41)</f>
        <v>4311</v>
      </c>
      <c r="D41" s="18">
        <v>3771</v>
      </c>
      <c r="E41" s="18"/>
      <c r="F41" s="18">
        <v>540</v>
      </c>
      <c r="G41" s="18"/>
      <c r="H41" s="19">
        <f>I41+J41</f>
        <v>928</v>
      </c>
      <c r="I41" s="18">
        <v>857</v>
      </c>
      <c r="J41" s="18">
        <v>71</v>
      </c>
      <c r="K41" s="58">
        <f>C41/(C41+H41)*100</f>
        <v>82.28669593433861</v>
      </c>
    </row>
    <row r="42" spans="2:11" x14ac:dyDescent="0.2">
      <c r="B42" s="5" t="s">
        <v>89</v>
      </c>
      <c r="C42" s="37">
        <f>SUM(D42:G42)</f>
        <v>129</v>
      </c>
      <c r="D42" s="30" t="s">
        <v>568</v>
      </c>
      <c r="E42" s="18"/>
      <c r="F42" s="18">
        <v>129</v>
      </c>
      <c r="G42" s="18"/>
      <c r="H42" s="19">
        <f>I42+J42</f>
        <v>497</v>
      </c>
      <c r="I42" s="18">
        <v>497</v>
      </c>
      <c r="J42" s="30" t="s">
        <v>568</v>
      </c>
      <c r="K42" s="58">
        <f>C42/(C42+H42)*100</f>
        <v>20.60702875399361</v>
      </c>
    </row>
    <row r="43" spans="2:11" x14ac:dyDescent="0.2">
      <c r="B43" s="5" t="s">
        <v>88</v>
      </c>
      <c r="C43" s="37">
        <f>SUM(D43:G43)</f>
        <v>7870</v>
      </c>
      <c r="D43" s="30" t="s">
        <v>568</v>
      </c>
      <c r="E43" s="18"/>
      <c r="F43" s="18">
        <v>7870</v>
      </c>
      <c r="G43" s="18"/>
      <c r="H43" s="19">
        <f>I43+J43</f>
        <v>7670</v>
      </c>
      <c r="I43" s="18">
        <v>7670</v>
      </c>
      <c r="J43" s="30" t="s">
        <v>568</v>
      </c>
      <c r="K43" s="58">
        <f>C43/(C43+H43)*100</f>
        <v>50.643500643500637</v>
      </c>
    </row>
    <row r="44" spans="2:11" x14ac:dyDescent="0.2">
      <c r="B44" s="5" t="s">
        <v>87</v>
      </c>
      <c r="C44" s="37">
        <f>SUM(D44:G44)</f>
        <v>3307</v>
      </c>
      <c r="D44" s="30" t="s">
        <v>568</v>
      </c>
      <c r="E44" s="18"/>
      <c r="F44" s="18">
        <v>3307</v>
      </c>
      <c r="G44" s="18"/>
      <c r="H44" s="19">
        <f>I44+J44</f>
        <v>5173</v>
      </c>
      <c r="I44" s="18">
        <v>5173</v>
      </c>
      <c r="J44" s="30" t="s">
        <v>568</v>
      </c>
      <c r="K44" s="58">
        <f>C44/(C44+H44)*100</f>
        <v>38.997641509433961</v>
      </c>
    </row>
    <row r="45" spans="2:11" x14ac:dyDescent="0.2">
      <c r="B45" s="5" t="s">
        <v>86</v>
      </c>
      <c r="C45" s="37">
        <f>SUM(D45:G45)</f>
        <v>9219</v>
      </c>
      <c r="D45" s="30">
        <v>728</v>
      </c>
      <c r="E45" s="18"/>
      <c r="F45" s="18">
        <v>8491</v>
      </c>
      <c r="G45" s="18"/>
      <c r="H45" s="19">
        <f>I45+J45</f>
        <v>5304</v>
      </c>
      <c r="I45" s="18">
        <v>5256</v>
      </c>
      <c r="J45" s="18">
        <v>48</v>
      </c>
      <c r="K45" s="58">
        <f>C45/(C45+H45)*100</f>
        <v>63.47862011980996</v>
      </c>
    </row>
    <row r="46" spans="2:11" x14ac:dyDescent="0.2">
      <c r="B46" s="5" t="s">
        <v>85</v>
      </c>
      <c r="C46" s="37">
        <f>SUM(D46:G46)</f>
        <v>2050</v>
      </c>
      <c r="D46" s="30" t="s">
        <v>568</v>
      </c>
      <c r="E46" s="18"/>
      <c r="F46" s="18">
        <v>2050</v>
      </c>
      <c r="G46" s="18"/>
      <c r="H46" s="19">
        <f>I46+J46</f>
        <v>8181</v>
      </c>
      <c r="I46" s="18">
        <v>7797</v>
      </c>
      <c r="J46" s="18">
        <v>384</v>
      </c>
      <c r="K46" s="58">
        <f>C46/(C46+H46)*100</f>
        <v>20.037142019352945</v>
      </c>
    </row>
    <row r="47" spans="2:11" x14ac:dyDescent="0.2">
      <c r="B47" s="5" t="s">
        <v>84</v>
      </c>
      <c r="C47" s="37">
        <f>SUM(D47:G47)</f>
        <v>786</v>
      </c>
      <c r="D47" s="30" t="s">
        <v>568</v>
      </c>
      <c r="E47" s="18"/>
      <c r="F47" s="18">
        <v>786</v>
      </c>
      <c r="G47" s="18"/>
      <c r="H47" s="19">
        <f>I47+J47</f>
        <v>4585</v>
      </c>
      <c r="I47" s="18">
        <v>4540</v>
      </c>
      <c r="J47" s="18">
        <v>45</v>
      </c>
      <c r="K47" s="58">
        <f>C47/(C47+H47)*100</f>
        <v>14.634146341463413</v>
      </c>
    </row>
    <row r="48" spans="2:11" x14ac:dyDescent="0.2">
      <c r="B48" s="5" t="s">
        <v>83</v>
      </c>
      <c r="C48" s="37">
        <f>SUM(D48:G48)</f>
        <v>5045</v>
      </c>
      <c r="D48" s="30" t="s">
        <v>568</v>
      </c>
      <c r="E48" s="18"/>
      <c r="F48" s="18">
        <v>5045</v>
      </c>
      <c r="G48" s="18"/>
      <c r="H48" s="19">
        <f>I48+J48</f>
        <v>3875</v>
      </c>
      <c r="I48" s="18">
        <v>3875</v>
      </c>
      <c r="J48" s="30" t="s">
        <v>568</v>
      </c>
      <c r="K48" s="58">
        <f>C48/(C48+H48)*100</f>
        <v>56.558295964125563</v>
      </c>
    </row>
    <row r="49" spans="2:11" x14ac:dyDescent="0.2">
      <c r="B49" s="5" t="s">
        <v>82</v>
      </c>
      <c r="C49" s="37">
        <f>SUM(D49:G49)</f>
        <v>2426</v>
      </c>
      <c r="D49" s="30" t="s">
        <v>568</v>
      </c>
      <c r="E49" s="18"/>
      <c r="F49" s="18">
        <v>2426</v>
      </c>
      <c r="G49" s="18"/>
      <c r="H49" s="19">
        <f>I49+J49</f>
        <v>4948</v>
      </c>
      <c r="I49" s="18">
        <v>4928</v>
      </c>
      <c r="J49" s="18">
        <v>20</v>
      </c>
      <c r="K49" s="58">
        <f>C49/(C49+H49)*100</f>
        <v>32.899376186601579</v>
      </c>
    </row>
    <row r="50" spans="2:11" x14ac:dyDescent="0.2">
      <c r="B50" s="5" t="s">
        <v>81</v>
      </c>
      <c r="C50" s="37">
        <f>SUM(D50:G50)</f>
        <v>3692</v>
      </c>
      <c r="D50" s="30" t="s">
        <v>568</v>
      </c>
      <c r="E50" s="18"/>
      <c r="F50" s="18">
        <v>3692</v>
      </c>
      <c r="G50" s="18"/>
      <c r="H50" s="19">
        <f>I50+J50</f>
        <v>4394</v>
      </c>
      <c r="I50" s="18">
        <v>4244</v>
      </c>
      <c r="J50" s="18">
        <v>150</v>
      </c>
      <c r="K50" s="58">
        <f>C50/(C50+H50)*100</f>
        <v>45.659163987138264</v>
      </c>
    </row>
    <row r="51" spans="2:11" x14ac:dyDescent="0.2">
      <c r="B51" s="5" t="s">
        <v>80</v>
      </c>
      <c r="C51" s="37">
        <f>SUM(D51:G51)</f>
        <v>3060</v>
      </c>
      <c r="D51" s="30" t="s">
        <v>568</v>
      </c>
      <c r="E51" s="18"/>
      <c r="F51" s="18">
        <v>3060</v>
      </c>
      <c r="G51" s="18"/>
      <c r="H51" s="19">
        <f>I51+J51</f>
        <v>3953</v>
      </c>
      <c r="I51" s="18">
        <v>3953</v>
      </c>
      <c r="J51" s="30" t="s">
        <v>568</v>
      </c>
      <c r="K51" s="58">
        <f>C51/(C51+H51)*100</f>
        <v>43.633252531013831</v>
      </c>
    </row>
    <row r="52" spans="2:11" x14ac:dyDescent="0.2">
      <c r="B52" s="5" t="s">
        <v>79</v>
      </c>
      <c r="C52" s="37">
        <f>SUM(D52:G52)</f>
        <v>889</v>
      </c>
      <c r="D52" s="30" t="s">
        <v>568</v>
      </c>
      <c r="E52" s="18"/>
      <c r="F52" s="18">
        <v>889</v>
      </c>
      <c r="G52" s="18"/>
      <c r="H52" s="19">
        <f>I52+J52</f>
        <v>1741</v>
      </c>
      <c r="I52" s="18">
        <v>1654</v>
      </c>
      <c r="J52" s="18">
        <v>87</v>
      </c>
      <c r="K52" s="58">
        <f>C52/(C52+H52)*100</f>
        <v>33.802281368821291</v>
      </c>
    </row>
    <row r="53" spans="2:11" x14ac:dyDescent="0.2">
      <c r="B53" s="5" t="s">
        <v>78</v>
      </c>
      <c r="C53" s="37">
        <f>SUM(D53:G53)</f>
        <v>430</v>
      </c>
      <c r="D53" s="30" t="s">
        <v>568</v>
      </c>
      <c r="E53" s="18"/>
      <c r="F53" s="18">
        <v>430</v>
      </c>
      <c r="G53" s="18"/>
      <c r="H53" s="19">
        <f>I53+J53</f>
        <v>1910</v>
      </c>
      <c r="I53" s="18">
        <v>1528</v>
      </c>
      <c r="J53" s="18">
        <v>382</v>
      </c>
      <c r="K53" s="58">
        <f>C53/(C53+H53)*100</f>
        <v>18.376068376068378</v>
      </c>
    </row>
    <row r="54" spans="2:11" x14ac:dyDescent="0.2">
      <c r="B54" s="5" t="s">
        <v>77</v>
      </c>
      <c r="C54" s="37">
        <f>SUM(D54:G54)</f>
        <v>1796</v>
      </c>
      <c r="D54" s="30" t="s">
        <v>568</v>
      </c>
      <c r="E54" s="18"/>
      <c r="F54" s="18">
        <v>1796</v>
      </c>
      <c r="G54" s="18"/>
      <c r="H54" s="19">
        <f>I54+J54</f>
        <v>2918</v>
      </c>
      <c r="I54" s="18">
        <v>2813</v>
      </c>
      <c r="J54" s="18">
        <v>105</v>
      </c>
      <c r="K54" s="58">
        <f>C54/(C54+H54)*100</f>
        <v>38.099278744166313</v>
      </c>
    </row>
    <row r="55" spans="2:11" x14ac:dyDescent="0.2">
      <c r="B55" s="5" t="s">
        <v>76</v>
      </c>
      <c r="C55" s="37">
        <f>SUM(D55:G55)</f>
        <v>1952</v>
      </c>
      <c r="D55" s="30" t="s">
        <v>568</v>
      </c>
      <c r="E55" s="18"/>
      <c r="F55" s="18">
        <v>1952</v>
      </c>
      <c r="G55" s="18"/>
      <c r="H55" s="19">
        <f>I55+J55</f>
        <v>4920</v>
      </c>
      <c r="I55" s="18">
        <v>4920</v>
      </c>
      <c r="J55" s="30" t="s">
        <v>568</v>
      </c>
      <c r="K55" s="58">
        <f>C55/(C55+H55)*100</f>
        <v>28.405122235157158</v>
      </c>
    </row>
    <row r="56" spans="2:11" x14ac:dyDescent="0.2">
      <c r="B56" s="5" t="s">
        <v>75</v>
      </c>
      <c r="C56" s="37">
        <f>SUM(D56:G56)</f>
        <v>5007</v>
      </c>
      <c r="D56" s="30" t="s">
        <v>568</v>
      </c>
      <c r="E56" s="18"/>
      <c r="F56" s="18">
        <v>5007</v>
      </c>
      <c r="G56" s="18"/>
      <c r="H56" s="19">
        <f>I56+J56</f>
        <v>3286</v>
      </c>
      <c r="I56" s="18">
        <v>3286</v>
      </c>
      <c r="J56" s="30" t="s">
        <v>568</v>
      </c>
      <c r="K56" s="58">
        <f>C56/(C56+H56)*100</f>
        <v>60.376220909200526</v>
      </c>
    </row>
    <row r="57" spans="2:11" x14ac:dyDescent="0.2">
      <c r="B57" s="5" t="s">
        <v>74</v>
      </c>
      <c r="C57" s="37">
        <f>SUM(D57:G57)</f>
        <v>5284</v>
      </c>
      <c r="D57" s="30" t="s">
        <v>568</v>
      </c>
      <c r="E57" s="18"/>
      <c r="F57" s="18">
        <v>5284</v>
      </c>
      <c r="G57" s="18"/>
      <c r="H57" s="19">
        <f>I57+J57</f>
        <v>4913</v>
      </c>
      <c r="I57" s="18">
        <v>4913</v>
      </c>
      <c r="J57" s="30" t="s">
        <v>568</v>
      </c>
      <c r="K57" s="58">
        <f>C57/(C57+H57)*100</f>
        <v>51.819162498774155</v>
      </c>
    </row>
    <row r="58" spans="2:11" x14ac:dyDescent="0.2">
      <c r="B58" s="5" t="s">
        <v>73</v>
      </c>
      <c r="C58" s="37">
        <f>SUM(D58:G58)</f>
        <v>13502</v>
      </c>
      <c r="D58" s="18">
        <v>653</v>
      </c>
      <c r="E58" s="18"/>
      <c r="F58" s="18">
        <v>12849</v>
      </c>
      <c r="G58" s="18"/>
      <c r="H58" s="19">
        <f>I58+J58</f>
        <v>6664</v>
      </c>
      <c r="I58" s="18">
        <v>6664</v>
      </c>
      <c r="J58" s="30" t="s">
        <v>568</v>
      </c>
      <c r="K58" s="58">
        <f>C58/(C58+H58)*100</f>
        <v>66.954279480313389</v>
      </c>
    </row>
    <row r="59" spans="2:11" x14ac:dyDescent="0.2">
      <c r="B59" s="5" t="s">
        <v>72</v>
      </c>
      <c r="C59" s="37">
        <f>SUM(D59:G59)</f>
        <v>1264</v>
      </c>
      <c r="D59" s="30" t="s">
        <v>568</v>
      </c>
      <c r="E59" s="18"/>
      <c r="F59" s="18">
        <v>1264</v>
      </c>
      <c r="G59" s="18"/>
      <c r="H59" s="19">
        <f>I59+J59</f>
        <v>2766</v>
      </c>
      <c r="I59" s="18">
        <v>2666</v>
      </c>
      <c r="J59" s="18">
        <v>100</v>
      </c>
      <c r="K59" s="58">
        <f>C59/(C59+H59)*100</f>
        <v>31.364764267990076</v>
      </c>
    </row>
    <row r="60" spans="2:11" x14ac:dyDescent="0.2">
      <c r="B60" s="5" t="s">
        <v>71</v>
      </c>
      <c r="C60" s="37">
        <f>SUM(D60:G60)</f>
        <v>673</v>
      </c>
      <c r="D60" s="30" t="s">
        <v>568</v>
      </c>
      <c r="E60" s="18"/>
      <c r="F60" s="18">
        <v>673</v>
      </c>
      <c r="G60" s="18"/>
      <c r="H60" s="19">
        <f>I60+J60</f>
        <v>2645</v>
      </c>
      <c r="I60" s="18">
        <v>2045</v>
      </c>
      <c r="J60" s="18">
        <v>600</v>
      </c>
      <c r="K60" s="58">
        <f>C60/(C60+H60)*100</f>
        <v>20.283303194695602</v>
      </c>
    </row>
    <row r="61" spans="2:11" x14ac:dyDescent="0.2">
      <c r="B61" s="5" t="s">
        <v>70</v>
      </c>
      <c r="C61" s="37">
        <f>SUM(D61:G61)</f>
        <v>9006</v>
      </c>
      <c r="D61" s="30" t="s">
        <v>568</v>
      </c>
      <c r="E61" s="18"/>
      <c r="F61" s="18">
        <v>9006</v>
      </c>
      <c r="G61" s="18"/>
      <c r="H61" s="19">
        <f>I61+J61</f>
        <v>5682</v>
      </c>
      <c r="I61" s="18">
        <v>5682</v>
      </c>
      <c r="J61" s="30" t="s">
        <v>568</v>
      </c>
      <c r="K61" s="58">
        <f>C61/(C61+H61)*100</f>
        <v>61.31535947712419</v>
      </c>
    </row>
    <row r="62" spans="2:11" x14ac:dyDescent="0.2">
      <c r="B62" s="5" t="s">
        <v>69</v>
      </c>
      <c r="C62" s="37">
        <f>SUM(D62:G62)</f>
        <v>2348</v>
      </c>
      <c r="D62" s="30" t="s">
        <v>568</v>
      </c>
      <c r="E62" s="18"/>
      <c r="F62" s="18">
        <v>2348</v>
      </c>
      <c r="G62" s="18"/>
      <c r="H62" s="19">
        <f>I62+J62</f>
        <v>2914</v>
      </c>
      <c r="I62" s="18">
        <v>2914</v>
      </c>
      <c r="J62" s="30" t="s">
        <v>568</v>
      </c>
      <c r="K62" s="58">
        <f>C62/(C62+H62)*100</f>
        <v>44.621816799695935</v>
      </c>
    </row>
    <row r="63" spans="2:11" x14ac:dyDescent="0.2">
      <c r="B63" s="5" t="s">
        <v>68</v>
      </c>
      <c r="C63" s="37">
        <f>SUM(D63:G63)</f>
        <v>2810</v>
      </c>
      <c r="D63" s="30" t="s">
        <v>568</v>
      </c>
      <c r="E63" s="18"/>
      <c r="F63" s="18">
        <v>2810</v>
      </c>
      <c r="G63" s="18"/>
      <c r="H63" s="19">
        <f>I63+J63</f>
        <v>3300</v>
      </c>
      <c r="I63" s="18">
        <v>3300</v>
      </c>
      <c r="J63" s="30" t="s">
        <v>568</v>
      </c>
      <c r="K63" s="58">
        <f>C63/(C63+H63)*100</f>
        <v>45.990180032733221</v>
      </c>
    </row>
    <row r="64" spans="2:11" x14ac:dyDescent="0.2">
      <c r="B64" s="5" t="s">
        <v>67</v>
      </c>
      <c r="C64" s="37">
        <f>SUM(D64:G64)</f>
        <v>7574</v>
      </c>
      <c r="D64" s="30">
        <v>212</v>
      </c>
      <c r="E64" s="18"/>
      <c r="F64" s="18">
        <v>7362</v>
      </c>
      <c r="G64" s="18"/>
      <c r="H64" s="19">
        <f>I64+J64</f>
        <v>8798</v>
      </c>
      <c r="I64" s="18">
        <v>8754</v>
      </c>
      <c r="J64" s="18">
        <v>44</v>
      </c>
      <c r="K64" s="58">
        <f>C64/(C64+H64)*100</f>
        <v>46.261910579037377</v>
      </c>
    </row>
    <row r="65" spans="1:11" x14ac:dyDescent="0.2">
      <c r="B65" s="5" t="s">
        <v>66</v>
      </c>
      <c r="C65" s="37">
        <f>SUM(D65:G65)</f>
        <v>8937</v>
      </c>
      <c r="D65" s="30">
        <v>164</v>
      </c>
      <c r="E65" s="18"/>
      <c r="F65" s="18">
        <v>8773</v>
      </c>
      <c r="G65" s="18"/>
      <c r="H65" s="19">
        <f>I65+J65</f>
        <v>11272</v>
      </c>
      <c r="I65" s="18">
        <v>10844</v>
      </c>
      <c r="J65" s="18">
        <v>428</v>
      </c>
      <c r="K65" s="58">
        <f>C65/(C65+H65)*100</f>
        <v>44.222870998070171</v>
      </c>
    </row>
    <row r="66" spans="1:11" x14ac:dyDescent="0.2">
      <c r="B66" s="5" t="s">
        <v>65</v>
      </c>
      <c r="C66" s="37">
        <f>SUM(D66:G66)</f>
        <v>2693</v>
      </c>
      <c r="D66" s="18">
        <v>1939</v>
      </c>
      <c r="E66" s="18"/>
      <c r="F66" s="18">
        <v>754</v>
      </c>
      <c r="G66" s="18"/>
      <c r="H66" s="19">
        <f>I66+J66</f>
        <v>1322</v>
      </c>
      <c r="I66" s="18">
        <v>1322</v>
      </c>
      <c r="J66" s="30" t="s">
        <v>568</v>
      </c>
      <c r="K66" s="58">
        <f>C66/(C66+H66)*100</f>
        <v>67.073474470734737</v>
      </c>
    </row>
    <row r="67" spans="1:11" x14ac:dyDescent="0.2">
      <c r="B67" s="5" t="s">
        <v>64</v>
      </c>
      <c r="C67" s="37">
        <f>SUM(D67:G67)</f>
        <v>2422</v>
      </c>
      <c r="D67" s="30" t="s">
        <v>568</v>
      </c>
      <c r="E67" s="18"/>
      <c r="F67" s="18">
        <v>2422</v>
      </c>
      <c r="G67" s="18"/>
      <c r="H67" s="19">
        <f>I67+J67</f>
        <v>3695</v>
      </c>
      <c r="I67" s="18">
        <v>3683</v>
      </c>
      <c r="J67" s="18">
        <v>12</v>
      </c>
      <c r="K67" s="58">
        <f>C67/(C67+H67)*100</f>
        <v>39.594572502860878</v>
      </c>
    </row>
    <row r="68" spans="1:11" x14ac:dyDescent="0.2">
      <c r="B68" s="5" t="s">
        <v>63</v>
      </c>
      <c r="C68" s="37">
        <f>SUM(D68:G68)</f>
        <v>522</v>
      </c>
      <c r="D68" s="30" t="s">
        <v>568</v>
      </c>
      <c r="E68" s="18"/>
      <c r="F68" s="18">
        <v>522</v>
      </c>
      <c r="G68" s="18"/>
      <c r="H68" s="19">
        <f>I68+J68</f>
        <v>3502</v>
      </c>
      <c r="I68" s="18">
        <v>3419</v>
      </c>
      <c r="J68" s="18">
        <v>83</v>
      </c>
      <c r="K68" s="58">
        <f>C68/(C68+H68)*100</f>
        <v>12.972166998011927</v>
      </c>
    </row>
    <row r="69" spans="1:11" x14ac:dyDescent="0.2">
      <c r="B69" s="5" t="s">
        <v>62</v>
      </c>
      <c r="C69" s="37">
        <f>SUM(D69:G69)</f>
        <v>627</v>
      </c>
      <c r="D69" s="30" t="s">
        <v>568</v>
      </c>
      <c r="E69" s="18"/>
      <c r="F69" s="18">
        <v>627</v>
      </c>
      <c r="G69" s="18"/>
      <c r="H69" s="19">
        <f>I69+J69</f>
        <v>1548</v>
      </c>
      <c r="I69" s="18">
        <v>1499</v>
      </c>
      <c r="J69" s="18">
        <v>49</v>
      </c>
      <c r="K69" s="58">
        <f>C69/(C69+H69)*100</f>
        <v>28.827586206896548</v>
      </c>
    </row>
    <row r="70" spans="1:11" x14ac:dyDescent="0.2">
      <c r="B70" s="5" t="s">
        <v>61</v>
      </c>
      <c r="C70" s="37">
        <f>SUM(D70:G70)</f>
        <v>958</v>
      </c>
      <c r="D70" s="18">
        <v>65</v>
      </c>
      <c r="E70" s="18"/>
      <c r="F70" s="18">
        <v>893</v>
      </c>
      <c r="G70" s="18"/>
      <c r="H70" s="19">
        <f>I70+J70</f>
        <v>3212</v>
      </c>
      <c r="I70" s="18">
        <v>2660</v>
      </c>
      <c r="J70" s="18">
        <v>552</v>
      </c>
      <c r="K70" s="58">
        <f>C70/(C70+H70)*100</f>
        <v>22.973621103117505</v>
      </c>
    </row>
    <row r="71" spans="1:11" x14ac:dyDescent="0.2">
      <c r="B71" s="5" t="s">
        <v>60</v>
      </c>
      <c r="C71" s="37">
        <f>SUM(D71:G71)</f>
        <v>286</v>
      </c>
      <c r="D71" s="30" t="s">
        <v>568</v>
      </c>
      <c r="E71" s="18"/>
      <c r="F71" s="18">
        <v>286</v>
      </c>
      <c r="G71" s="18"/>
      <c r="H71" s="19">
        <f>I71+J71</f>
        <v>321</v>
      </c>
      <c r="I71" s="18">
        <v>222</v>
      </c>
      <c r="J71" s="18">
        <v>99</v>
      </c>
      <c r="K71" s="58">
        <f>C71/(C71+H71)*100</f>
        <v>47.116968698517297</v>
      </c>
    </row>
    <row r="72" spans="1:11" ht="18" thickBot="1" x14ac:dyDescent="0.25">
      <c r="B72" s="7"/>
      <c r="C72" s="20"/>
      <c r="D72" s="7"/>
      <c r="E72" s="7"/>
      <c r="F72" s="7"/>
      <c r="G72" s="7"/>
      <c r="H72" s="7"/>
      <c r="I72" s="7"/>
      <c r="J72" s="8" t="s">
        <v>119</v>
      </c>
      <c r="K72" s="20"/>
    </row>
    <row r="73" spans="1:11" x14ac:dyDescent="0.2">
      <c r="C73" s="5" t="s">
        <v>544</v>
      </c>
    </row>
    <row r="74" spans="1:11" x14ac:dyDescent="0.2">
      <c r="A74" s="5"/>
    </row>
  </sheetData>
  <phoneticPr fontId="4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.69921875" style="6" customWidth="1"/>
    <col min="3" max="3" width="14.69921875" style="6" customWidth="1"/>
    <col min="4" max="7" width="10.69921875" style="6" customWidth="1"/>
    <col min="8" max="9" width="8.69921875" style="6" customWidth="1"/>
    <col min="10" max="10" width="10.69921875" style="6" customWidth="1"/>
    <col min="11" max="16384" width="9.69921875" style="6"/>
  </cols>
  <sheetData>
    <row r="1" spans="1:12" x14ac:dyDescent="0.2">
      <c r="A1" s="5"/>
    </row>
    <row r="6" spans="1:12" x14ac:dyDescent="0.2">
      <c r="F6" s="1" t="s">
        <v>595</v>
      </c>
    </row>
    <row r="7" spans="1:12" ht="18" thickBot="1" x14ac:dyDescent="0.25">
      <c r="B7" s="7"/>
      <c r="C7" s="7"/>
      <c r="D7" s="46" t="s">
        <v>626</v>
      </c>
      <c r="E7" s="7"/>
      <c r="F7" s="7"/>
      <c r="G7" s="7"/>
      <c r="H7" s="7"/>
      <c r="I7" s="7"/>
      <c r="J7" s="7"/>
      <c r="K7" s="8" t="s">
        <v>625</v>
      </c>
      <c r="L7" s="7"/>
    </row>
    <row r="8" spans="1:12" x14ac:dyDescent="0.2">
      <c r="D8" s="9"/>
      <c r="E8" s="12"/>
      <c r="F8" s="12"/>
      <c r="G8" s="12"/>
      <c r="H8" s="12"/>
      <c r="I8" s="12"/>
      <c r="J8" s="9"/>
      <c r="K8" s="29"/>
    </row>
    <row r="9" spans="1:12" x14ac:dyDescent="0.2">
      <c r="D9" s="34" t="s">
        <v>624</v>
      </c>
      <c r="E9" s="9"/>
      <c r="F9" s="11" t="s">
        <v>623</v>
      </c>
      <c r="G9" s="12"/>
      <c r="H9" s="12"/>
      <c r="I9" s="9"/>
      <c r="J9" s="34" t="s">
        <v>622</v>
      </c>
      <c r="K9" s="49" t="s">
        <v>621</v>
      </c>
      <c r="L9" s="12"/>
    </row>
    <row r="10" spans="1:12" x14ac:dyDescent="0.2">
      <c r="D10" s="34" t="s">
        <v>620</v>
      </c>
      <c r="E10" s="34" t="s">
        <v>617</v>
      </c>
      <c r="F10" s="13" t="s">
        <v>619</v>
      </c>
      <c r="G10" s="9"/>
      <c r="H10" s="9"/>
      <c r="I10" s="34" t="s">
        <v>618</v>
      </c>
      <c r="J10" s="34" t="s">
        <v>617</v>
      </c>
      <c r="K10" s="9"/>
      <c r="L10" s="34" t="s">
        <v>616</v>
      </c>
    </row>
    <row r="11" spans="1:12" x14ac:dyDescent="0.2">
      <c r="B11" s="12"/>
      <c r="C11" s="12"/>
      <c r="D11" s="10"/>
      <c r="E11" s="14" t="s">
        <v>337</v>
      </c>
      <c r="F11" s="14" t="s">
        <v>615</v>
      </c>
      <c r="G11" s="14" t="s">
        <v>614</v>
      </c>
      <c r="H11" s="14" t="s">
        <v>613</v>
      </c>
      <c r="I11" s="10"/>
      <c r="J11" s="14" t="s">
        <v>337</v>
      </c>
      <c r="K11" s="14" t="s">
        <v>612</v>
      </c>
      <c r="L11" s="14" t="s">
        <v>611</v>
      </c>
    </row>
    <row r="12" spans="1:12" x14ac:dyDescent="0.2">
      <c r="D12" s="9"/>
    </row>
    <row r="13" spans="1:12" x14ac:dyDescent="0.2">
      <c r="B13" s="5" t="s">
        <v>610</v>
      </c>
      <c r="D13" s="37">
        <f>E13+I13</f>
        <v>514750</v>
      </c>
      <c r="E13" s="19">
        <f>F13+G13+H13</f>
        <v>502579</v>
      </c>
      <c r="F13" s="18">
        <v>417075</v>
      </c>
      <c r="G13" s="18">
        <v>2359</v>
      </c>
      <c r="H13" s="18">
        <v>83145</v>
      </c>
      <c r="I13" s="18">
        <v>12171</v>
      </c>
      <c r="J13" s="19">
        <f>E13</f>
        <v>502579</v>
      </c>
      <c r="K13" s="30" t="s">
        <v>41</v>
      </c>
      <c r="L13" s="30" t="s">
        <v>41</v>
      </c>
    </row>
    <row r="14" spans="1:12" x14ac:dyDescent="0.2">
      <c r="C14" s="5" t="s">
        <v>609</v>
      </c>
      <c r="D14" s="37">
        <f>E14+I14</f>
        <v>510435</v>
      </c>
      <c r="E14" s="19">
        <f>F14+G14+H14</f>
        <v>498761</v>
      </c>
      <c r="F14" s="18">
        <v>416497</v>
      </c>
      <c r="G14" s="18">
        <v>2727</v>
      </c>
      <c r="H14" s="18">
        <v>79537</v>
      </c>
      <c r="I14" s="18">
        <v>11674</v>
      </c>
      <c r="J14" s="19">
        <f>E14</f>
        <v>498761</v>
      </c>
      <c r="K14" s="18">
        <v>354394</v>
      </c>
      <c r="L14" s="19">
        <f>J14-K14</f>
        <v>144367</v>
      </c>
    </row>
    <row r="15" spans="1:12" x14ac:dyDescent="0.2">
      <c r="C15" s="5" t="s">
        <v>608</v>
      </c>
      <c r="D15" s="37">
        <f>E15+I15</f>
        <v>523624</v>
      </c>
      <c r="E15" s="19">
        <f>F15+G15+H15</f>
        <v>515173</v>
      </c>
      <c r="F15" s="18">
        <v>468613</v>
      </c>
      <c r="G15" s="18">
        <v>2523</v>
      </c>
      <c r="H15" s="18">
        <v>44037</v>
      </c>
      <c r="I15" s="18">
        <v>8451</v>
      </c>
      <c r="J15" s="19">
        <f>E15</f>
        <v>515173</v>
      </c>
      <c r="K15" s="18">
        <v>359705</v>
      </c>
      <c r="L15" s="19">
        <f>J15-K15</f>
        <v>155468</v>
      </c>
    </row>
    <row r="16" spans="1:12" x14ac:dyDescent="0.2">
      <c r="C16" s="5" t="s">
        <v>607</v>
      </c>
      <c r="D16" s="37">
        <f>E16+I16</f>
        <v>528000</v>
      </c>
      <c r="E16" s="19">
        <f>F16+G16+H16</f>
        <v>520155</v>
      </c>
      <c r="F16" s="18">
        <v>472950</v>
      </c>
      <c r="G16" s="18">
        <v>2694</v>
      </c>
      <c r="H16" s="18">
        <v>44511</v>
      </c>
      <c r="I16" s="18">
        <v>7845</v>
      </c>
      <c r="J16" s="19">
        <f>E16</f>
        <v>520155</v>
      </c>
      <c r="K16" s="18">
        <v>356880</v>
      </c>
      <c r="L16" s="19">
        <f>J16-K16</f>
        <v>163275</v>
      </c>
    </row>
    <row r="17" spans="3:12" x14ac:dyDescent="0.2">
      <c r="C17" s="5" t="s">
        <v>606</v>
      </c>
      <c r="D17" s="37">
        <f>E17+I17</f>
        <v>540249</v>
      </c>
      <c r="E17" s="19">
        <f>F17+G17+H17</f>
        <v>533640</v>
      </c>
      <c r="F17" s="18">
        <v>486055</v>
      </c>
      <c r="G17" s="18">
        <v>2846</v>
      </c>
      <c r="H17" s="18">
        <v>44739</v>
      </c>
      <c r="I17" s="18">
        <v>6609</v>
      </c>
      <c r="J17" s="19">
        <f>E17</f>
        <v>533640</v>
      </c>
      <c r="K17" s="18">
        <v>363354</v>
      </c>
      <c r="L17" s="19">
        <f>J17-K17</f>
        <v>170286</v>
      </c>
    </row>
    <row r="18" spans="3:12" x14ac:dyDescent="0.2">
      <c r="C18" s="1" t="s">
        <v>605</v>
      </c>
      <c r="D18" s="32">
        <f>SUM(D20:D70)</f>
        <v>541785</v>
      </c>
      <c r="E18" s="4">
        <f>SUM(E20:E70)</f>
        <v>536905</v>
      </c>
      <c r="F18" s="4">
        <f>SUM(F20:F70)</f>
        <v>471195</v>
      </c>
      <c r="G18" s="4">
        <f>SUM(G20:G70)</f>
        <v>3267</v>
      </c>
      <c r="H18" s="4">
        <f>SUM(H20:H70)</f>
        <v>62443</v>
      </c>
      <c r="I18" s="4">
        <f>SUM(I20:I70)</f>
        <v>4880</v>
      </c>
      <c r="J18" s="4">
        <f>E18</f>
        <v>536905</v>
      </c>
      <c r="K18" s="4">
        <f>SUM(K20:K70)</f>
        <v>351126</v>
      </c>
      <c r="L18" s="4">
        <f>J18-K18</f>
        <v>185779</v>
      </c>
    </row>
    <row r="19" spans="3:12" x14ac:dyDescent="0.2">
      <c r="D19" s="9"/>
    </row>
    <row r="20" spans="3:12" x14ac:dyDescent="0.2">
      <c r="C20" s="5" t="s">
        <v>109</v>
      </c>
      <c r="D20" s="37">
        <f>E20+I20</f>
        <v>178758</v>
      </c>
      <c r="E20" s="19">
        <f>F20+G20+H20</f>
        <v>177721</v>
      </c>
      <c r="F20" s="18">
        <v>177721</v>
      </c>
      <c r="G20" s="30" t="s">
        <v>603</v>
      </c>
      <c r="H20" s="30" t="s">
        <v>603</v>
      </c>
      <c r="I20" s="18">
        <v>1037</v>
      </c>
      <c r="J20" s="19">
        <f>E20</f>
        <v>177721</v>
      </c>
      <c r="K20" s="18">
        <v>118481</v>
      </c>
      <c r="L20" s="19">
        <f>J20-K20</f>
        <v>59240</v>
      </c>
    </row>
    <row r="21" spans="3:12" x14ac:dyDescent="0.2">
      <c r="C21" s="5" t="s">
        <v>108</v>
      </c>
      <c r="D21" s="37">
        <f>E21+I21</f>
        <v>30391</v>
      </c>
      <c r="E21" s="19">
        <f>F21+G21+H21</f>
        <v>30391</v>
      </c>
      <c r="F21" s="30" t="s">
        <v>603</v>
      </c>
      <c r="G21" s="30" t="s">
        <v>603</v>
      </c>
      <c r="H21" s="18">
        <v>30391</v>
      </c>
      <c r="I21" s="30" t="s">
        <v>603</v>
      </c>
      <c r="J21" s="19">
        <f>E21</f>
        <v>30391</v>
      </c>
      <c r="K21" s="18">
        <v>26222</v>
      </c>
      <c r="L21" s="19">
        <f>J21-K21</f>
        <v>4169</v>
      </c>
    </row>
    <row r="22" spans="3:12" x14ac:dyDescent="0.2">
      <c r="C22" s="5" t="s">
        <v>107</v>
      </c>
      <c r="D22" s="37">
        <f>E22+I22</f>
        <v>18331</v>
      </c>
      <c r="E22" s="19">
        <f>F22+G22+H22</f>
        <v>18300</v>
      </c>
      <c r="F22" s="18">
        <v>18300</v>
      </c>
      <c r="G22" s="30" t="s">
        <v>604</v>
      </c>
      <c r="H22" s="30" t="s">
        <v>604</v>
      </c>
      <c r="I22" s="18">
        <v>31</v>
      </c>
      <c r="J22" s="19">
        <f>E22</f>
        <v>18300</v>
      </c>
      <c r="K22" s="18">
        <v>10711</v>
      </c>
      <c r="L22" s="19">
        <f>J22-K22</f>
        <v>7589</v>
      </c>
    </row>
    <row r="23" spans="3:12" x14ac:dyDescent="0.2">
      <c r="C23" s="5" t="s">
        <v>106</v>
      </c>
      <c r="D23" s="37">
        <f>E23+I23</f>
        <v>18530</v>
      </c>
      <c r="E23" s="19">
        <f>F23+G23+H23</f>
        <v>18209</v>
      </c>
      <c r="F23" s="18">
        <v>10600</v>
      </c>
      <c r="G23" s="30" t="s">
        <v>603</v>
      </c>
      <c r="H23" s="18">
        <v>7609</v>
      </c>
      <c r="I23" s="18">
        <v>321</v>
      </c>
      <c r="J23" s="19">
        <f>E23</f>
        <v>18209</v>
      </c>
      <c r="K23" s="18">
        <v>13178</v>
      </c>
      <c r="L23" s="19">
        <f>J23-K23</f>
        <v>5031</v>
      </c>
    </row>
    <row r="24" spans="3:12" x14ac:dyDescent="0.2">
      <c r="C24" s="5" t="s">
        <v>105</v>
      </c>
      <c r="D24" s="37">
        <f>E24+I24</f>
        <v>18659</v>
      </c>
      <c r="E24" s="19">
        <f>F24+G24+H24</f>
        <v>18659</v>
      </c>
      <c r="F24" s="18">
        <v>17449</v>
      </c>
      <c r="G24" s="30" t="s">
        <v>603</v>
      </c>
      <c r="H24" s="18">
        <v>1210</v>
      </c>
      <c r="I24" s="30" t="s">
        <v>603</v>
      </c>
      <c r="J24" s="19">
        <f>E24</f>
        <v>18659</v>
      </c>
      <c r="K24" s="18">
        <v>10652</v>
      </c>
      <c r="L24" s="19">
        <f>J24-K24</f>
        <v>8007</v>
      </c>
    </row>
    <row r="25" spans="3:12" x14ac:dyDescent="0.2">
      <c r="C25" s="5" t="s">
        <v>104</v>
      </c>
      <c r="D25" s="37">
        <f>E25+I25</f>
        <v>27983</v>
      </c>
      <c r="E25" s="19">
        <f>F25+G25+H25</f>
        <v>27932</v>
      </c>
      <c r="F25" s="18">
        <v>27932</v>
      </c>
      <c r="G25" s="30" t="s">
        <v>603</v>
      </c>
      <c r="H25" s="30" t="s">
        <v>603</v>
      </c>
      <c r="I25" s="18">
        <v>51</v>
      </c>
      <c r="J25" s="19">
        <f>E25</f>
        <v>27932</v>
      </c>
      <c r="K25" s="18">
        <v>15351</v>
      </c>
      <c r="L25" s="19">
        <f>J25-K25</f>
        <v>12581</v>
      </c>
    </row>
    <row r="26" spans="3:12" x14ac:dyDescent="0.2">
      <c r="C26" s="5" t="s">
        <v>103</v>
      </c>
      <c r="D26" s="37">
        <f>E26+I26</f>
        <v>18384</v>
      </c>
      <c r="E26" s="19">
        <f>F26+G26+H26</f>
        <v>18374</v>
      </c>
      <c r="F26" s="18">
        <v>18374</v>
      </c>
      <c r="G26" s="30" t="s">
        <v>603</v>
      </c>
      <c r="H26" s="30" t="s">
        <v>603</v>
      </c>
      <c r="I26" s="18">
        <v>10</v>
      </c>
      <c r="J26" s="19">
        <f>E26</f>
        <v>18374</v>
      </c>
      <c r="K26" s="18">
        <v>6752</v>
      </c>
      <c r="L26" s="19">
        <f>J26-K26</f>
        <v>11622</v>
      </c>
    </row>
    <row r="27" spans="3:12" x14ac:dyDescent="0.2">
      <c r="D27" s="9"/>
    </row>
    <row r="28" spans="3:12" x14ac:dyDescent="0.2">
      <c r="C28" s="5" t="s">
        <v>102</v>
      </c>
      <c r="D28" s="37">
        <f>E28+I28</f>
        <v>7237</v>
      </c>
      <c r="E28" s="19">
        <f>F28+G28+H28</f>
        <v>7200</v>
      </c>
      <c r="F28" s="30" t="s">
        <v>603</v>
      </c>
      <c r="G28" s="30" t="s">
        <v>603</v>
      </c>
      <c r="H28" s="18">
        <v>7200</v>
      </c>
      <c r="I28" s="18">
        <v>37</v>
      </c>
      <c r="J28" s="19">
        <f>E28</f>
        <v>7200</v>
      </c>
      <c r="K28" s="18">
        <v>3600</v>
      </c>
      <c r="L28" s="19">
        <f>J28-K28</f>
        <v>3600</v>
      </c>
    </row>
    <row r="29" spans="3:12" x14ac:dyDescent="0.2">
      <c r="C29" s="5" t="s">
        <v>101</v>
      </c>
      <c r="D29" s="37">
        <f>E29+I29</f>
        <v>5568</v>
      </c>
      <c r="E29" s="19">
        <f>F29+G29+H29</f>
        <v>5392</v>
      </c>
      <c r="F29" s="30" t="s">
        <v>603</v>
      </c>
      <c r="G29" s="30" t="s">
        <v>603</v>
      </c>
      <c r="H29" s="18">
        <v>5392</v>
      </c>
      <c r="I29" s="18">
        <v>176</v>
      </c>
      <c r="J29" s="19">
        <f>E29</f>
        <v>5392</v>
      </c>
      <c r="K29" s="18">
        <v>3792</v>
      </c>
      <c r="L29" s="19">
        <f>J29-K29</f>
        <v>1600</v>
      </c>
    </row>
    <row r="30" spans="3:12" x14ac:dyDescent="0.2">
      <c r="C30" s="5" t="s">
        <v>100</v>
      </c>
      <c r="D30" s="37">
        <f>E30+I30</f>
        <v>1916</v>
      </c>
      <c r="E30" s="19">
        <f>F30+G30+H30</f>
        <v>1856</v>
      </c>
      <c r="F30" s="30" t="s">
        <v>597</v>
      </c>
      <c r="G30" s="30" t="s">
        <v>597</v>
      </c>
      <c r="H30" s="18">
        <v>1856</v>
      </c>
      <c r="I30" s="18">
        <v>60</v>
      </c>
      <c r="J30" s="19">
        <f>E30</f>
        <v>1856</v>
      </c>
      <c r="K30" s="18">
        <v>1303</v>
      </c>
      <c r="L30" s="19">
        <f>J30-K30</f>
        <v>553</v>
      </c>
    </row>
    <row r="31" spans="3:12" x14ac:dyDescent="0.2">
      <c r="C31" s="5" t="s">
        <v>99</v>
      </c>
      <c r="D31" s="37">
        <f>E31+I31</f>
        <v>9013</v>
      </c>
      <c r="E31" s="19">
        <f>F31+G31+H31</f>
        <v>8866</v>
      </c>
      <c r="F31" s="18">
        <v>8866</v>
      </c>
      <c r="G31" s="30" t="s">
        <v>59</v>
      </c>
      <c r="H31" s="30" t="s">
        <v>59</v>
      </c>
      <c r="I31" s="18">
        <v>147</v>
      </c>
      <c r="J31" s="19">
        <f>E31</f>
        <v>8866</v>
      </c>
      <c r="K31" s="18">
        <v>6840</v>
      </c>
      <c r="L31" s="19">
        <f>J31-K31</f>
        <v>2026</v>
      </c>
    </row>
    <row r="32" spans="3:12" x14ac:dyDescent="0.2">
      <c r="C32" s="5" t="s">
        <v>98</v>
      </c>
      <c r="D32" s="37">
        <f>E32+I32</f>
        <v>9332</v>
      </c>
      <c r="E32" s="19">
        <f>F32+G32+H32</f>
        <v>9162</v>
      </c>
      <c r="F32" s="18">
        <v>9162</v>
      </c>
      <c r="G32" s="30" t="s">
        <v>59</v>
      </c>
      <c r="H32" s="30" t="s">
        <v>59</v>
      </c>
      <c r="I32" s="18">
        <v>170</v>
      </c>
      <c r="J32" s="19">
        <f>E32</f>
        <v>9162</v>
      </c>
      <c r="K32" s="18">
        <v>5740</v>
      </c>
      <c r="L32" s="19">
        <f>J32-K32</f>
        <v>3422</v>
      </c>
    </row>
    <row r="33" spans="3:12" x14ac:dyDescent="0.2">
      <c r="C33" s="5" t="s">
        <v>97</v>
      </c>
      <c r="D33" s="37">
        <f>E33+I33</f>
        <v>3686</v>
      </c>
      <c r="E33" s="19">
        <f>F33+G33+H33</f>
        <v>3597</v>
      </c>
      <c r="F33" s="18">
        <v>3597</v>
      </c>
      <c r="G33" s="30" t="s">
        <v>59</v>
      </c>
      <c r="H33" s="30" t="s">
        <v>59</v>
      </c>
      <c r="I33" s="18">
        <v>89</v>
      </c>
      <c r="J33" s="19">
        <f>E33</f>
        <v>3597</v>
      </c>
      <c r="K33" s="18">
        <v>3114</v>
      </c>
      <c r="L33" s="19">
        <f>J33-K33</f>
        <v>483</v>
      </c>
    </row>
    <row r="34" spans="3:12" x14ac:dyDescent="0.2">
      <c r="C34" s="5" t="s">
        <v>96</v>
      </c>
      <c r="D34" s="37">
        <f>E34+I34</f>
        <v>5332</v>
      </c>
      <c r="E34" s="19">
        <f>F34+G34+H34</f>
        <v>5252</v>
      </c>
      <c r="F34" s="18">
        <v>5252</v>
      </c>
      <c r="G34" s="30" t="s">
        <v>59</v>
      </c>
      <c r="H34" s="30" t="s">
        <v>59</v>
      </c>
      <c r="I34" s="18">
        <v>80</v>
      </c>
      <c r="J34" s="19">
        <f>E34</f>
        <v>5252</v>
      </c>
      <c r="K34" s="18">
        <v>3499</v>
      </c>
      <c r="L34" s="19">
        <f>J34-K34</f>
        <v>1753</v>
      </c>
    </row>
    <row r="35" spans="3:12" x14ac:dyDescent="0.2">
      <c r="C35" s="5" t="s">
        <v>95</v>
      </c>
      <c r="D35" s="37">
        <f>E35+I35</f>
        <v>12370</v>
      </c>
      <c r="E35" s="19">
        <f>F35+G35+H35</f>
        <v>12162</v>
      </c>
      <c r="F35" s="18">
        <v>12162</v>
      </c>
      <c r="G35" s="30" t="s">
        <v>59</v>
      </c>
      <c r="H35" s="30" t="s">
        <v>59</v>
      </c>
      <c r="I35" s="18">
        <v>208</v>
      </c>
      <c r="J35" s="19">
        <f>E35</f>
        <v>12162</v>
      </c>
      <c r="K35" s="18">
        <v>8473</v>
      </c>
      <c r="L35" s="19">
        <f>J35-K35</f>
        <v>3689</v>
      </c>
    </row>
    <row r="36" spans="3:12" x14ac:dyDescent="0.2">
      <c r="C36" s="5" t="s">
        <v>94</v>
      </c>
      <c r="D36" s="37">
        <f>E36+I36</f>
        <v>25881</v>
      </c>
      <c r="E36" s="19">
        <f>F36+G36+H36</f>
        <v>25673</v>
      </c>
      <c r="F36" s="18">
        <v>25673</v>
      </c>
      <c r="G36" s="30" t="s">
        <v>602</v>
      </c>
      <c r="H36" s="30" t="s">
        <v>602</v>
      </c>
      <c r="I36" s="18">
        <v>208</v>
      </c>
      <c r="J36" s="19">
        <f>E36</f>
        <v>25673</v>
      </c>
      <c r="K36" s="18">
        <v>19280</v>
      </c>
      <c r="L36" s="19">
        <f>J36-K36</f>
        <v>6393</v>
      </c>
    </row>
    <row r="37" spans="3:12" x14ac:dyDescent="0.2">
      <c r="C37" s="5" t="s">
        <v>93</v>
      </c>
      <c r="D37" s="37">
        <f>E37+I37</f>
        <v>9268</v>
      </c>
      <c r="E37" s="19">
        <f>F37+G37+H37</f>
        <v>9232</v>
      </c>
      <c r="F37" s="18">
        <v>9232</v>
      </c>
      <c r="G37" s="30" t="s">
        <v>599</v>
      </c>
      <c r="H37" s="30" t="s">
        <v>599</v>
      </c>
      <c r="I37" s="18">
        <v>36</v>
      </c>
      <c r="J37" s="19">
        <f>E37</f>
        <v>9232</v>
      </c>
      <c r="K37" s="18">
        <v>8080</v>
      </c>
      <c r="L37" s="19">
        <f>J37-K37</f>
        <v>1152</v>
      </c>
    </row>
    <row r="38" spans="3:12" x14ac:dyDescent="0.2">
      <c r="C38" s="5" t="s">
        <v>92</v>
      </c>
      <c r="D38" s="37">
        <f>E38+I38</f>
        <v>8454</v>
      </c>
      <c r="E38" s="19">
        <f>F38+G38+H38</f>
        <v>8404</v>
      </c>
      <c r="F38" s="18">
        <v>8404</v>
      </c>
      <c r="G38" s="30" t="s">
        <v>599</v>
      </c>
      <c r="H38" s="30" t="s">
        <v>599</v>
      </c>
      <c r="I38" s="18">
        <v>50</v>
      </c>
      <c r="J38" s="19">
        <f>E38</f>
        <v>8404</v>
      </c>
      <c r="K38" s="18">
        <v>4894</v>
      </c>
      <c r="L38" s="19">
        <f>J38-K38</f>
        <v>3510</v>
      </c>
    </row>
    <row r="39" spans="3:12" x14ac:dyDescent="0.2">
      <c r="C39" s="5" t="s">
        <v>91</v>
      </c>
      <c r="D39" s="37">
        <f>E39+I39</f>
        <v>3506</v>
      </c>
      <c r="E39" s="19">
        <f>F39+G39+H39</f>
        <v>3447</v>
      </c>
      <c r="F39" s="18">
        <v>3447</v>
      </c>
      <c r="G39" s="30" t="s">
        <v>59</v>
      </c>
      <c r="H39" s="30" t="s">
        <v>59</v>
      </c>
      <c r="I39" s="18">
        <v>59</v>
      </c>
      <c r="J39" s="19">
        <f>E39</f>
        <v>3447</v>
      </c>
      <c r="K39" s="18">
        <v>2415</v>
      </c>
      <c r="L39" s="19">
        <f>J39-K39</f>
        <v>1032</v>
      </c>
    </row>
    <row r="40" spans="3:12" x14ac:dyDescent="0.2">
      <c r="C40" s="5" t="s">
        <v>90</v>
      </c>
      <c r="D40" s="37">
        <f>E40+I40</f>
        <v>2677</v>
      </c>
      <c r="E40" s="19">
        <f>F40+G40+H40</f>
        <v>2641</v>
      </c>
      <c r="F40" s="30" t="s">
        <v>597</v>
      </c>
      <c r="G40" s="30">
        <v>2641</v>
      </c>
      <c r="H40" s="30" t="s">
        <v>597</v>
      </c>
      <c r="I40" s="18">
        <v>36</v>
      </c>
      <c r="J40" s="19">
        <f>E40</f>
        <v>2641</v>
      </c>
      <c r="K40" s="18">
        <v>2365</v>
      </c>
      <c r="L40" s="19">
        <f>J40-K40</f>
        <v>276</v>
      </c>
    </row>
    <row r="41" spans="3:12" x14ac:dyDescent="0.2">
      <c r="C41" s="5" t="s">
        <v>89</v>
      </c>
      <c r="D41" s="37">
        <f>E41+I41</f>
        <v>354</v>
      </c>
      <c r="E41" s="19">
        <f>F41+G41+H41</f>
        <v>354</v>
      </c>
      <c r="F41" s="18">
        <v>354</v>
      </c>
      <c r="G41" s="30" t="s">
        <v>599</v>
      </c>
      <c r="H41" s="30" t="s">
        <v>599</v>
      </c>
      <c r="I41" s="30" t="s">
        <v>599</v>
      </c>
      <c r="J41" s="19">
        <f>E41</f>
        <v>354</v>
      </c>
      <c r="K41" s="18">
        <v>276</v>
      </c>
      <c r="L41" s="19">
        <f>J41-K41</f>
        <v>78</v>
      </c>
    </row>
    <row r="42" spans="3:12" x14ac:dyDescent="0.2">
      <c r="C42" s="5" t="s">
        <v>88</v>
      </c>
      <c r="D42" s="37">
        <f>E42+I42</f>
        <v>6829</v>
      </c>
      <c r="E42" s="19">
        <f>F42+G42+H42</f>
        <v>6829</v>
      </c>
      <c r="F42" s="18">
        <v>6829</v>
      </c>
      <c r="G42" s="30" t="s">
        <v>59</v>
      </c>
      <c r="H42" s="30" t="s">
        <v>59</v>
      </c>
      <c r="I42" s="30" t="s">
        <v>59</v>
      </c>
      <c r="J42" s="19">
        <f>E42</f>
        <v>6829</v>
      </c>
      <c r="K42" s="18">
        <v>4224</v>
      </c>
      <c r="L42" s="19">
        <f>J42-K42</f>
        <v>2605</v>
      </c>
    </row>
    <row r="43" spans="3:12" x14ac:dyDescent="0.2">
      <c r="C43" s="5" t="s">
        <v>87</v>
      </c>
      <c r="D43" s="37">
        <f>E43+I43</f>
        <v>3770</v>
      </c>
      <c r="E43" s="19">
        <f>F43+G43+H43</f>
        <v>3770</v>
      </c>
      <c r="F43" s="18">
        <v>3770</v>
      </c>
      <c r="G43" s="30" t="s">
        <v>59</v>
      </c>
      <c r="H43" s="30" t="s">
        <v>59</v>
      </c>
      <c r="I43" s="30" t="s">
        <v>59</v>
      </c>
      <c r="J43" s="19">
        <f>E43</f>
        <v>3770</v>
      </c>
      <c r="K43" s="18">
        <v>3031</v>
      </c>
      <c r="L43" s="19">
        <f>J43-K43</f>
        <v>739</v>
      </c>
    </row>
    <row r="44" spans="3:12" x14ac:dyDescent="0.2">
      <c r="C44" s="5" t="s">
        <v>86</v>
      </c>
      <c r="D44" s="37">
        <f>E44+I44</f>
        <v>8116</v>
      </c>
      <c r="E44" s="19">
        <f>F44+G44+H44</f>
        <v>8091</v>
      </c>
      <c r="F44" s="18">
        <v>4546</v>
      </c>
      <c r="G44" s="30" t="s">
        <v>601</v>
      </c>
      <c r="H44" s="30">
        <v>3545</v>
      </c>
      <c r="I44" s="18">
        <v>25</v>
      </c>
      <c r="J44" s="19">
        <f>E44</f>
        <v>8091</v>
      </c>
      <c r="K44" s="18">
        <v>6417</v>
      </c>
      <c r="L44" s="19">
        <f>J44-K44</f>
        <v>1674</v>
      </c>
    </row>
    <row r="45" spans="3:12" x14ac:dyDescent="0.2">
      <c r="C45" s="5" t="s">
        <v>85</v>
      </c>
      <c r="D45" s="37">
        <f>E45+I45</f>
        <v>5324</v>
      </c>
      <c r="E45" s="19">
        <f>F45+G45+H45</f>
        <v>5128</v>
      </c>
      <c r="F45" s="18">
        <v>3055</v>
      </c>
      <c r="G45" s="30" t="s">
        <v>42</v>
      </c>
      <c r="H45" s="30">
        <v>2073</v>
      </c>
      <c r="I45" s="18">
        <v>196</v>
      </c>
      <c r="J45" s="19">
        <f>E45</f>
        <v>5128</v>
      </c>
      <c r="K45" s="18">
        <v>4567</v>
      </c>
      <c r="L45" s="19">
        <f>J45-K45</f>
        <v>561</v>
      </c>
    </row>
    <row r="46" spans="3:12" x14ac:dyDescent="0.2">
      <c r="C46" s="5" t="s">
        <v>84</v>
      </c>
      <c r="D46" s="37">
        <f>E46+I46</f>
        <v>2710</v>
      </c>
      <c r="E46" s="19">
        <f>F46+G46+H46</f>
        <v>2687</v>
      </c>
      <c r="F46" s="18">
        <v>1540</v>
      </c>
      <c r="G46" s="30" t="s">
        <v>599</v>
      </c>
      <c r="H46" s="30">
        <v>1147</v>
      </c>
      <c r="I46" s="18">
        <v>23</v>
      </c>
      <c r="J46" s="19">
        <f>E46</f>
        <v>2687</v>
      </c>
      <c r="K46" s="18">
        <v>2287</v>
      </c>
      <c r="L46" s="19">
        <f>J46-K46</f>
        <v>400</v>
      </c>
    </row>
    <row r="47" spans="3:12" x14ac:dyDescent="0.2">
      <c r="C47" s="5" t="s">
        <v>83</v>
      </c>
      <c r="D47" s="37">
        <f>E47+I47</f>
        <v>3988</v>
      </c>
      <c r="E47" s="19">
        <f>F47+G47+H47</f>
        <v>3988</v>
      </c>
      <c r="F47" s="18">
        <v>3689</v>
      </c>
      <c r="G47" s="30" t="s">
        <v>598</v>
      </c>
      <c r="H47" s="30">
        <v>299</v>
      </c>
      <c r="I47" s="30" t="s">
        <v>598</v>
      </c>
      <c r="J47" s="19">
        <f>E47</f>
        <v>3988</v>
      </c>
      <c r="K47" s="18">
        <v>2629</v>
      </c>
      <c r="L47" s="19">
        <f>J47-K47</f>
        <v>1359</v>
      </c>
    </row>
    <row r="48" spans="3:12" x14ac:dyDescent="0.2">
      <c r="C48" s="5" t="s">
        <v>82</v>
      </c>
      <c r="D48" s="37">
        <f>E48+I48</f>
        <v>5015</v>
      </c>
      <c r="E48" s="19">
        <f>F48+G48+H48</f>
        <v>5000</v>
      </c>
      <c r="F48" s="18">
        <v>4579</v>
      </c>
      <c r="G48" s="30" t="s">
        <v>597</v>
      </c>
      <c r="H48" s="30">
        <v>421</v>
      </c>
      <c r="I48" s="18">
        <v>15</v>
      </c>
      <c r="J48" s="19">
        <f>E48</f>
        <v>5000</v>
      </c>
      <c r="K48" s="18">
        <v>3703</v>
      </c>
      <c r="L48" s="19">
        <f>J48-K48</f>
        <v>1297</v>
      </c>
    </row>
    <row r="49" spans="3:12" x14ac:dyDescent="0.2">
      <c r="C49" s="5" t="s">
        <v>81</v>
      </c>
      <c r="D49" s="37">
        <f>E49+I49</f>
        <v>4536</v>
      </c>
      <c r="E49" s="19">
        <f>F49+G49+H49</f>
        <v>4447</v>
      </c>
      <c r="F49" s="18">
        <v>4159</v>
      </c>
      <c r="G49" s="30" t="s">
        <v>599</v>
      </c>
      <c r="H49" s="30">
        <v>288</v>
      </c>
      <c r="I49" s="18">
        <v>89</v>
      </c>
      <c r="J49" s="19">
        <f>E49</f>
        <v>4447</v>
      </c>
      <c r="K49" s="18">
        <v>2532</v>
      </c>
      <c r="L49" s="19">
        <f>J49-K49</f>
        <v>1915</v>
      </c>
    </row>
    <row r="50" spans="3:12" x14ac:dyDescent="0.2">
      <c r="C50" s="5" t="s">
        <v>80</v>
      </c>
      <c r="D50" s="37">
        <f>E50+I50</f>
        <v>4231</v>
      </c>
      <c r="E50" s="19">
        <f>F50+G50+H50</f>
        <v>4231</v>
      </c>
      <c r="F50" s="18">
        <v>3908</v>
      </c>
      <c r="G50" s="30" t="s">
        <v>59</v>
      </c>
      <c r="H50" s="30">
        <v>323</v>
      </c>
      <c r="I50" s="30" t="s">
        <v>59</v>
      </c>
      <c r="J50" s="19">
        <f>E50</f>
        <v>4231</v>
      </c>
      <c r="K50" s="18">
        <v>2843</v>
      </c>
      <c r="L50" s="19">
        <f>J50-K50</f>
        <v>1388</v>
      </c>
    </row>
    <row r="51" spans="3:12" x14ac:dyDescent="0.2">
      <c r="C51" s="5" t="s">
        <v>79</v>
      </c>
      <c r="D51" s="37">
        <f>E51+I51</f>
        <v>1616</v>
      </c>
      <c r="E51" s="19">
        <f>F51+G51+H51</f>
        <v>1569</v>
      </c>
      <c r="F51" s="18">
        <v>1467</v>
      </c>
      <c r="G51" s="30" t="s">
        <v>599</v>
      </c>
      <c r="H51" s="30">
        <v>102</v>
      </c>
      <c r="I51" s="18">
        <v>47</v>
      </c>
      <c r="J51" s="19">
        <f>E51</f>
        <v>1569</v>
      </c>
      <c r="K51" s="18">
        <v>901</v>
      </c>
      <c r="L51" s="19">
        <f>J51-K51</f>
        <v>668</v>
      </c>
    </row>
    <row r="52" spans="3:12" x14ac:dyDescent="0.2">
      <c r="C52" s="5" t="s">
        <v>78</v>
      </c>
      <c r="D52" s="37">
        <f>E52+I52</f>
        <v>1148</v>
      </c>
      <c r="E52" s="19">
        <f>F52+G52+H52</f>
        <v>996</v>
      </c>
      <c r="F52" s="18">
        <v>927</v>
      </c>
      <c r="G52" s="30" t="s">
        <v>597</v>
      </c>
      <c r="H52" s="30">
        <v>69</v>
      </c>
      <c r="I52" s="18">
        <v>152</v>
      </c>
      <c r="J52" s="19">
        <f>E52</f>
        <v>996</v>
      </c>
      <c r="K52" s="18">
        <v>608</v>
      </c>
      <c r="L52" s="19">
        <f>J52-K52</f>
        <v>388</v>
      </c>
    </row>
    <row r="53" spans="3:12" x14ac:dyDescent="0.2">
      <c r="C53" s="5" t="s">
        <v>77</v>
      </c>
      <c r="D53" s="37">
        <f>E53+I53</f>
        <v>3518</v>
      </c>
      <c r="E53" s="19">
        <f>F53+G53+H53</f>
        <v>3460</v>
      </c>
      <c r="F53" s="18">
        <v>3460</v>
      </c>
      <c r="G53" s="30" t="s">
        <v>599</v>
      </c>
      <c r="H53" s="30" t="s">
        <v>599</v>
      </c>
      <c r="I53" s="18">
        <v>58</v>
      </c>
      <c r="J53" s="19">
        <f>E53</f>
        <v>3460</v>
      </c>
      <c r="K53" s="18">
        <v>1557</v>
      </c>
      <c r="L53" s="19">
        <f>J53-K53</f>
        <v>1903</v>
      </c>
    </row>
    <row r="54" spans="3:12" x14ac:dyDescent="0.2">
      <c r="C54" s="5" t="s">
        <v>76</v>
      </c>
      <c r="D54" s="37">
        <f>E54+I54</f>
        <v>4224</v>
      </c>
      <c r="E54" s="19">
        <f>F54+G54+H54</f>
        <v>4224</v>
      </c>
      <c r="F54" s="18">
        <v>4224</v>
      </c>
      <c r="G54" s="30" t="s">
        <v>59</v>
      </c>
      <c r="H54" s="30" t="s">
        <v>59</v>
      </c>
      <c r="I54" s="30" t="s">
        <v>59</v>
      </c>
      <c r="J54" s="19">
        <f>E54</f>
        <v>4224</v>
      </c>
      <c r="K54" s="18">
        <v>2853</v>
      </c>
      <c r="L54" s="19">
        <f>J54-K54</f>
        <v>1371</v>
      </c>
    </row>
    <row r="55" spans="3:12" x14ac:dyDescent="0.2">
      <c r="C55" s="5" t="s">
        <v>75</v>
      </c>
      <c r="D55" s="37">
        <f>E55+I55</f>
        <v>4159</v>
      </c>
      <c r="E55" s="19">
        <f>F55+G55+H55</f>
        <v>4159</v>
      </c>
      <c r="F55" s="18">
        <v>4159</v>
      </c>
      <c r="G55" s="30" t="s">
        <v>59</v>
      </c>
      <c r="H55" s="30" t="s">
        <v>59</v>
      </c>
      <c r="I55" s="30" t="s">
        <v>59</v>
      </c>
      <c r="J55" s="19">
        <f>E55</f>
        <v>4159</v>
      </c>
      <c r="K55" s="18">
        <v>2238</v>
      </c>
      <c r="L55" s="19">
        <f>J55-K55</f>
        <v>1921</v>
      </c>
    </row>
    <row r="56" spans="3:12" x14ac:dyDescent="0.2">
      <c r="C56" s="5" t="s">
        <v>74</v>
      </c>
      <c r="D56" s="37">
        <f>E56+I56</f>
        <v>6472</v>
      </c>
      <c r="E56" s="19">
        <f>F56+G56+H56</f>
        <v>6472</v>
      </c>
      <c r="F56" s="18">
        <v>5954</v>
      </c>
      <c r="G56" s="30" t="s">
        <v>598</v>
      </c>
      <c r="H56" s="30">
        <v>518</v>
      </c>
      <c r="I56" s="30" t="s">
        <v>597</v>
      </c>
      <c r="J56" s="19">
        <f>E56</f>
        <v>6472</v>
      </c>
      <c r="K56" s="18">
        <v>4562</v>
      </c>
      <c r="L56" s="19">
        <f>J56-K56</f>
        <v>1910</v>
      </c>
    </row>
    <row r="57" spans="3:12" x14ac:dyDescent="0.2">
      <c r="C57" s="5" t="s">
        <v>73</v>
      </c>
      <c r="D57" s="37">
        <f>E57+I57</f>
        <v>9514</v>
      </c>
      <c r="E57" s="19">
        <f>F57+G57+H57</f>
        <v>9514</v>
      </c>
      <c r="F57" s="18">
        <v>9514</v>
      </c>
      <c r="G57" s="30" t="s">
        <v>599</v>
      </c>
      <c r="H57" s="30" t="s">
        <v>599</v>
      </c>
      <c r="I57" s="30" t="s">
        <v>599</v>
      </c>
      <c r="J57" s="19">
        <f>E57</f>
        <v>9514</v>
      </c>
      <c r="K57" s="18">
        <v>3269</v>
      </c>
      <c r="L57" s="19">
        <f>J57-K57</f>
        <v>6245</v>
      </c>
    </row>
    <row r="58" spans="3:12" x14ac:dyDescent="0.2">
      <c r="C58" s="5" t="s">
        <v>72</v>
      </c>
      <c r="D58" s="37">
        <f>E58+I58</f>
        <v>1986</v>
      </c>
      <c r="E58" s="19">
        <f>F58+G58+H58</f>
        <v>1938</v>
      </c>
      <c r="F58" s="18">
        <v>1938</v>
      </c>
      <c r="G58" s="30" t="s">
        <v>59</v>
      </c>
      <c r="H58" s="30" t="s">
        <v>59</v>
      </c>
      <c r="I58" s="18">
        <v>48</v>
      </c>
      <c r="J58" s="19">
        <f>E58</f>
        <v>1938</v>
      </c>
      <c r="K58" s="18">
        <v>1268</v>
      </c>
      <c r="L58" s="19">
        <f>J58-K58</f>
        <v>670</v>
      </c>
    </row>
    <row r="59" spans="3:12" x14ac:dyDescent="0.2">
      <c r="C59" s="5" t="s">
        <v>71</v>
      </c>
      <c r="D59" s="37">
        <f>E59+I59</f>
        <v>1554</v>
      </c>
      <c r="E59" s="19">
        <f>F59+G59+H59</f>
        <v>1334</v>
      </c>
      <c r="F59" s="18">
        <v>1334</v>
      </c>
      <c r="G59" s="30" t="s">
        <v>599</v>
      </c>
      <c r="H59" s="30" t="s">
        <v>599</v>
      </c>
      <c r="I59" s="18">
        <v>220</v>
      </c>
      <c r="J59" s="19">
        <f>E59</f>
        <v>1334</v>
      </c>
      <c r="K59" s="18">
        <v>753</v>
      </c>
      <c r="L59" s="19">
        <f>J59-K59</f>
        <v>581</v>
      </c>
    </row>
    <row r="60" spans="3:12" x14ac:dyDescent="0.2">
      <c r="C60" s="5" t="s">
        <v>70</v>
      </c>
      <c r="D60" s="37">
        <f>E60+I60</f>
        <v>7254</v>
      </c>
      <c r="E60" s="19">
        <f>F60+G60+H60</f>
        <v>7254</v>
      </c>
      <c r="F60" s="18">
        <v>7254</v>
      </c>
      <c r="G60" s="30" t="s">
        <v>597</v>
      </c>
      <c r="H60" s="30" t="s">
        <v>597</v>
      </c>
      <c r="I60" s="30" t="s">
        <v>597</v>
      </c>
      <c r="J60" s="19">
        <f>E60</f>
        <v>7254</v>
      </c>
      <c r="K60" s="18">
        <v>3752</v>
      </c>
      <c r="L60" s="19">
        <f>J60-K60</f>
        <v>3502</v>
      </c>
    </row>
    <row r="61" spans="3:12" x14ac:dyDescent="0.2">
      <c r="C61" s="5" t="s">
        <v>69</v>
      </c>
      <c r="D61" s="37">
        <f>E61+I61</f>
        <v>3159</v>
      </c>
      <c r="E61" s="19">
        <f>F61+G61+H61</f>
        <v>3159</v>
      </c>
      <c r="F61" s="18">
        <v>3159</v>
      </c>
      <c r="G61" s="30" t="s">
        <v>599</v>
      </c>
      <c r="H61" s="30" t="s">
        <v>599</v>
      </c>
      <c r="I61" s="30" t="s">
        <v>599</v>
      </c>
      <c r="J61" s="19">
        <f>E61</f>
        <v>3159</v>
      </c>
      <c r="K61" s="18">
        <v>1750</v>
      </c>
      <c r="L61" s="19">
        <f>J61-K61</f>
        <v>1409</v>
      </c>
    </row>
    <row r="62" spans="3:12" x14ac:dyDescent="0.2">
      <c r="C62" s="5" t="s">
        <v>68</v>
      </c>
      <c r="D62" s="37">
        <f>E62+I62</f>
        <v>3660</v>
      </c>
      <c r="E62" s="19">
        <f>F62+G62+H62</f>
        <v>3660</v>
      </c>
      <c r="F62" s="18">
        <v>3660</v>
      </c>
      <c r="G62" s="30" t="s">
        <v>59</v>
      </c>
      <c r="H62" s="30" t="s">
        <v>59</v>
      </c>
      <c r="I62" s="30" t="s">
        <v>59</v>
      </c>
      <c r="J62" s="19">
        <f>E62</f>
        <v>3660</v>
      </c>
      <c r="K62" s="18">
        <v>2028</v>
      </c>
      <c r="L62" s="19">
        <f>J62-K62</f>
        <v>1632</v>
      </c>
    </row>
    <row r="63" spans="3:12" x14ac:dyDescent="0.2">
      <c r="C63" s="5" t="s">
        <v>67</v>
      </c>
      <c r="D63" s="37">
        <f>E63+I63</f>
        <v>10735</v>
      </c>
      <c r="E63" s="19">
        <f>F63+G63+H63</f>
        <v>10700</v>
      </c>
      <c r="F63" s="18">
        <v>10103</v>
      </c>
      <c r="G63" s="30">
        <v>597</v>
      </c>
      <c r="H63" s="30" t="s">
        <v>59</v>
      </c>
      <c r="I63" s="18">
        <v>35</v>
      </c>
      <c r="J63" s="19">
        <f>E63</f>
        <v>10700</v>
      </c>
      <c r="K63" s="18">
        <v>7581</v>
      </c>
      <c r="L63" s="19">
        <f>J63-K63</f>
        <v>3119</v>
      </c>
    </row>
    <row r="64" spans="3:12" x14ac:dyDescent="0.2">
      <c r="C64" s="5" t="s">
        <v>66</v>
      </c>
      <c r="D64" s="37">
        <f>E64+I64</f>
        <v>10932</v>
      </c>
      <c r="E64" s="19">
        <f>F64+G64+H64</f>
        <v>10737</v>
      </c>
      <c r="F64" s="18">
        <v>10737</v>
      </c>
      <c r="G64" s="30" t="s">
        <v>600</v>
      </c>
      <c r="H64" s="30" t="s">
        <v>600</v>
      </c>
      <c r="I64" s="18">
        <v>195</v>
      </c>
      <c r="J64" s="19">
        <f>E64</f>
        <v>10737</v>
      </c>
      <c r="K64" s="18">
        <v>4942</v>
      </c>
      <c r="L64" s="19">
        <f>J64-K64</f>
        <v>5795</v>
      </c>
    </row>
    <row r="65" spans="1:12" x14ac:dyDescent="0.2">
      <c r="C65" s="5" t="s">
        <v>65</v>
      </c>
      <c r="D65" s="37">
        <f>E65+I65</f>
        <v>1319</v>
      </c>
      <c r="E65" s="19">
        <f>F65+G65+H65</f>
        <v>1319</v>
      </c>
      <c r="F65" s="18">
        <v>1319</v>
      </c>
      <c r="G65" s="30" t="s">
        <v>59</v>
      </c>
      <c r="H65" s="30" t="s">
        <v>59</v>
      </c>
      <c r="I65" s="30" t="s">
        <v>59</v>
      </c>
      <c r="J65" s="19">
        <f>E65</f>
        <v>1319</v>
      </c>
      <c r="K65" s="18">
        <v>408</v>
      </c>
      <c r="L65" s="19">
        <f>J65-K65</f>
        <v>911</v>
      </c>
    </row>
    <row r="66" spans="1:12" x14ac:dyDescent="0.2">
      <c r="C66" s="5" t="s">
        <v>64</v>
      </c>
      <c r="D66" s="37">
        <f>E66+I66</f>
        <v>3432</v>
      </c>
      <c r="E66" s="19">
        <f>F66+G66+H66</f>
        <v>3425</v>
      </c>
      <c r="F66" s="18">
        <v>3425</v>
      </c>
      <c r="G66" s="30" t="s">
        <v>599</v>
      </c>
      <c r="H66" s="30" t="s">
        <v>599</v>
      </c>
      <c r="I66" s="18">
        <v>7</v>
      </c>
      <c r="J66" s="19">
        <f>E66</f>
        <v>3425</v>
      </c>
      <c r="K66" s="18">
        <v>2104</v>
      </c>
      <c r="L66" s="19">
        <f>J66-K66</f>
        <v>1321</v>
      </c>
    </row>
    <row r="67" spans="1:12" x14ac:dyDescent="0.2">
      <c r="C67" s="5" t="s">
        <v>63</v>
      </c>
      <c r="D67" s="37">
        <f>E67+I67</f>
        <v>2632</v>
      </c>
      <c r="E67" s="19">
        <f>F67+G67+H67</f>
        <v>2026</v>
      </c>
      <c r="F67" s="18">
        <v>2026</v>
      </c>
      <c r="G67" s="30" t="s">
        <v>598</v>
      </c>
      <c r="H67" s="30" t="s">
        <v>598</v>
      </c>
      <c r="I67" s="18">
        <v>606</v>
      </c>
      <c r="J67" s="19">
        <f>E67</f>
        <v>2026</v>
      </c>
      <c r="K67" s="18">
        <v>1004</v>
      </c>
      <c r="L67" s="19">
        <f>J67-K67</f>
        <v>1022</v>
      </c>
    </row>
    <row r="68" spans="1:12" x14ac:dyDescent="0.2">
      <c r="C68" s="5" t="s">
        <v>62</v>
      </c>
      <c r="D68" s="37">
        <f>E68+I68</f>
        <v>1245</v>
      </c>
      <c r="E68" s="19">
        <f>F68+G68+H68</f>
        <v>1220</v>
      </c>
      <c r="F68" s="18">
        <v>1220</v>
      </c>
      <c r="G68" s="30" t="s">
        <v>597</v>
      </c>
      <c r="H68" s="30" t="s">
        <v>597</v>
      </c>
      <c r="I68" s="18">
        <v>25</v>
      </c>
      <c r="J68" s="19">
        <f>E68</f>
        <v>1220</v>
      </c>
      <c r="K68" s="18">
        <v>560</v>
      </c>
      <c r="L68" s="19">
        <f>J68-K68</f>
        <v>660</v>
      </c>
    </row>
    <row r="69" spans="1:12" x14ac:dyDescent="0.2">
      <c r="C69" s="5" t="s">
        <v>61</v>
      </c>
      <c r="D69" s="37">
        <f>E69+I69</f>
        <v>2702</v>
      </c>
      <c r="E69" s="19">
        <f>F69+G69+H69</f>
        <v>2420</v>
      </c>
      <c r="F69" s="18">
        <v>2391</v>
      </c>
      <c r="G69" s="30">
        <v>29</v>
      </c>
      <c r="H69" s="30" t="s">
        <v>42</v>
      </c>
      <c r="I69" s="18">
        <v>282</v>
      </c>
      <c r="J69" s="19">
        <f>E69</f>
        <v>2420</v>
      </c>
      <c r="K69" s="18">
        <v>1650</v>
      </c>
      <c r="L69" s="19">
        <f>J69-K69</f>
        <v>770</v>
      </c>
    </row>
    <row r="70" spans="1:12" x14ac:dyDescent="0.2">
      <c r="C70" s="5" t="s">
        <v>60</v>
      </c>
      <c r="D70" s="37">
        <f>E70+I70</f>
        <v>375</v>
      </c>
      <c r="E70" s="19">
        <f>F70+G70+H70</f>
        <v>324</v>
      </c>
      <c r="F70" s="18">
        <v>324</v>
      </c>
      <c r="G70" s="30" t="s">
        <v>568</v>
      </c>
      <c r="H70" s="30" t="s">
        <v>568</v>
      </c>
      <c r="I70" s="18">
        <v>51</v>
      </c>
      <c r="J70" s="19">
        <f>E70</f>
        <v>324</v>
      </c>
      <c r="K70" s="18">
        <v>87</v>
      </c>
      <c r="L70" s="19">
        <f>J70-K70</f>
        <v>237</v>
      </c>
    </row>
    <row r="71" spans="1:12" ht="18" thickBot="1" x14ac:dyDescent="0.25">
      <c r="B71" s="7"/>
      <c r="C71" s="7"/>
      <c r="D71" s="20"/>
      <c r="E71" s="7"/>
      <c r="F71" s="7"/>
      <c r="G71" s="8" t="s">
        <v>119</v>
      </c>
      <c r="H71" s="7"/>
      <c r="I71" s="7"/>
      <c r="J71" s="7"/>
      <c r="K71" s="7"/>
      <c r="L71" s="7"/>
    </row>
    <row r="72" spans="1:12" x14ac:dyDescent="0.2">
      <c r="D72" s="47" t="s">
        <v>596</v>
      </c>
    </row>
    <row r="73" spans="1:12" x14ac:dyDescent="0.2">
      <c r="A73" s="5"/>
    </row>
  </sheetData>
  <phoneticPr fontId="4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6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10.69921875" style="6" customWidth="1"/>
    <col min="4" max="5" width="9.69921875" style="6"/>
    <col min="6" max="6" width="10.69921875" style="6" customWidth="1"/>
    <col min="7" max="9" width="9.69921875" style="6"/>
    <col min="10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E6" s="1" t="s">
        <v>58</v>
      </c>
    </row>
    <row r="7" spans="1:11" ht="18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C8" s="9"/>
      <c r="D8" s="5" t="s">
        <v>57</v>
      </c>
      <c r="H8" s="13" t="s">
        <v>56</v>
      </c>
      <c r="I8" s="9"/>
      <c r="J8" s="5" t="s">
        <v>55</v>
      </c>
    </row>
    <row r="9" spans="1:11" x14ac:dyDescent="0.2">
      <c r="C9" s="10"/>
      <c r="D9" s="11" t="s">
        <v>54</v>
      </c>
      <c r="E9" s="12"/>
      <c r="F9" s="12"/>
      <c r="G9" s="12"/>
      <c r="H9" s="13" t="s">
        <v>53</v>
      </c>
      <c r="I9" s="10"/>
      <c r="J9" s="11" t="s">
        <v>52</v>
      </c>
      <c r="K9" s="12"/>
    </row>
    <row r="10" spans="1:11" x14ac:dyDescent="0.2">
      <c r="B10" s="12"/>
      <c r="C10" s="14" t="s">
        <v>10</v>
      </c>
      <c r="D10" s="15" t="s">
        <v>48</v>
      </c>
      <c r="E10" s="15" t="s">
        <v>51</v>
      </c>
      <c r="F10" s="15" t="s">
        <v>47</v>
      </c>
      <c r="G10" s="15" t="s">
        <v>50</v>
      </c>
      <c r="H10" s="15" t="s">
        <v>49</v>
      </c>
      <c r="I10" s="15" t="s">
        <v>48</v>
      </c>
      <c r="J10" s="15" t="s">
        <v>47</v>
      </c>
      <c r="K10" s="15" t="s">
        <v>46</v>
      </c>
    </row>
    <row r="11" spans="1:11" x14ac:dyDescent="0.2">
      <c r="C11" s="28" t="s">
        <v>45</v>
      </c>
      <c r="D11" s="16" t="s">
        <v>45</v>
      </c>
      <c r="E11" s="16" t="s">
        <v>45</v>
      </c>
      <c r="F11" s="16" t="s">
        <v>45</v>
      </c>
      <c r="G11" s="16" t="s">
        <v>45</v>
      </c>
      <c r="H11" s="16" t="s">
        <v>45</v>
      </c>
      <c r="I11" s="16" t="s">
        <v>44</v>
      </c>
      <c r="J11" s="16" t="s">
        <v>44</v>
      </c>
      <c r="K11" s="16" t="s">
        <v>44</v>
      </c>
    </row>
    <row r="12" spans="1:11" x14ac:dyDescent="0.2">
      <c r="B12" s="5" t="s">
        <v>43</v>
      </c>
      <c r="C12" s="24">
        <f>D12+E12+F12+G12</f>
        <v>9064</v>
      </c>
      <c r="D12" s="26">
        <v>2821</v>
      </c>
      <c r="E12" s="27" t="s">
        <v>42</v>
      </c>
      <c r="F12" s="26">
        <v>1064</v>
      </c>
      <c r="G12" s="26">
        <v>5179</v>
      </c>
      <c r="H12" s="27" t="s">
        <v>41</v>
      </c>
      <c r="I12" s="27" t="s">
        <v>41</v>
      </c>
      <c r="J12" s="27" t="s">
        <v>41</v>
      </c>
      <c r="K12" s="27" t="s">
        <v>41</v>
      </c>
    </row>
    <row r="13" spans="1:11" x14ac:dyDescent="0.2">
      <c r="B13" s="5" t="s">
        <v>21</v>
      </c>
      <c r="C13" s="24">
        <f>D13+E13+F13+G13</f>
        <v>10673.1</v>
      </c>
      <c r="D13" s="26">
        <v>2956</v>
      </c>
      <c r="E13" s="26">
        <v>0.5</v>
      </c>
      <c r="F13" s="26">
        <v>678.6</v>
      </c>
      <c r="G13" s="26">
        <v>7038</v>
      </c>
      <c r="H13" s="27" t="s">
        <v>41</v>
      </c>
      <c r="I13" s="27" t="s">
        <v>41</v>
      </c>
      <c r="J13" s="27" t="s">
        <v>41</v>
      </c>
      <c r="K13" s="27" t="s">
        <v>41</v>
      </c>
    </row>
    <row r="14" spans="1:11" x14ac:dyDescent="0.2">
      <c r="B14" s="5" t="s">
        <v>22</v>
      </c>
      <c r="C14" s="24">
        <f>D14+E14+F14+G14</f>
        <v>11957</v>
      </c>
      <c r="D14" s="26">
        <v>2966.4</v>
      </c>
      <c r="E14" s="26">
        <v>0.7</v>
      </c>
      <c r="F14" s="26">
        <v>456.2</v>
      </c>
      <c r="G14" s="26">
        <v>8533.7000000000007</v>
      </c>
      <c r="H14" s="26">
        <v>13568.3</v>
      </c>
      <c r="I14" s="23">
        <v>983.4</v>
      </c>
      <c r="J14" s="23">
        <v>327.8</v>
      </c>
      <c r="K14" s="23">
        <v>44.7</v>
      </c>
    </row>
    <row r="15" spans="1:11" x14ac:dyDescent="0.2">
      <c r="B15" s="5" t="s">
        <v>23</v>
      </c>
      <c r="C15" s="24">
        <f>D15+E15+F15+G15</f>
        <v>12210</v>
      </c>
      <c r="D15" s="26">
        <v>2925.7</v>
      </c>
      <c r="E15" s="26">
        <v>0.4</v>
      </c>
      <c r="F15" s="26">
        <v>408.5</v>
      </c>
      <c r="G15" s="26">
        <v>8875.4</v>
      </c>
      <c r="H15" s="26">
        <v>14273.8</v>
      </c>
      <c r="I15" s="23">
        <v>919</v>
      </c>
      <c r="J15" s="23">
        <v>287.60000000000002</v>
      </c>
      <c r="K15" s="23">
        <v>44.4</v>
      </c>
    </row>
    <row r="16" spans="1:11" x14ac:dyDescent="0.2">
      <c r="C16" s="9"/>
    </row>
    <row r="17" spans="2:11" x14ac:dyDescent="0.2">
      <c r="B17" s="5" t="s">
        <v>24</v>
      </c>
      <c r="C17" s="24">
        <f>D17+E17+F17+G17</f>
        <v>12315.7</v>
      </c>
      <c r="D17" s="26">
        <v>2919</v>
      </c>
      <c r="E17" s="26">
        <v>0.2</v>
      </c>
      <c r="F17" s="26">
        <v>362.5</v>
      </c>
      <c r="G17" s="26">
        <v>9034</v>
      </c>
      <c r="H17" s="26">
        <v>14850</v>
      </c>
      <c r="I17" s="23">
        <v>923.9</v>
      </c>
      <c r="J17" s="23">
        <v>261.2</v>
      </c>
      <c r="K17" s="23">
        <v>43.6</v>
      </c>
    </row>
    <row r="18" spans="2:11" x14ac:dyDescent="0.2">
      <c r="B18" s="5" t="s">
        <v>25</v>
      </c>
      <c r="C18" s="24">
        <f>D18+E18+F18+G18</f>
        <v>12418.800000000001</v>
      </c>
      <c r="D18" s="26">
        <v>2901.8</v>
      </c>
      <c r="E18" s="26">
        <v>0.3</v>
      </c>
      <c r="F18" s="26">
        <v>333.5</v>
      </c>
      <c r="G18" s="26">
        <v>9183.2000000000007</v>
      </c>
      <c r="H18" s="26">
        <v>15515.9</v>
      </c>
      <c r="I18" s="23">
        <v>834.3</v>
      </c>
      <c r="J18" s="23">
        <v>234.7</v>
      </c>
      <c r="K18" s="23">
        <v>43</v>
      </c>
    </row>
    <row r="19" spans="2:11" x14ac:dyDescent="0.2">
      <c r="B19" s="5" t="s">
        <v>26</v>
      </c>
      <c r="C19" s="24">
        <f>D19+E19+F19+G19</f>
        <v>12634.099999999999</v>
      </c>
      <c r="D19" s="26">
        <v>2853.7</v>
      </c>
      <c r="E19" s="26">
        <v>0.2</v>
      </c>
      <c r="F19" s="26">
        <v>311.2</v>
      </c>
      <c r="G19" s="26">
        <v>9469</v>
      </c>
      <c r="H19" s="26">
        <v>16263.8</v>
      </c>
      <c r="I19" s="23">
        <v>846.5</v>
      </c>
      <c r="J19" s="23">
        <v>211.4</v>
      </c>
      <c r="K19" s="23">
        <v>42.7</v>
      </c>
    </row>
    <row r="20" spans="2:11" x14ac:dyDescent="0.2">
      <c r="B20" s="5" t="s">
        <v>27</v>
      </c>
      <c r="C20" s="24">
        <f>D20+E20+F20+G20</f>
        <v>12523.599999999999</v>
      </c>
      <c r="D20" s="26">
        <v>2803.4</v>
      </c>
      <c r="E20" s="26">
        <v>0.1</v>
      </c>
      <c r="F20" s="26">
        <v>250.2</v>
      </c>
      <c r="G20" s="26">
        <v>9469.9</v>
      </c>
      <c r="H20" s="26">
        <v>16825.599999999999</v>
      </c>
      <c r="I20" s="23">
        <v>906.3</v>
      </c>
      <c r="J20" s="23">
        <v>203.6</v>
      </c>
      <c r="K20" s="23">
        <v>41.7</v>
      </c>
    </row>
    <row r="21" spans="2:11" x14ac:dyDescent="0.2">
      <c r="C21" s="9"/>
    </row>
    <row r="22" spans="2:11" x14ac:dyDescent="0.2">
      <c r="B22" s="5" t="s">
        <v>28</v>
      </c>
      <c r="C22" s="24">
        <f>D22+E22+F22+G22</f>
        <v>12535.4</v>
      </c>
      <c r="D22" s="26">
        <v>2785.1</v>
      </c>
      <c r="E22" s="26">
        <v>0.2</v>
      </c>
      <c r="F22" s="26">
        <v>235.6</v>
      </c>
      <c r="G22" s="26">
        <v>9514.5</v>
      </c>
      <c r="H22" s="26">
        <v>17310.599999999999</v>
      </c>
      <c r="I22" s="23">
        <v>863.7</v>
      </c>
      <c r="J22" s="23">
        <v>196.1</v>
      </c>
      <c r="K22" s="23">
        <v>41.5</v>
      </c>
    </row>
    <row r="23" spans="2:11" x14ac:dyDescent="0.2">
      <c r="B23" s="5" t="s">
        <v>29</v>
      </c>
      <c r="C23" s="24">
        <f>D23+E23+F23+G23</f>
        <v>12317.099999999999</v>
      </c>
      <c r="D23" s="26">
        <v>2738.5</v>
      </c>
      <c r="E23" s="26">
        <v>0.3</v>
      </c>
      <c r="F23" s="26">
        <v>236</v>
      </c>
      <c r="G23" s="26">
        <v>9342.2999999999993</v>
      </c>
      <c r="H23" s="26">
        <v>17420</v>
      </c>
      <c r="I23" s="23">
        <v>759.3</v>
      </c>
      <c r="J23" s="23">
        <v>189</v>
      </c>
      <c r="K23" s="23">
        <v>40.1</v>
      </c>
    </row>
    <row r="24" spans="2:11" x14ac:dyDescent="0.2">
      <c r="B24" s="5" t="s">
        <v>30</v>
      </c>
      <c r="C24" s="24">
        <f>D24+E24+F24+G24</f>
        <v>12199.8</v>
      </c>
      <c r="D24" s="18">
        <v>2727.1</v>
      </c>
      <c r="E24" s="18">
        <v>0.2</v>
      </c>
      <c r="F24" s="18">
        <v>211.7</v>
      </c>
      <c r="G24" s="18">
        <v>9260.7999999999993</v>
      </c>
      <c r="H24" s="18">
        <v>17592.099999999999</v>
      </c>
      <c r="I24" s="25">
        <v>697.1</v>
      </c>
      <c r="J24" s="25">
        <v>181.4</v>
      </c>
      <c r="K24" s="25">
        <v>38.6</v>
      </c>
    </row>
    <row r="25" spans="2:11" x14ac:dyDescent="0.2">
      <c r="B25" s="5" t="s">
        <v>31</v>
      </c>
      <c r="C25" s="24">
        <f>D25+E25+F25+G25</f>
        <v>12304.199999999999</v>
      </c>
      <c r="D25" s="18">
        <v>2694.8</v>
      </c>
      <c r="E25" s="18">
        <v>0.2</v>
      </c>
      <c r="F25" s="18">
        <v>193.4</v>
      </c>
      <c r="G25" s="18">
        <v>9415.7999999999993</v>
      </c>
      <c r="H25" s="18">
        <v>17622.5</v>
      </c>
      <c r="I25" s="25">
        <v>692.4</v>
      </c>
      <c r="J25" s="25">
        <v>189</v>
      </c>
      <c r="K25" s="25">
        <v>38.4</v>
      </c>
    </row>
    <row r="26" spans="2:11" x14ac:dyDescent="0.2">
      <c r="C26" s="9"/>
    </row>
    <row r="27" spans="2:11" x14ac:dyDescent="0.2">
      <c r="B27" s="5" t="s">
        <v>32</v>
      </c>
      <c r="C27" s="24">
        <f>D27+E27+F27+G27</f>
        <v>12119</v>
      </c>
      <c r="D27" s="18">
        <v>2673.8</v>
      </c>
      <c r="E27" s="18">
        <v>0.4</v>
      </c>
      <c r="F27" s="18">
        <v>192.9</v>
      </c>
      <c r="G27" s="18">
        <v>9251.9</v>
      </c>
      <c r="H27" s="18">
        <v>17654.900000000001</v>
      </c>
      <c r="I27" s="25">
        <v>721.1</v>
      </c>
      <c r="J27" s="25">
        <v>172.8</v>
      </c>
      <c r="K27" s="25">
        <v>36.9</v>
      </c>
    </row>
    <row r="28" spans="2:11" x14ac:dyDescent="0.2">
      <c r="B28" s="5" t="s">
        <v>33</v>
      </c>
      <c r="C28" s="24">
        <f>D28+E28+F28+G28</f>
        <v>12271.900000000001</v>
      </c>
      <c r="D28" s="18">
        <v>2657.3</v>
      </c>
      <c r="E28" s="18">
        <v>2.1</v>
      </c>
      <c r="F28" s="18">
        <v>190.8</v>
      </c>
      <c r="G28" s="18">
        <v>9421.7000000000007</v>
      </c>
      <c r="H28" s="18">
        <v>17971.400000000001</v>
      </c>
      <c r="I28" s="23">
        <v>632.79999999999995</v>
      </c>
      <c r="J28" s="23">
        <v>192.6</v>
      </c>
      <c r="K28" s="23">
        <v>36.700000000000003</v>
      </c>
    </row>
    <row r="29" spans="2:11" x14ac:dyDescent="0.2">
      <c r="B29" s="1" t="s">
        <v>34</v>
      </c>
      <c r="C29" s="22">
        <f>D29+E29+F29+G29-1</f>
        <v>12148.5</v>
      </c>
      <c r="D29" s="3">
        <v>2612.6</v>
      </c>
      <c r="E29" s="3">
        <v>0.2</v>
      </c>
      <c r="F29" s="3">
        <v>176.4</v>
      </c>
      <c r="G29" s="3">
        <v>9360.2999999999993</v>
      </c>
      <c r="H29" s="3">
        <v>18140.099999999999</v>
      </c>
      <c r="I29" s="21">
        <v>661.8</v>
      </c>
      <c r="J29" s="21">
        <v>179.6</v>
      </c>
      <c r="K29" s="21">
        <v>36.6</v>
      </c>
    </row>
    <row r="30" spans="2:11" ht="18" thickBot="1" x14ac:dyDescent="0.25">
      <c r="B30" s="7"/>
      <c r="C30" s="20"/>
      <c r="D30" s="7"/>
      <c r="E30" s="7"/>
      <c r="F30" s="7"/>
      <c r="G30" s="7"/>
      <c r="H30" s="7"/>
      <c r="I30" s="7"/>
      <c r="J30" s="7"/>
      <c r="K30" s="7"/>
    </row>
    <row r="31" spans="2:11" x14ac:dyDescent="0.2">
      <c r="C31" s="5" t="s">
        <v>40</v>
      </c>
    </row>
    <row r="32" spans="2:11" x14ac:dyDescent="0.2">
      <c r="C32" s="5" t="s">
        <v>39</v>
      </c>
    </row>
    <row r="33" spans="1:3" x14ac:dyDescent="0.2">
      <c r="C33" s="5" t="s">
        <v>38</v>
      </c>
    </row>
    <row r="34" spans="1:3" x14ac:dyDescent="0.2">
      <c r="C34" s="5" t="s">
        <v>37</v>
      </c>
    </row>
    <row r="35" spans="1:3" x14ac:dyDescent="0.2">
      <c r="A35" s="5"/>
    </row>
    <row r="36" spans="1:3" x14ac:dyDescent="0.2">
      <c r="A36" s="5"/>
    </row>
  </sheetData>
  <phoneticPr fontId="4"/>
  <pageMargins left="0.43" right="0.56999999999999995" top="0.63" bottom="0.59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2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6" customWidth="1"/>
    <col min="2" max="2" width="9.69921875" style="6" customWidth="1"/>
    <col min="3" max="3" width="18.69921875" style="6" customWidth="1"/>
    <col min="4" max="4" width="11.69921875" style="6" customWidth="1"/>
    <col min="5" max="16384" width="10.69921875" style="6"/>
  </cols>
  <sheetData>
    <row r="1" spans="1:10" x14ac:dyDescent="0.2">
      <c r="A1" s="5"/>
    </row>
    <row r="6" spans="1:10" x14ac:dyDescent="0.2">
      <c r="E6" s="1" t="s">
        <v>735</v>
      </c>
    </row>
    <row r="7" spans="1:10" x14ac:dyDescent="0.2">
      <c r="D7" s="1" t="s">
        <v>734</v>
      </c>
    </row>
    <row r="8" spans="1:10" ht="18" thickBot="1" x14ac:dyDescent="0.25">
      <c r="B8" s="7"/>
      <c r="C8" s="7"/>
      <c r="D8" s="7"/>
      <c r="E8" s="7"/>
      <c r="F8" s="7"/>
      <c r="G8" s="7"/>
      <c r="H8" s="7"/>
      <c r="I8" s="7"/>
      <c r="J8" s="8" t="s">
        <v>685</v>
      </c>
    </row>
    <row r="9" spans="1:10" x14ac:dyDescent="0.2">
      <c r="D9" s="34" t="s">
        <v>659</v>
      </c>
      <c r="E9" s="34" t="s">
        <v>658</v>
      </c>
      <c r="F9" s="34" t="s">
        <v>657</v>
      </c>
      <c r="G9" s="34" t="s">
        <v>656</v>
      </c>
      <c r="H9" s="34" t="s">
        <v>655</v>
      </c>
      <c r="I9" s="34" t="s">
        <v>654</v>
      </c>
      <c r="J9" s="34" t="s">
        <v>653</v>
      </c>
    </row>
    <row r="10" spans="1:10" x14ac:dyDescent="0.2">
      <c r="B10" s="11" t="s">
        <v>652</v>
      </c>
      <c r="C10" s="11" t="s">
        <v>651</v>
      </c>
      <c r="D10" s="15" t="s">
        <v>650</v>
      </c>
      <c r="E10" s="15" t="s">
        <v>649</v>
      </c>
      <c r="F10" s="15" t="s">
        <v>648</v>
      </c>
      <c r="G10" s="15" t="s">
        <v>647</v>
      </c>
      <c r="H10" s="15" t="s">
        <v>646</v>
      </c>
      <c r="I10" s="15" t="s">
        <v>645</v>
      </c>
      <c r="J10" s="15" t="s">
        <v>644</v>
      </c>
    </row>
    <row r="11" spans="1:10" x14ac:dyDescent="0.2">
      <c r="D11" s="9"/>
    </row>
    <row r="12" spans="1:10" x14ac:dyDescent="0.2">
      <c r="B12" s="5" t="s">
        <v>643</v>
      </c>
      <c r="C12" s="5" t="s">
        <v>733</v>
      </c>
      <c r="D12" s="64">
        <v>4.0000000000000001E-3</v>
      </c>
      <c r="E12" s="66">
        <v>7.0000000000000001E-3</v>
      </c>
      <c r="F12" s="66">
        <v>7.0000000000000001E-3</v>
      </c>
      <c r="G12" s="63">
        <v>7.0000000000000001E-3</v>
      </c>
      <c r="H12" s="63">
        <v>8.0000000000000002E-3</v>
      </c>
      <c r="I12" s="63">
        <v>8.0000000000000002E-3</v>
      </c>
      <c r="J12" s="76" t="s">
        <v>568</v>
      </c>
    </row>
    <row r="13" spans="1:10" x14ac:dyDescent="0.2">
      <c r="C13" s="5" t="s">
        <v>641</v>
      </c>
      <c r="D13" s="64">
        <v>7.0000000000000001E-3</v>
      </c>
      <c r="E13" s="66">
        <v>7.0000000000000001E-3</v>
      </c>
      <c r="F13" s="66">
        <v>6.0000000000000001E-3</v>
      </c>
      <c r="G13" s="63">
        <v>8.0000000000000002E-3</v>
      </c>
      <c r="H13" s="63">
        <v>8.0000000000000002E-3</v>
      </c>
      <c r="I13" s="63">
        <v>6.0000000000000001E-3</v>
      </c>
      <c r="J13" s="63">
        <v>7.0000000000000001E-3</v>
      </c>
    </row>
    <row r="14" spans="1:10" x14ac:dyDescent="0.2">
      <c r="C14" s="5" t="s">
        <v>732</v>
      </c>
      <c r="D14" s="64">
        <v>5.0000000000000001E-3</v>
      </c>
      <c r="E14" s="66">
        <v>6.0000000000000001E-3</v>
      </c>
      <c r="F14" s="66">
        <v>6.0000000000000001E-3</v>
      </c>
      <c r="G14" s="63">
        <v>6.0000000000000001E-3</v>
      </c>
      <c r="H14" s="63">
        <v>7.0000000000000001E-3</v>
      </c>
      <c r="I14" s="63">
        <v>5.0000000000000001E-3</v>
      </c>
      <c r="J14" s="63">
        <v>6.0000000000000001E-3</v>
      </c>
    </row>
    <row r="15" spans="1:10" x14ac:dyDescent="0.2">
      <c r="C15" s="5" t="s">
        <v>731</v>
      </c>
      <c r="D15" s="64">
        <v>8.9999999999999993E-3</v>
      </c>
      <c r="E15" s="66">
        <v>0.01</v>
      </c>
      <c r="F15" s="66">
        <v>0.01</v>
      </c>
      <c r="G15" s="63">
        <v>1.2E-2</v>
      </c>
      <c r="H15" s="63">
        <v>1.2E-2</v>
      </c>
      <c r="I15" s="63">
        <v>1.0999999999999999E-2</v>
      </c>
      <c r="J15" s="63">
        <v>0.01</v>
      </c>
    </row>
    <row r="16" spans="1:10" x14ac:dyDescent="0.2">
      <c r="C16" s="5" t="s">
        <v>730</v>
      </c>
      <c r="D16" s="64">
        <v>8.0000000000000002E-3</v>
      </c>
      <c r="E16" s="66">
        <v>7.0000000000000001E-3</v>
      </c>
      <c r="F16" s="66">
        <v>8.0000000000000002E-3</v>
      </c>
      <c r="G16" s="63">
        <v>7.0000000000000001E-3</v>
      </c>
      <c r="H16" s="63">
        <v>8.0000000000000002E-3</v>
      </c>
      <c r="I16" s="63">
        <v>8.0000000000000002E-3</v>
      </c>
      <c r="J16" s="63">
        <v>8.0000000000000002E-3</v>
      </c>
    </row>
    <row r="17" spans="2:10" x14ac:dyDescent="0.2">
      <c r="C17" s="5" t="s">
        <v>729</v>
      </c>
      <c r="D17" s="64">
        <v>7.0000000000000001E-3</v>
      </c>
      <c r="E17" s="66">
        <v>7.0000000000000001E-3</v>
      </c>
      <c r="F17" s="66">
        <v>7.0000000000000001E-3</v>
      </c>
      <c r="G17" s="63">
        <v>6.0000000000000001E-3</v>
      </c>
      <c r="H17" s="63">
        <v>6.0000000000000001E-3</v>
      </c>
      <c r="I17" s="63">
        <v>6.0000000000000001E-3</v>
      </c>
      <c r="J17" s="76" t="s">
        <v>568</v>
      </c>
    </row>
    <row r="18" spans="2:10" x14ac:dyDescent="0.2">
      <c r="C18" s="5" t="s">
        <v>728</v>
      </c>
      <c r="D18" s="64">
        <v>5.0000000000000001E-3</v>
      </c>
      <c r="E18" s="66">
        <v>5.0000000000000001E-3</v>
      </c>
      <c r="F18" s="66">
        <v>5.0000000000000001E-3</v>
      </c>
      <c r="G18" s="63">
        <v>6.0000000000000001E-3</v>
      </c>
      <c r="H18" s="63">
        <v>5.0000000000000001E-3</v>
      </c>
      <c r="I18" s="63">
        <v>5.0000000000000001E-3</v>
      </c>
      <c r="J18" s="63">
        <v>5.0000000000000001E-3</v>
      </c>
    </row>
    <row r="19" spans="2:10" x14ac:dyDescent="0.2">
      <c r="C19" s="5" t="s">
        <v>727</v>
      </c>
      <c r="D19" s="64">
        <v>4.0000000000000001E-3</v>
      </c>
      <c r="E19" s="66">
        <v>4.0000000000000001E-3</v>
      </c>
      <c r="F19" s="66">
        <v>5.0000000000000001E-3</v>
      </c>
      <c r="G19" s="63">
        <v>5.0000000000000001E-3</v>
      </c>
      <c r="H19" s="63">
        <v>4.0000000000000001E-3</v>
      </c>
      <c r="I19" s="63">
        <v>4.0000000000000001E-3</v>
      </c>
      <c r="J19" s="63">
        <v>4.0000000000000001E-3</v>
      </c>
    </row>
    <row r="20" spans="2:10" x14ac:dyDescent="0.2">
      <c r="B20" s="5" t="s">
        <v>635</v>
      </c>
      <c r="C20" s="5" t="s">
        <v>633</v>
      </c>
      <c r="D20" s="64">
        <v>7.0000000000000001E-3</v>
      </c>
      <c r="E20" s="66">
        <v>7.0000000000000001E-3</v>
      </c>
      <c r="F20" s="66">
        <v>6.0000000000000001E-3</v>
      </c>
      <c r="G20" s="63">
        <v>6.0000000000000001E-3</v>
      </c>
      <c r="H20" s="63">
        <v>5.0000000000000001E-3</v>
      </c>
      <c r="I20" s="63">
        <v>5.0000000000000001E-3</v>
      </c>
      <c r="J20" s="63">
        <v>5.0000000000000001E-3</v>
      </c>
    </row>
    <row r="21" spans="2:10" x14ac:dyDescent="0.2">
      <c r="C21" s="5" t="s">
        <v>726</v>
      </c>
      <c r="D21" s="64">
        <v>4.0000000000000001E-3</v>
      </c>
      <c r="E21" s="66">
        <v>5.0000000000000001E-3</v>
      </c>
      <c r="F21" s="66">
        <v>4.0000000000000001E-3</v>
      </c>
      <c r="G21" s="63">
        <v>4.0000000000000001E-3</v>
      </c>
      <c r="H21" s="63">
        <v>3.0000000000000001E-3</v>
      </c>
      <c r="I21" s="63">
        <v>2E-3</v>
      </c>
      <c r="J21" s="63">
        <v>2E-3</v>
      </c>
    </row>
    <row r="22" spans="2:10" x14ac:dyDescent="0.2">
      <c r="C22" s="5" t="s">
        <v>725</v>
      </c>
      <c r="D22" s="64">
        <v>3.0000000000000001E-3</v>
      </c>
      <c r="E22" s="66">
        <v>3.0000000000000001E-3</v>
      </c>
      <c r="F22" s="66">
        <v>2E-3</v>
      </c>
      <c r="G22" s="63">
        <v>4.0000000000000001E-3</v>
      </c>
      <c r="H22" s="63">
        <v>4.0000000000000001E-3</v>
      </c>
      <c r="I22" s="63">
        <v>3.0000000000000001E-3</v>
      </c>
      <c r="J22" s="63">
        <v>3.0000000000000001E-3</v>
      </c>
    </row>
    <row r="23" spans="2:10" x14ac:dyDescent="0.2">
      <c r="B23" s="5" t="s">
        <v>630</v>
      </c>
      <c r="C23" s="5" t="s">
        <v>629</v>
      </c>
      <c r="D23" s="64">
        <v>6.0000000000000001E-3</v>
      </c>
      <c r="E23" s="66">
        <v>5.0000000000000001E-3</v>
      </c>
      <c r="F23" s="66">
        <v>5.0000000000000001E-3</v>
      </c>
      <c r="G23" s="63">
        <v>6.0000000000000001E-3</v>
      </c>
      <c r="H23" s="63">
        <v>5.0000000000000001E-3</v>
      </c>
      <c r="I23" s="63">
        <v>5.0000000000000001E-3</v>
      </c>
      <c r="J23" s="63">
        <v>4.0000000000000001E-3</v>
      </c>
    </row>
    <row r="24" spans="2:10" x14ac:dyDescent="0.2">
      <c r="C24" s="5" t="s">
        <v>682</v>
      </c>
      <c r="D24" s="64">
        <v>5.0000000000000001E-3</v>
      </c>
      <c r="E24" s="66">
        <v>5.0000000000000001E-3</v>
      </c>
      <c r="F24" s="66">
        <v>5.0000000000000001E-3</v>
      </c>
      <c r="G24" s="63">
        <v>5.0000000000000001E-3</v>
      </c>
      <c r="H24" s="63">
        <v>3.0000000000000001E-3</v>
      </c>
      <c r="I24" s="63">
        <v>2E-3</v>
      </c>
      <c r="J24" s="63">
        <v>2E-3</v>
      </c>
    </row>
    <row r="25" spans="2:10" x14ac:dyDescent="0.2">
      <c r="B25" s="5" t="s">
        <v>628</v>
      </c>
      <c r="C25" s="5" t="s">
        <v>627</v>
      </c>
      <c r="D25" s="64">
        <v>1.0999999999999999E-2</v>
      </c>
      <c r="E25" s="66">
        <v>8.9999999999999993E-3</v>
      </c>
      <c r="F25" s="66">
        <v>0.01</v>
      </c>
      <c r="G25" s="63">
        <v>8.0000000000000002E-3</v>
      </c>
      <c r="H25" s="63">
        <v>8.9999999999999993E-3</v>
      </c>
      <c r="I25" s="63">
        <v>8.0000000000000002E-3</v>
      </c>
      <c r="J25" s="63">
        <v>7.0000000000000001E-3</v>
      </c>
    </row>
    <row r="26" spans="2:10" x14ac:dyDescent="0.2">
      <c r="C26" s="5" t="s">
        <v>681</v>
      </c>
      <c r="D26" s="64">
        <v>5.0000000000000001E-3</v>
      </c>
      <c r="E26" s="66">
        <v>4.0000000000000001E-3</v>
      </c>
      <c r="F26" s="66">
        <v>4.0000000000000001E-3</v>
      </c>
      <c r="G26" s="63">
        <v>5.0000000000000001E-3</v>
      </c>
      <c r="H26" s="63">
        <v>5.0000000000000001E-3</v>
      </c>
      <c r="I26" s="63">
        <v>4.0000000000000001E-3</v>
      </c>
      <c r="J26" s="63">
        <v>4.0000000000000001E-3</v>
      </c>
    </row>
    <row r="27" spans="2:10" x14ac:dyDescent="0.2">
      <c r="B27" s="5" t="s">
        <v>724</v>
      </c>
      <c r="C27" s="5" t="s">
        <v>723</v>
      </c>
      <c r="D27" s="64">
        <v>4.0000000000000001E-3</v>
      </c>
      <c r="E27" s="66">
        <v>4.0000000000000001E-3</v>
      </c>
      <c r="F27" s="66">
        <v>4.0000000000000001E-3</v>
      </c>
      <c r="G27" s="63">
        <v>4.0000000000000001E-3</v>
      </c>
      <c r="H27" s="63">
        <v>4.0000000000000001E-3</v>
      </c>
      <c r="I27" s="63">
        <v>4.0000000000000001E-3</v>
      </c>
      <c r="J27" s="63">
        <v>4.0000000000000001E-3</v>
      </c>
    </row>
    <row r="28" spans="2:10" x14ac:dyDescent="0.2">
      <c r="B28" s="5" t="s">
        <v>680</v>
      </c>
      <c r="C28" s="5" t="s">
        <v>679</v>
      </c>
      <c r="D28" s="64">
        <v>5.0000000000000001E-3</v>
      </c>
      <c r="E28" s="66">
        <v>5.0000000000000001E-3</v>
      </c>
      <c r="F28" s="66">
        <v>4.0000000000000001E-3</v>
      </c>
      <c r="G28" s="63">
        <v>4.0000000000000001E-3</v>
      </c>
      <c r="H28" s="63">
        <v>4.0000000000000001E-3</v>
      </c>
      <c r="I28" s="63">
        <v>2E-3</v>
      </c>
      <c r="J28" s="63">
        <v>1E-3</v>
      </c>
    </row>
    <row r="29" spans="2:10" x14ac:dyDescent="0.2">
      <c r="B29" s="5" t="s">
        <v>678</v>
      </c>
      <c r="C29" s="5" t="s">
        <v>677</v>
      </c>
      <c r="D29" s="64">
        <v>5.0000000000000001E-3</v>
      </c>
      <c r="E29" s="66">
        <v>5.0000000000000001E-3</v>
      </c>
      <c r="F29" s="66">
        <v>5.0000000000000001E-3</v>
      </c>
      <c r="G29" s="63">
        <v>5.0000000000000001E-3</v>
      </c>
      <c r="H29" s="63">
        <v>4.0000000000000001E-3</v>
      </c>
      <c r="I29" s="63">
        <v>5.0000000000000001E-3</v>
      </c>
      <c r="J29" s="63">
        <v>5.0000000000000001E-3</v>
      </c>
    </row>
    <row r="30" spans="2:10" x14ac:dyDescent="0.2">
      <c r="B30" s="5" t="s">
        <v>676</v>
      </c>
      <c r="C30" s="5" t="s">
        <v>675</v>
      </c>
      <c r="D30" s="64">
        <v>4.0000000000000001E-3</v>
      </c>
      <c r="E30" s="66">
        <v>4.0000000000000001E-3</v>
      </c>
      <c r="F30" s="66">
        <v>4.0000000000000001E-3</v>
      </c>
      <c r="G30" s="63">
        <v>4.0000000000000001E-3</v>
      </c>
      <c r="H30" s="63">
        <v>4.0000000000000001E-3</v>
      </c>
      <c r="I30" s="63">
        <v>4.0000000000000001E-3</v>
      </c>
      <c r="J30" s="63">
        <v>4.0000000000000001E-3</v>
      </c>
    </row>
    <row r="31" spans="2:10" x14ac:dyDescent="0.2">
      <c r="C31" s="5" t="s">
        <v>674</v>
      </c>
      <c r="D31" s="64">
        <v>6.0000000000000001E-3</v>
      </c>
      <c r="E31" s="66">
        <v>5.0000000000000001E-3</v>
      </c>
      <c r="F31" s="66">
        <v>5.0000000000000001E-3</v>
      </c>
      <c r="G31" s="63">
        <v>5.0000000000000001E-3</v>
      </c>
      <c r="H31" s="63">
        <v>5.0000000000000001E-3</v>
      </c>
      <c r="I31" s="63">
        <v>5.0000000000000001E-3</v>
      </c>
      <c r="J31" s="63">
        <v>5.0000000000000001E-3</v>
      </c>
    </row>
    <row r="32" spans="2:10" x14ac:dyDescent="0.2">
      <c r="B32" s="5" t="s">
        <v>673</v>
      </c>
      <c r="C32" s="5" t="s">
        <v>672</v>
      </c>
      <c r="D32" s="64">
        <v>6.0000000000000001E-3</v>
      </c>
      <c r="E32" s="66">
        <v>6.0000000000000001E-3</v>
      </c>
      <c r="F32" s="66">
        <v>5.0000000000000001E-3</v>
      </c>
      <c r="G32" s="63">
        <v>5.0000000000000001E-3</v>
      </c>
      <c r="H32" s="63">
        <v>4.0000000000000001E-3</v>
      </c>
      <c r="I32" s="63">
        <v>4.0000000000000001E-3</v>
      </c>
      <c r="J32" s="63">
        <v>4.0000000000000001E-3</v>
      </c>
    </row>
    <row r="33" spans="2:10" x14ac:dyDescent="0.2">
      <c r="C33" s="5" t="s">
        <v>671</v>
      </c>
      <c r="D33" s="64">
        <v>4.0000000000000001E-3</v>
      </c>
      <c r="E33" s="66">
        <v>5.0000000000000001E-3</v>
      </c>
      <c r="F33" s="66">
        <v>5.0000000000000001E-3</v>
      </c>
      <c r="G33" s="63">
        <v>4.0000000000000001E-3</v>
      </c>
      <c r="H33" s="63">
        <v>5.0000000000000001E-3</v>
      </c>
      <c r="I33" s="63">
        <v>4.0000000000000001E-3</v>
      </c>
      <c r="J33" s="63">
        <v>4.0000000000000001E-3</v>
      </c>
    </row>
    <row r="34" spans="2:10" x14ac:dyDescent="0.2">
      <c r="C34" s="5" t="s">
        <v>670</v>
      </c>
      <c r="D34" s="64">
        <v>5.0000000000000001E-3</v>
      </c>
      <c r="E34" s="66">
        <v>5.0000000000000001E-3</v>
      </c>
      <c r="F34" s="66">
        <v>5.0000000000000001E-3</v>
      </c>
      <c r="G34" s="63">
        <v>5.0000000000000001E-3</v>
      </c>
      <c r="H34" s="63">
        <v>5.0000000000000001E-3</v>
      </c>
      <c r="I34" s="63">
        <v>5.0000000000000001E-3</v>
      </c>
      <c r="J34" s="63">
        <v>4.0000000000000001E-3</v>
      </c>
    </row>
    <row r="35" spans="2:10" x14ac:dyDescent="0.2">
      <c r="C35" s="5" t="s">
        <v>669</v>
      </c>
      <c r="D35" s="64">
        <v>5.0000000000000001E-3</v>
      </c>
      <c r="E35" s="66">
        <v>5.0000000000000001E-3</v>
      </c>
      <c r="F35" s="66">
        <v>5.0000000000000001E-3</v>
      </c>
      <c r="G35" s="63">
        <v>5.0000000000000001E-3</v>
      </c>
      <c r="H35" s="63">
        <v>5.0000000000000001E-3</v>
      </c>
      <c r="I35" s="63">
        <v>5.0000000000000001E-3</v>
      </c>
      <c r="J35" s="63">
        <v>5.0000000000000001E-3</v>
      </c>
    </row>
    <row r="36" spans="2:10" x14ac:dyDescent="0.2">
      <c r="B36" s="5" t="s">
        <v>668</v>
      </c>
      <c r="C36" s="5" t="s">
        <v>667</v>
      </c>
      <c r="D36" s="64">
        <v>4.0000000000000001E-3</v>
      </c>
      <c r="E36" s="66">
        <v>6.0000000000000001E-3</v>
      </c>
      <c r="F36" s="66">
        <v>5.0000000000000001E-3</v>
      </c>
      <c r="G36" s="63">
        <v>4.0000000000000001E-3</v>
      </c>
      <c r="H36" s="63">
        <v>4.0000000000000001E-3</v>
      </c>
      <c r="I36" s="63">
        <v>3.0000000000000001E-3</v>
      </c>
      <c r="J36" s="63">
        <v>3.0000000000000001E-3</v>
      </c>
    </row>
    <row r="37" spans="2:10" x14ac:dyDescent="0.2">
      <c r="B37" s="5" t="s">
        <v>666</v>
      </c>
      <c r="C37" s="5" t="s">
        <v>665</v>
      </c>
      <c r="D37" s="64">
        <v>4.0000000000000001E-3</v>
      </c>
      <c r="E37" s="66">
        <v>4.0000000000000001E-3</v>
      </c>
      <c r="F37" s="66">
        <v>4.0000000000000001E-3</v>
      </c>
      <c r="G37" s="63">
        <v>4.0000000000000001E-3</v>
      </c>
      <c r="H37" s="63">
        <v>3.0000000000000001E-3</v>
      </c>
      <c r="I37" s="63">
        <v>3.0000000000000001E-3</v>
      </c>
      <c r="J37" s="63">
        <v>3.0000000000000001E-3</v>
      </c>
    </row>
    <row r="38" spans="2:10" x14ac:dyDescent="0.2">
      <c r="B38" s="5" t="s">
        <v>664</v>
      </c>
      <c r="C38" s="5" t="s">
        <v>663</v>
      </c>
      <c r="D38" s="64">
        <v>4.0000000000000001E-3</v>
      </c>
      <c r="E38" s="66">
        <v>5.0000000000000001E-3</v>
      </c>
      <c r="F38" s="66">
        <v>5.0000000000000001E-3</v>
      </c>
      <c r="G38" s="63">
        <v>4.0000000000000001E-3</v>
      </c>
      <c r="H38" s="63">
        <v>3.0000000000000001E-3</v>
      </c>
      <c r="I38" s="63">
        <v>3.0000000000000001E-3</v>
      </c>
      <c r="J38" s="63">
        <v>4.0000000000000001E-3</v>
      </c>
    </row>
    <row r="39" spans="2:10" x14ac:dyDescent="0.2">
      <c r="B39" s="5" t="s">
        <v>722</v>
      </c>
      <c r="C39" s="5" t="s">
        <v>721</v>
      </c>
      <c r="D39" s="75" t="s">
        <v>568</v>
      </c>
      <c r="E39" s="74" t="s">
        <v>568</v>
      </c>
      <c r="F39" s="74" t="s">
        <v>568</v>
      </c>
      <c r="G39" s="74" t="s">
        <v>568</v>
      </c>
      <c r="H39" s="74" t="s">
        <v>568</v>
      </c>
      <c r="I39" s="74" t="s">
        <v>568</v>
      </c>
      <c r="J39" s="63">
        <v>3.0000000000000001E-3</v>
      </c>
    </row>
    <row r="40" spans="2:10" ht="18" thickBot="1" x14ac:dyDescent="0.25">
      <c r="B40" s="7"/>
      <c r="C40" s="7"/>
      <c r="D40" s="62"/>
      <c r="E40" s="65"/>
      <c r="F40" s="65"/>
      <c r="G40" s="7"/>
      <c r="H40" s="7"/>
      <c r="I40" s="7"/>
      <c r="J40" s="7"/>
    </row>
    <row r="41" spans="2:10" x14ac:dyDescent="0.2">
      <c r="D41" s="5" t="s">
        <v>544</v>
      </c>
    </row>
    <row r="42" spans="2:10" x14ac:dyDescent="0.2">
      <c r="D42" s="5" t="s">
        <v>720</v>
      </c>
    </row>
    <row r="44" spans="2:10" x14ac:dyDescent="0.2">
      <c r="D44" s="1" t="s">
        <v>719</v>
      </c>
    </row>
    <row r="45" spans="2:10" ht="18" thickBot="1" x14ac:dyDescent="0.25">
      <c r="B45" s="7"/>
      <c r="C45" s="7"/>
      <c r="D45" s="7"/>
      <c r="E45" s="7"/>
      <c r="F45" s="73"/>
      <c r="G45" s="7"/>
      <c r="H45" s="8" t="s">
        <v>718</v>
      </c>
      <c r="I45" s="7"/>
      <c r="J45" s="7"/>
    </row>
    <row r="46" spans="2:10" x14ac:dyDescent="0.2">
      <c r="D46" s="34" t="s">
        <v>659</v>
      </c>
      <c r="E46" s="34" t="s">
        <v>658</v>
      </c>
      <c r="F46" s="34" t="s">
        <v>657</v>
      </c>
      <c r="G46" s="34" t="s">
        <v>656</v>
      </c>
      <c r="H46" s="34" t="s">
        <v>655</v>
      </c>
      <c r="I46" s="34" t="s">
        <v>654</v>
      </c>
      <c r="J46" s="34" t="s">
        <v>653</v>
      </c>
    </row>
    <row r="47" spans="2:10" x14ac:dyDescent="0.2">
      <c r="B47" s="11" t="s">
        <v>652</v>
      </c>
      <c r="C47" s="11" t="s">
        <v>651</v>
      </c>
      <c r="D47" s="15" t="s">
        <v>650</v>
      </c>
      <c r="E47" s="15" t="s">
        <v>649</v>
      </c>
      <c r="F47" s="15" t="s">
        <v>648</v>
      </c>
      <c r="G47" s="15" t="s">
        <v>647</v>
      </c>
      <c r="H47" s="15" t="s">
        <v>646</v>
      </c>
      <c r="I47" s="15" t="s">
        <v>645</v>
      </c>
      <c r="J47" s="15" t="s">
        <v>644</v>
      </c>
    </row>
    <row r="48" spans="2:10" x14ac:dyDescent="0.2">
      <c r="D48" s="9"/>
    </row>
    <row r="49" spans="2:10" x14ac:dyDescent="0.2">
      <c r="B49" s="5" t="s">
        <v>717</v>
      </c>
      <c r="C49" s="5" t="s">
        <v>716</v>
      </c>
      <c r="D49" s="71">
        <v>0.08</v>
      </c>
      <c r="E49" s="70">
        <v>7.0000000000000007E-2</v>
      </c>
      <c r="F49" s="70">
        <v>7.0000000000000007E-2</v>
      </c>
      <c r="G49" s="69">
        <v>7.0000000000000007E-2</v>
      </c>
      <c r="H49" s="69">
        <v>0.06</v>
      </c>
      <c r="I49" s="69">
        <v>0.05</v>
      </c>
      <c r="J49" s="69">
        <v>7.0000000000000007E-2</v>
      </c>
    </row>
    <row r="50" spans="2:10" x14ac:dyDescent="0.2">
      <c r="C50" s="5" t="s">
        <v>715</v>
      </c>
      <c r="D50" s="71">
        <v>0.06</v>
      </c>
      <c r="E50" s="70">
        <v>0.05</v>
      </c>
      <c r="F50" s="70">
        <v>0.05</v>
      </c>
      <c r="G50" s="69">
        <v>0.05</v>
      </c>
      <c r="H50" s="69">
        <v>0.05</v>
      </c>
      <c r="I50" s="69">
        <v>0.06</v>
      </c>
      <c r="J50" s="69">
        <v>0.05</v>
      </c>
    </row>
    <row r="51" spans="2:10" x14ac:dyDescent="0.2">
      <c r="B51" s="5" t="s">
        <v>714</v>
      </c>
      <c r="C51" s="5" t="s">
        <v>713</v>
      </c>
      <c r="D51" s="71">
        <v>0.13</v>
      </c>
      <c r="E51" s="70">
        <v>0.1</v>
      </c>
      <c r="F51" s="70">
        <v>0.1</v>
      </c>
      <c r="G51" s="69">
        <v>0.1</v>
      </c>
      <c r="H51" s="69">
        <v>0.1</v>
      </c>
      <c r="I51" s="69">
        <v>0.09</v>
      </c>
      <c r="J51" s="69">
        <v>0.09</v>
      </c>
    </row>
    <row r="52" spans="2:10" x14ac:dyDescent="0.2">
      <c r="C52" s="5" t="s">
        <v>712</v>
      </c>
      <c r="D52" s="71">
        <v>0.14000000000000001</v>
      </c>
      <c r="E52" s="70">
        <v>0.11</v>
      </c>
      <c r="F52" s="70">
        <v>0.11</v>
      </c>
      <c r="G52" s="69">
        <v>0.12</v>
      </c>
      <c r="H52" s="69">
        <v>0.1</v>
      </c>
      <c r="I52" s="69">
        <v>0.09</v>
      </c>
      <c r="J52" s="69">
        <v>0.09</v>
      </c>
    </row>
    <row r="53" spans="2:10" x14ac:dyDescent="0.2">
      <c r="D53" s="9"/>
    </row>
    <row r="54" spans="2:10" x14ac:dyDescent="0.2">
      <c r="B54" s="5" t="s">
        <v>711</v>
      </c>
      <c r="C54" s="5" t="s">
        <v>710</v>
      </c>
      <c r="D54" s="71">
        <v>0.1</v>
      </c>
      <c r="E54" s="70">
        <v>0.08</v>
      </c>
      <c r="F54" s="70">
        <v>0.08</v>
      </c>
      <c r="G54" s="69">
        <v>0.08</v>
      </c>
      <c r="H54" s="69">
        <v>0.08</v>
      </c>
      <c r="I54" s="69">
        <v>0.09</v>
      </c>
      <c r="J54" s="69">
        <v>0.08</v>
      </c>
    </row>
    <row r="55" spans="2:10" x14ac:dyDescent="0.2">
      <c r="C55" s="5" t="s">
        <v>709</v>
      </c>
      <c r="D55" s="71">
        <v>0.09</v>
      </c>
      <c r="E55" s="70">
        <v>0.08</v>
      </c>
      <c r="F55" s="70">
        <v>0.08</v>
      </c>
      <c r="G55" s="69">
        <v>0.08</v>
      </c>
      <c r="H55" s="69">
        <v>0.08</v>
      </c>
      <c r="I55" s="69">
        <v>0.08</v>
      </c>
      <c r="J55" s="69">
        <v>7.0000000000000007E-2</v>
      </c>
    </row>
    <row r="56" spans="2:10" x14ac:dyDescent="0.2">
      <c r="B56" s="5" t="s">
        <v>708</v>
      </c>
      <c r="C56" s="5" t="s">
        <v>707</v>
      </c>
      <c r="D56" s="71">
        <v>0.09</v>
      </c>
      <c r="E56" s="70">
        <v>0.08</v>
      </c>
      <c r="F56" s="70">
        <v>0.08</v>
      </c>
      <c r="G56" s="69">
        <v>0.08</v>
      </c>
      <c r="H56" s="69">
        <v>0.08</v>
      </c>
      <c r="I56" s="69">
        <v>0.06</v>
      </c>
      <c r="J56" s="69">
        <v>7.0000000000000007E-2</v>
      </c>
    </row>
    <row r="57" spans="2:10" x14ac:dyDescent="0.2">
      <c r="C57" s="5" t="s">
        <v>706</v>
      </c>
      <c r="D57" s="71">
        <v>0.09</v>
      </c>
      <c r="E57" s="70">
        <v>0.08</v>
      </c>
      <c r="F57" s="70">
        <v>0.08</v>
      </c>
      <c r="G57" s="69">
        <v>7.0000000000000007E-2</v>
      </c>
      <c r="H57" s="69">
        <v>0.08</v>
      </c>
      <c r="I57" s="69">
        <v>0.08</v>
      </c>
      <c r="J57" s="69">
        <v>0.08</v>
      </c>
    </row>
    <row r="58" spans="2:10" x14ac:dyDescent="0.2">
      <c r="B58" s="5" t="s">
        <v>705</v>
      </c>
      <c r="C58" s="5" t="s">
        <v>704</v>
      </c>
      <c r="D58" s="71">
        <v>0.05</v>
      </c>
      <c r="E58" s="70">
        <v>0.05</v>
      </c>
      <c r="F58" s="70">
        <v>0.05</v>
      </c>
      <c r="G58" s="69">
        <v>0.04</v>
      </c>
      <c r="H58" s="69">
        <v>0.03</v>
      </c>
      <c r="I58" s="69">
        <v>0.04</v>
      </c>
      <c r="J58" s="69">
        <v>0.04</v>
      </c>
    </row>
    <row r="59" spans="2:10" x14ac:dyDescent="0.2">
      <c r="C59" s="5" t="s">
        <v>703</v>
      </c>
      <c r="D59" s="71">
        <v>0.08</v>
      </c>
      <c r="E59" s="70">
        <v>7.0000000000000007E-2</v>
      </c>
      <c r="F59" s="70">
        <v>7.0000000000000007E-2</v>
      </c>
      <c r="G59" s="69">
        <v>0.06</v>
      </c>
      <c r="H59" s="69">
        <v>0.05</v>
      </c>
      <c r="I59" s="69">
        <v>0.06</v>
      </c>
      <c r="J59" s="69">
        <v>0.06</v>
      </c>
    </row>
    <row r="60" spans="2:10" x14ac:dyDescent="0.2">
      <c r="B60" s="5" t="s">
        <v>702</v>
      </c>
      <c r="C60" s="5" t="s">
        <v>701</v>
      </c>
      <c r="D60" s="71">
        <v>0.06</v>
      </c>
      <c r="E60" s="70">
        <v>0.05</v>
      </c>
      <c r="F60" s="70">
        <v>0.03</v>
      </c>
      <c r="G60" s="69">
        <v>0.03</v>
      </c>
      <c r="H60" s="69">
        <v>0.02</v>
      </c>
      <c r="I60" s="69">
        <v>0.03</v>
      </c>
      <c r="J60" s="69">
        <v>0.02</v>
      </c>
    </row>
    <row r="61" spans="2:10" x14ac:dyDescent="0.2">
      <c r="C61" s="5" t="s">
        <v>700</v>
      </c>
      <c r="D61" s="71">
        <v>0.06</v>
      </c>
      <c r="E61" s="70">
        <v>0.06</v>
      </c>
      <c r="F61" s="70">
        <v>0.06</v>
      </c>
      <c r="G61" s="69">
        <v>0.04</v>
      </c>
      <c r="H61" s="69">
        <v>0.04</v>
      </c>
      <c r="I61" s="69">
        <v>7.0000000000000007E-2</v>
      </c>
      <c r="J61" s="69">
        <v>0.05</v>
      </c>
    </row>
    <row r="62" spans="2:10" x14ac:dyDescent="0.2">
      <c r="B62" s="5" t="s">
        <v>699</v>
      </c>
      <c r="C62" s="5" t="s">
        <v>698</v>
      </c>
      <c r="D62" s="71">
        <v>0.1</v>
      </c>
      <c r="E62" s="70">
        <v>0.1</v>
      </c>
      <c r="F62" s="70">
        <v>0.1</v>
      </c>
      <c r="G62" s="69">
        <v>0.09</v>
      </c>
      <c r="H62" s="69">
        <v>0.06</v>
      </c>
      <c r="I62" s="69">
        <v>7.0000000000000007E-2</v>
      </c>
      <c r="J62" s="69">
        <v>0.08</v>
      </c>
    </row>
    <row r="63" spans="2:10" x14ac:dyDescent="0.2">
      <c r="C63" s="5" t="s">
        <v>697</v>
      </c>
      <c r="D63" s="71">
        <v>0.05</v>
      </c>
      <c r="E63" s="70">
        <v>0.03</v>
      </c>
      <c r="F63" s="70">
        <v>0.03</v>
      </c>
      <c r="G63" s="69">
        <v>0.04</v>
      </c>
      <c r="H63" s="69">
        <v>0.04</v>
      </c>
      <c r="I63" s="69">
        <v>0.03</v>
      </c>
      <c r="J63" s="69">
        <v>0.03</v>
      </c>
    </row>
    <row r="64" spans="2:10" x14ac:dyDescent="0.2">
      <c r="B64" s="6" t="s">
        <v>696</v>
      </c>
      <c r="D64" s="9"/>
    </row>
    <row r="65" spans="1:10" x14ac:dyDescent="0.2">
      <c r="B65" s="5" t="s">
        <v>695</v>
      </c>
      <c r="C65" s="5" t="s">
        <v>694</v>
      </c>
      <c r="D65" s="71">
        <v>0.05</v>
      </c>
      <c r="E65" s="70">
        <v>0.06</v>
      </c>
      <c r="F65" s="70">
        <v>0.06</v>
      </c>
      <c r="G65" s="69">
        <v>0.05</v>
      </c>
      <c r="H65" s="69">
        <v>0.04</v>
      </c>
      <c r="I65" s="69">
        <v>0.05</v>
      </c>
      <c r="J65" s="72" t="s">
        <v>568</v>
      </c>
    </row>
    <row r="66" spans="1:10" x14ac:dyDescent="0.2">
      <c r="C66" s="5" t="s">
        <v>693</v>
      </c>
      <c r="D66" s="71">
        <v>0.08</v>
      </c>
      <c r="E66" s="70">
        <v>0.08</v>
      </c>
      <c r="F66" s="70">
        <v>0.08</v>
      </c>
      <c r="G66" s="69">
        <v>7.0000000000000007E-2</v>
      </c>
      <c r="H66" s="69">
        <v>0.06</v>
      </c>
      <c r="I66" s="69">
        <v>0.06</v>
      </c>
      <c r="J66" s="72" t="s">
        <v>568</v>
      </c>
    </row>
    <row r="67" spans="1:10" x14ac:dyDescent="0.2">
      <c r="B67" s="5" t="s">
        <v>692</v>
      </c>
      <c r="C67" s="5" t="s">
        <v>691</v>
      </c>
      <c r="D67" s="71">
        <v>0.09</v>
      </c>
      <c r="E67" s="70">
        <v>0.08</v>
      </c>
      <c r="F67" s="70">
        <v>0.08</v>
      </c>
      <c r="G67" s="69">
        <v>0.08</v>
      </c>
      <c r="H67" s="69">
        <v>0.08</v>
      </c>
      <c r="I67" s="69">
        <v>0.06</v>
      </c>
      <c r="J67" s="69">
        <v>0.08</v>
      </c>
    </row>
    <row r="68" spans="1:10" x14ac:dyDescent="0.2">
      <c r="C68" s="5" t="s">
        <v>690</v>
      </c>
      <c r="D68" s="71">
        <v>0.12</v>
      </c>
      <c r="E68" s="70">
        <v>7.0000000000000007E-2</v>
      </c>
      <c r="F68" s="70">
        <v>7.0000000000000007E-2</v>
      </c>
      <c r="G68" s="69">
        <v>0.09</v>
      </c>
      <c r="H68" s="69">
        <v>0.09</v>
      </c>
      <c r="I68" s="69">
        <v>7.0000000000000007E-2</v>
      </c>
      <c r="J68" s="69">
        <v>7.0000000000000007E-2</v>
      </c>
    </row>
    <row r="69" spans="1:10" x14ac:dyDescent="0.2">
      <c r="C69" s="5" t="s">
        <v>689</v>
      </c>
      <c r="D69" s="71">
        <v>7.0000000000000007E-2</v>
      </c>
      <c r="E69" s="70">
        <v>0.05</v>
      </c>
      <c r="F69" s="70">
        <v>0.05</v>
      </c>
      <c r="G69" s="69">
        <v>0.04</v>
      </c>
      <c r="H69" s="69">
        <v>0.06</v>
      </c>
      <c r="I69" s="69">
        <v>0.05</v>
      </c>
      <c r="J69" s="69">
        <v>0.05</v>
      </c>
    </row>
    <row r="70" spans="1:10" ht="18" thickBot="1" x14ac:dyDescent="0.25">
      <c r="B70" s="7"/>
      <c r="C70" s="7"/>
      <c r="D70" s="68"/>
      <c r="E70" s="67"/>
      <c r="F70" s="67"/>
      <c r="G70" s="7"/>
      <c r="H70" s="7"/>
      <c r="I70" s="7"/>
      <c r="J70" s="7"/>
    </row>
    <row r="71" spans="1:10" x14ac:dyDescent="0.2">
      <c r="D71" s="5" t="s">
        <v>544</v>
      </c>
    </row>
    <row r="72" spans="1:10" x14ac:dyDescent="0.2">
      <c r="A72" s="5"/>
      <c r="D72" s="6" t="s">
        <v>688</v>
      </c>
    </row>
    <row r="73" spans="1:10" x14ac:dyDescent="0.2">
      <c r="A73" s="5"/>
    </row>
    <row r="78" spans="1:10" x14ac:dyDescent="0.2">
      <c r="E78" s="1" t="s">
        <v>687</v>
      </c>
    </row>
    <row r="80" spans="1:10" x14ac:dyDescent="0.2">
      <c r="D80" s="1" t="s">
        <v>686</v>
      </c>
    </row>
    <row r="81" spans="2:10" ht="18" thickBot="1" x14ac:dyDescent="0.25">
      <c r="B81" s="7"/>
      <c r="C81" s="7"/>
      <c r="D81" s="7"/>
      <c r="E81" s="7"/>
      <c r="F81" s="7"/>
      <c r="G81" s="7"/>
      <c r="H81" s="7"/>
      <c r="I81" s="7"/>
      <c r="J81" s="8" t="s">
        <v>685</v>
      </c>
    </row>
    <row r="82" spans="2:10" x14ac:dyDescent="0.2">
      <c r="D82" s="34" t="s">
        <v>659</v>
      </c>
      <c r="E82" s="34" t="s">
        <v>658</v>
      </c>
      <c r="F82" s="34" t="s">
        <v>657</v>
      </c>
      <c r="G82" s="34" t="s">
        <v>656</v>
      </c>
      <c r="H82" s="34" t="s">
        <v>655</v>
      </c>
      <c r="I82" s="34" t="s">
        <v>654</v>
      </c>
      <c r="J82" s="34" t="s">
        <v>653</v>
      </c>
    </row>
    <row r="83" spans="2:10" x14ac:dyDescent="0.2">
      <c r="B83" s="11" t="s">
        <v>652</v>
      </c>
      <c r="C83" s="11" t="s">
        <v>651</v>
      </c>
      <c r="D83" s="15" t="s">
        <v>650</v>
      </c>
      <c r="E83" s="15" t="s">
        <v>649</v>
      </c>
      <c r="F83" s="15" t="s">
        <v>648</v>
      </c>
      <c r="G83" s="15" t="s">
        <v>647</v>
      </c>
      <c r="H83" s="15" t="s">
        <v>646</v>
      </c>
      <c r="I83" s="15" t="s">
        <v>645</v>
      </c>
      <c r="J83" s="15" t="s">
        <v>644</v>
      </c>
    </row>
    <row r="84" spans="2:10" x14ac:dyDescent="0.2">
      <c r="D84" s="9"/>
    </row>
    <row r="85" spans="2:10" x14ac:dyDescent="0.2">
      <c r="B85" s="5" t="s">
        <v>643</v>
      </c>
      <c r="C85" s="5" t="s">
        <v>684</v>
      </c>
      <c r="D85" s="64">
        <v>1.6E-2</v>
      </c>
      <c r="E85" s="66">
        <v>0.02</v>
      </c>
      <c r="F85" s="66">
        <v>2.3E-2</v>
      </c>
      <c r="G85" s="63">
        <v>2.1000000000000001E-2</v>
      </c>
      <c r="H85" s="63">
        <v>1.7999999999999999E-2</v>
      </c>
      <c r="I85" s="63">
        <v>1.7999999999999999E-2</v>
      </c>
      <c r="J85" s="63">
        <v>1.4999999999999999E-2</v>
      </c>
    </row>
    <row r="86" spans="2:10" x14ac:dyDescent="0.2">
      <c r="C86" s="5" t="s">
        <v>641</v>
      </c>
      <c r="D86" s="64">
        <v>0.02</v>
      </c>
      <c r="E86" s="66">
        <v>1.9E-2</v>
      </c>
      <c r="F86" s="66">
        <v>2.1000000000000001E-2</v>
      </c>
      <c r="G86" s="63">
        <v>0.02</v>
      </c>
      <c r="H86" s="63">
        <v>0.02</v>
      </c>
      <c r="I86" s="63">
        <v>1.9E-2</v>
      </c>
      <c r="J86" s="63">
        <v>1.7999999999999999E-2</v>
      </c>
    </row>
    <row r="87" spans="2:10" x14ac:dyDescent="0.2">
      <c r="C87" s="5" t="s">
        <v>640</v>
      </c>
      <c r="D87" s="64">
        <v>1.7000000000000001E-2</v>
      </c>
      <c r="E87" s="66">
        <v>1.7000000000000001E-2</v>
      </c>
      <c r="F87" s="66">
        <v>1.9E-2</v>
      </c>
      <c r="G87" s="63">
        <v>1.7000000000000001E-2</v>
      </c>
      <c r="H87" s="63">
        <v>1.6E-2</v>
      </c>
      <c r="I87" s="63">
        <v>1.4E-2</v>
      </c>
      <c r="J87" s="63">
        <v>1.0999999999999999E-2</v>
      </c>
    </row>
    <row r="88" spans="2:10" x14ac:dyDescent="0.2">
      <c r="C88" s="5" t="s">
        <v>638</v>
      </c>
      <c r="D88" s="64">
        <v>1.2E-2</v>
      </c>
      <c r="E88" s="66">
        <v>1.2999999999999999E-2</v>
      </c>
      <c r="F88" s="66">
        <v>1.6E-2</v>
      </c>
      <c r="G88" s="63">
        <v>1.4999999999999999E-2</v>
      </c>
      <c r="H88" s="63">
        <v>1.0999999999999999E-2</v>
      </c>
      <c r="I88" s="63">
        <v>1.0999999999999999E-2</v>
      </c>
      <c r="J88" s="63">
        <v>8.9999999999999993E-3</v>
      </c>
    </row>
    <row r="89" spans="2:10" x14ac:dyDescent="0.2">
      <c r="C89" s="5" t="s">
        <v>636</v>
      </c>
      <c r="D89" s="64">
        <v>1.7000000000000001E-2</v>
      </c>
      <c r="E89" s="66">
        <v>1.7000000000000001E-2</v>
      </c>
      <c r="F89" s="66">
        <v>1.7999999999999999E-2</v>
      </c>
      <c r="G89" s="63">
        <v>1.7000000000000001E-2</v>
      </c>
      <c r="H89" s="63">
        <v>1.4999999999999999E-2</v>
      </c>
      <c r="I89" s="63">
        <v>1.4999999999999999E-2</v>
      </c>
      <c r="J89" s="63">
        <v>1.6E-2</v>
      </c>
    </row>
    <row r="90" spans="2:10" x14ac:dyDescent="0.2">
      <c r="D90" s="9"/>
    </row>
    <row r="91" spans="2:10" x14ac:dyDescent="0.2">
      <c r="B91" s="5" t="s">
        <v>635</v>
      </c>
      <c r="C91" s="5" t="s">
        <v>633</v>
      </c>
      <c r="D91" s="64">
        <v>1.2E-2</v>
      </c>
      <c r="E91" s="66">
        <v>1.2E-2</v>
      </c>
      <c r="F91" s="66">
        <v>1.2999999999999999E-2</v>
      </c>
      <c r="G91" s="63">
        <v>1.2999999999999999E-2</v>
      </c>
      <c r="H91" s="63">
        <v>1.2999999999999999E-2</v>
      </c>
      <c r="I91" s="63">
        <v>1.2E-2</v>
      </c>
      <c r="J91" s="63">
        <v>1.0999999999999999E-2</v>
      </c>
    </row>
    <row r="92" spans="2:10" x14ac:dyDescent="0.2">
      <c r="C92" s="5" t="s">
        <v>683</v>
      </c>
      <c r="D92" s="64">
        <v>0.01</v>
      </c>
      <c r="E92" s="66">
        <v>1.0999999999999999E-2</v>
      </c>
      <c r="F92" s="66">
        <v>1.4999999999999999E-2</v>
      </c>
      <c r="G92" s="63">
        <v>1.0999999999999999E-2</v>
      </c>
      <c r="H92" s="63">
        <v>8.0000000000000002E-3</v>
      </c>
      <c r="I92" s="63">
        <v>8.0000000000000002E-3</v>
      </c>
      <c r="J92" s="63">
        <v>8.9999999999999993E-3</v>
      </c>
    </row>
    <row r="93" spans="2:10" x14ac:dyDescent="0.2">
      <c r="D93" s="9"/>
    </row>
    <row r="94" spans="2:10" x14ac:dyDescent="0.2">
      <c r="B94" s="5" t="s">
        <v>630</v>
      </c>
      <c r="C94" s="5" t="s">
        <v>629</v>
      </c>
      <c r="D94" s="64">
        <v>1.2999999999999999E-2</v>
      </c>
      <c r="E94" s="66">
        <v>1.4E-2</v>
      </c>
      <c r="F94" s="66">
        <v>1.6E-2</v>
      </c>
      <c r="G94" s="63">
        <v>1.2E-2</v>
      </c>
      <c r="H94" s="63">
        <v>1.2E-2</v>
      </c>
      <c r="I94" s="63">
        <v>0.01</v>
      </c>
      <c r="J94" s="63">
        <v>0.01</v>
      </c>
    </row>
    <row r="95" spans="2:10" x14ac:dyDescent="0.2">
      <c r="C95" s="5" t="s">
        <v>682</v>
      </c>
      <c r="D95" s="64">
        <v>0.01</v>
      </c>
      <c r="E95" s="66">
        <v>0.01</v>
      </c>
      <c r="F95" s="66">
        <v>0.01</v>
      </c>
      <c r="G95" s="63">
        <v>0.01</v>
      </c>
      <c r="H95" s="63">
        <v>8.9999999999999993E-3</v>
      </c>
      <c r="I95" s="63">
        <v>8.0000000000000002E-3</v>
      </c>
      <c r="J95" s="63">
        <v>7.0000000000000001E-3</v>
      </c>
    </row>
    <row r="96" spans="2:10" x14ac:dyDescent="0.2">
      <c r="D96" s="9"/>
    </row>
    <row r="97" spans="2:10" x14ac:dyDescent="0.2">
      <c r="B97" s="5" t="s">
        <v>628</v>
      </c>
      <c r="C97" s="5" t="s">
        <v>627</v>
      </c>
      <c r="D97" s="64">
        <v>1.4E-2</v>
      </c>
      <c r="E97" s="66">
        <v>1.54E-2</v>
      </c>
      <c r="F97" s="66">
        <v>1.7000000000000001E-2</v>
      </c>
      <c r="G97" s="63">
        <v>1.4999999999999999E-2</v>
      </c>
      <c r="H97" s="63">
        <v>1.4999999999999999E-2</v>
      </c>
      <c r="I97" s="63">
        <v>1.4E-2</v>
      </c>
      <c r="J97" s="63">
        <v>1.2E-2</v>
      </c>
    </row>
    <row r="98" spans="2:10" x14ac:dyDescent="0.2">
      <c r="C98" s="5" t="s">
        <v>681</v>
      </c>
      <c r="D98" s="64">
        <v>1.4999999999999999E-2</v>
      </c>
      <c r="E98" s="66">
        <v>1.4E-2</v>
      </c>
      <c r="F98" s="66">
        <v>1.4999999999999999E-2</v>
      </c>
      <c r="G98" s="63">
        <v>1.2E-2</v>
      </c>
      <c r="H98" s="63">
        <v>1.4E-2</v>
      </c>
      <c r="I98" s="63">
        <v>1.6E-2</v>
      </c>
      <c r="J98" s="63">
        <v>1.0999999999999999E-2</v>
      </c>
    </row>
    <row r="99" spans="2:10" x14ac:dyDescent="0.2">
      <c r="D99" s="9"/>
    </row>
    <row r="100" spans="2:10" x14ac:dyDescent="0.2">
      <c r="B100" s="5" t="s">
        <v>680</v>
      </c>
      <c r="C100" s="5" t="s">
        <v>679</v>
      </c>
      <c r="D100" s="64">
        <v>7.0000000000000001E-3</v>
      </c>
      <c r="E100" s="66">
        <v>1.2E-2</v>
      </c>
      <c r="F100" s="66">
        <v>0.01</v>
      </c>
      <c r="G100" s="63">
        <v>0.01</v>
      </c>
      <c r="H100" s="63">
        <v>8.9999999999999993E-3</v>
      </c>
      <c r="I100" s="63">
        <v>8.0000000000000002E-3</v>
      </c>
      <c r="J100" s="63">
        <v>7.0000000000000001E-3</v>
      </c>
    </row>
    <row r="101" spans="2:10" x14ac:dyDescent="0.2">
      <c r="B101" s="5" t="s">
        <v>678</v>
      </c>
      <c r="C101" s="5" t="s">
        <v>677</v>
      </c>
      <c r="D101" s="64">
        <v>8.9999999999999993E-3</v>
      </c>
      <c r="E101" s="66">
        <v>7.0000000000000001E-3</v>
      </c>
      <c r="F101" s="66">
        <v>8.9999999999999993E-3</v>
      </c>
      <c r="G101" s="63">
        <v>8.9999999999999993E-3</v>
      </c>
      <c r="H101" s="63">
        <v>8.0000000000000002E-3</v>
      </c>
      <c r="I101" s="63">
        <v>8.0000000000000002E-3</v>
      </c>
      <c r="J101" s="63">
        <v>6.0000000000000001E-3</v>
      </c>
    </row>
    <row r="102" spans="2:10" x14ac:dyDescent="0.2">
      <c r="D102" s="9"/>
    </row>
    <row r="103" spans="2:10" x14ac:dyDescent="0.2">
      <c r="B103" s="5" t="s">
        <v>676</v>
      </c>
      <c r="C103" s="5" t="s">
        <v>675</v>
      </c>
      <c r="D103" s="64">
        <v>6.0000000000000001E-3</v>
      </c>
      <c r="E103" s="66">
        <v>5.0000000000000001E-3</v>
      </c>
      <c r="F103" s="66">
        <v>6.0000000000000001E-3</v>
      </c>
      <c r="G103" s="63">
        <v>5.0000000000000001E-3</v>
      </c>
      <c r="H103" s="63">
        <v>5.0000000000000001E-3</v>
      </c>
      <c r="I103" s="63">
        <v>5.0000000000000001E-3</v>
      </c>
      <c r="J103" s="63">
        <v>5.0000000000000001E-3</v>
      </c>
    </row>
    <row r="104" spans="2:10" x14ac:dyDescent="0.2">
      <c r="C104" s="5" t="s">
        <v>674</v>
      </c>
      <c r="D104" s="64">
        <v>7.0000000000000001E-3</v>
      </c>
      <c r="E104" s="66">
        <v>7.0000000000000001E-3</v>
      </c>
      <c r="F104" s="66">
        <v>6.0000000000000001E-3</v>
      </c>
      <c r="G104" s="63">
        <v>8.0000000000000002E-3</v>
      </c>
      <c r="H104" s="63">
        <v>7.0000000000000001E-3</v>
      </c>
      <c r="I104" s="63">
        <v>7.0000000000000001E-3</v>
      </c>
      <c r="J104" s="63">
        <v>6.0000000000000001E-3</v>
      </c>
    </row>
    <row r="105" spans="2:10" x14ac:dyDescent="0.2">
      <c r="D105" s="9"/>
    </row>
    <row r="106" spans="2:10" x14ac:dyDescent="0.2">
      <c r="B106" s="5" t="s">
        <v>673</v>
      </c>
      <c r="C106" s="5" t="s">
        <v>672</v>
      </c>
      <c r="D106" s="64">
        <v>0.01</v>
      </c>
      <c r="E106" s="66">
        <v>1.2E-2</v>
      </c>
      <c r="F106" s="66">
        <v>1.0999999999999999E-2</v>
      </c>
      <c r="G106" s="63">
        <v>8.9999999999999993E-3</v>
      </c>
      <c r="H106" s="63">
        <v>8.0000000000000002E-3</v>
      </c>
      <c r="I106" s="63">
        <v>8.9999999999999993E-3</v>
      </c>
      <c r="J106" s="63">
        <v>8.9999999999999993E-3</v>
      </c>
    </row>
    <row r="107" spans="2:10" x14ac:dyDescent="0.2">
      <c r="C107" s="5" t="s">
        <v>671</v>
      </c>
      <c r="D107" s="64">
        <v>5.0000000000000001E-3</v>
      </c>
      <c r="E107" s="66">
        <v>6.0000000000000001E-3</v>
      </c>
      <c r="F107" s="66">
        <v>6.0000000000000001E-3</v>
      </c>
      <c r="G107" s="63">
        <v>8.0000000000000002E-3</v>
      </c>
      <c r="H107" s="63">
        <v>7.0000000000000001E-3</v>
      </c>
      <c r="I107" s="63">
        <v>7.0000000000000001E-3</v>
      </c>
      <c r="J107" s="63">
        <v>6.0000000000000001E-3</v>
      </c>
    </row>
    <row r="108" spans="2:10" x14ac:dyDescent="0.2">
      <c r="C108" s="5" t="s">
        <v>670</v>
      </c>
      <c r="D108" s="64">
        <v>7.0000000000000001E-3</v>
      </c>
      <c r="E108" s="66">
        <v>5.0000000000000001E-3</v>
      </c>
      <c r="F108" s="66">
        <v>8.0000000000000002E-3</v>
      </c>
      <c r="G108" s="63">
        <v>8.0000000000000002E-3</v>
      </c>
      <c r="H108" s="63">
        <v>6.0000000000000001E-3</v>
      </c>
      <c r="I108" s="63">
        <v>7.0000000000000001E-3</v>
      </c>
      <c r="J108" s="63">
        <v>6.0000000000000001E-3</v>
      </c>
    </row>
    <row r="109" spans="2:10" x14ac:dyDescent="0.2">
      <c r="C109" s="5" t="s">
        <v>669</v>
      </c>
      <c r="D109" s="64">
        <v>5.0000000000000001E-3</v>
      </c>
      <c r="E109" s="66">
        <v>5.0000000000000001E-3</v>
      </c>
      <c r="F109" s="66">
        <v>5.0000000000000001E-3</v>
      </c>
      <c r="G109" s="63">
        <v>6.0000000000000001E-3</v>
      </c>
      <c r="H109" s="63">
        <v>5.0000000000000001E-3</v>
      </c>
      <c r="I109" s="63">
        <v>5.0000000000000001E-3</v>
      </c>
      <c r="J109" s="63">
        <v>5.0000000000000001E-3</v>
      </c>
    </row>
    <row r="110" spans="2:10" x14ac:dyDescent="0.2">
      <c r="D110" s="9"/>
    </row>
    <row r="111" spans="2:10" x14ac:dyDescent="0.2">
      <c r="B111" s="5" t="s">
        <v>668</v>
      </c>
      <c r="C111" s="5" t="s">
        <v>667</v>
      </c>
      <c r="D111" s="64">
        <v>6.0000000000000002E-5</v>
      </c>
      <c r="E111" s="66">
        <v>6.0000000000000001E-3</v>
      </c>
      <c r="F111" s="66">
        <v>7.0000000000000001E-3</v>
      </c>
      <c r="G111" s="66">
        <v>6.0000000000000001E-3</v>
      </c>
      <c r="H111" s="66">
        <v>5.0000000000000001E-3</v>
      </c>
      <c r="I111" s="66">
        <v>4.0000000000000001E-3</v>
      </c>
      <c r="J111" s="66">
        <v>4.0000000000000001E-3</v>
      </c>
    </row>
    <row r="112" spans="2:10" x14ac:dyDescent="0.2">
      <c r="B112" s="5" t="s">
        <v>666</v>
      </c>
      <c r="C112" s="5" t="s">
        <v>665</v>
      </c>
      <c r="D112" s="64">
        <v>4.0000000000000001E-3</v>
      </c>
      <c r="E112" s="66">
        <v>4.0000000000000001E-3</v>
      </c>
      <c r="F112" s="66">
        <v>4.0000000000000001E-3</v>
      </c>
      <c r="G112" s="66">
        <v>3.0000000000000001E-3</v>
      </c>
      <c r="H112" s="66">
        <v>3.0000000000000001E-3</v>
      </c>
      <c r="I112" s="66">
        <v>4.0000000000000001E-3</v>
      </c>
      <c r="J112" s="66">
        <v>4.0000000000000001E-3</v>
      </c>
    </row>
    <row r="113" spans="2:10" x14ac:dyDescent="0.2">
      <c r="B113" s="5" t="s">
        <v>664</v>
      </c>
      <c r="C113" s="5" t="s">
        <v>663</v>
      </c>
      <c r="D113" s="64">
        <v>8.0000000000000002E-3</v>
      </c>
      <c r="E113" s="66">
        <v>8.9999999999999993E-3</v>
      </c>
      <c r="F113" s="66">
        <v>8.9999999999999993E-3</v>
      </c>
      <c r="G113" s="66">
        <v>8.0000000000000002E-3</v>
      </c>
      <c r="H113" s="66">
        <v>7.0000000000000001E-3</v>
      </c>
      <c r="I113" s="66">
        <v>7.0000000000000001E-3</v>
      </c>
      <c r="J113" s="66">
        <v>6.0000000000000001E-3</v>
      </c>
    </row>
    <row r="114" spans="2:10" ht="18" thickBot="1" x14ac:dyDescent="0.25">
      <c r="B114" s="39"/>
      <c r="C114" s="39"/>
      <c r="D114" s="62"/>
      <c r="E114" s="65"/>
      <c r="F114" s="65"/>
      <c r="G114" s="7"/>
      <c r="H114" s="39"/>
      <c r="I114" s="7"/>
      <c r="J114" s="7"/>
    </row>
    <row r="115" spans="2:10" x14ac:dyDescent="0.2">
      <c r="B115" s="4"/>
      <c r="C115" s="4"/>
      <c r="D115" s="5" t="s">
        <v>662</v>
      </c>
      <c r="E115" s="4"/>
      <c r="F115" s="4"/>
      <c r="G115" s="4"/>
      <c r="H115" s="4"/>
      <c r="I115" s="4"/>
      <c r="J115" s="4"/>
    </row>
    <row r="118" spans="2:10" x14ac:dyDescent="0.2">
      <c r="D118" s="1" t="s">
        <v>661</v>
      </c>
    </row>
    <row r="119" spans="2:10" ht="18" thickBot="1" x14ac:dyDescent="0.25">
      <c r="B119" s="7"/>
      <c r="C119" s="7"/>
      <c r="D119" s="7"/>
      <c r="E119" s="7"/>
      <c r="F119" s="7"/>
      <c r="G119" s="7"/>
      <c r="H119" s="7"/>
      <c r="I119" s="7"/>
      <c r="J119" s="8" t="s">
        <v>660</v>
      </c>
    </row>
    <row r="120" spans="2:10" x14ac:dyDescent="0.2">
      <c r="D120" s="34" t="s">
        <v>659</v>
      </c>
      <c r="E120" s="34" t="s">
        <v>658</v>
      </c>
      <c r="F120" s="34" t="s">
        <v>657</v>
      </c>
      <c r="G120" s="34" t="s">
        <v>656</v>
      </c>
      <c r="H120" s="34" t="s">
        <v>655</v>
      </c>
      <c r="I120" s="34" t="s">
        <v>654</v>
      </c>
      <c r="J120" s="34" t="s">
        <v>653</v>
      </c>
    </row>
    <row r="121" spans="2:10" x14ac:dyDescent="0.2">
      <c r="B121" s="11" t="s">
        <v>652</v>
      </c>
      <c r="C121" s="11" t="s">
        <v>651</v>
      </c>
      <c r="D121" s="15" t="s">
        <v>650</v>
      </c>
      <c r="E121" s="15" t="s">
        <v>649</v>
      </c>
      <c r="F121" s="15" t="s">
        <v>648</v>
      </c>
      <c r="G121" s="15" t="s">
        <v>647</v>
      </c>
      <c r="H121" s="15" t="s">
        <v>646</v>
      </c>
      <c r="I121" s="15" t="s">
        <v>645</v>
      </c>
      <c r="J121" s="15" t="s">
        <v>644</v>
      </c>
    </row>
    <row r="122" spans="2:10" x14ac:dyDescent="0.2">
      <c r="D122" s="9"/>
    </row>
    <row r="123" spans="2:10" x14ac:dyDescent="0.2">
      <c r="B123" s="5" t="s">
        <v>643</v>
      </c>
      <c r="C123" s="5" t="s">
        <v>642</v>
      </c>
      <c r="D123" s="64">
        <v>2.1999999999999999E-2</v>
      </c>
      <c r="E123" s="63">
        <v>2.4E-2</v>
      </c>
      <c r="F123" s="63">
        <v>3.5000000000000003E-2</v>
      </c>
      <c r="G123" s="63">
        <v>0.03</v>
      </c>
      <c r="H123" s="63">
        <v>2.4E-2</v>
      </c>
      <c r="I123" s="63">
        <v>1.9E-2</v>
      </c>
      <c r="J123" s="63">
        <v>1.9E-2</v>
      </c>
    </row>
    <row r="124" spans="2:10" x14ac:dyDescent="0.2">
      <c r="C124" s="5" t="s">
        <v>641</v>
      </c>
      <c r="D124" s="64">
        <v>0.03</v>
      </c>
      <c r="E124" s="63">
        <v>3.2000000000000001E-2</v>
      </c>
      <c r="F124" s="63">
        <v>2.8000000000000001E-2</v>
      </c>
      <c r="G124" s="63">
        <v>3.1E-2</v>
      </c>
      <c r="H124" s="63">
        <v>2.5000000000000001E-2</v>
      </c>
      <c r="I124" s="63">
        <v>2.7E-2</v>
      </c>
      <c r="J124" s="63">
        <v>2.7E-2</v>
      </c>
    </row>
    <row r="125" spans="2:10" x14ac:dyDescent="0.2">
      <c r="C125" s="5" t="s">
        <v>640</v>
      </c>
      <c r="D125" s="64">
        <v>2.5999999999999999E-2</v>
      </c>
      <c r="E125" s="63">
        <v>2.9000000000000001E-2</v>
      </c>
      <c r="F125" s="63">
        <v>2.5000000000000001E-2</v>
      </c>
      <c r="G125" s="63">
        <v>2.8000000000000001E-2</v>
      </c>
      <c r="H125" s="63">
        <v>2.8000000000000001E-2</v>
      </c>
      <c r="I125" s="63">
        <v>2.7E-2</v>
      </c>
      <c r="J125" s="63">
        <v>2.9000000000000001E-2</v>
      </c>
    </row>
    <row r="126" spans="2:10" x14ac:dyDescent="0.2">
      <c r="C126" s="5" t="s">
        <v>639</v>
      </c>
      <c r="D126" s="64">
        <v>3.1E-2</v>
      </c>
      <c r="E126" s="63">
        <v>3.5000000000000003E-2</v>
      </c>
      <c r="F126" s="63">
        <v>0.03</v>
      </c>
      <c r="G126" s="63">
        <v>3.5000000000000003E-2</v>
      </c>
      <c r="H126" s="63">
        <v>3.3000000000000002E-2</v>
      </c>
      <c r="I126" s="63">
        <v>0.03</v>
      </c>
      <c r="J126" s="63">
        <v>3.3000000000000002E-2</v>
      </c>
    </row>
    <row r="127" spans="2:10" x14ac:dyDescent="0.2">
      <c r="D127" s="9"/>
    </row>
    <row r="128" spans="2:10" x14ac:dyDescent="0.2">
      <c r="C128" s="5" t="s">
        <v>638</v>
      </c>
      <c r="D128" s="64">
        <v>3.4000000000000002E-2</v>
      </c>
      <c r="E128" s="63">
        <v>3.5999999999999997E-2</v>
      </c>
      <c r="F128" s="63">
        <v>3.2000000000000001E-2</v>
      </c>
      <c r="G128" s="63">
        <v>3.5000000000000003E-2</v>
      </c>
      <c r="H128" s="63">
        <v>3.5000000000000003E-2</v>
      </c>
      <c r="I128" s="63">
        <v>0.03</v>
      </c>
      <c r="J128" s="63">
        <v>3.5999999999999997E-2</v>
      </c>
    </row>
    <row r="129" spans="1:10" x14ac:dyDescent="0.2">
      <c r="C129" s="5" t="s">
        <v>637</v>
      </c>
      <c r="D129" s="64">
        <v>0.03</v>
      </c>
      <c r="E129" s="63">
        <v>3.3000000000000002E-2</v>
      </c>
      <c r="F129" s="63">
        <v>3.5999999999999997E-2</v>
      </c>
      <c r="G129" s="63">
        <v>3.9E-2</v>
      </c>
      <c r="H129" s="63">
        <v>3.9E-2</v>
      </c>
      <c r="I129" s="63">
        <v>3.6999999999999998E-2</v>
      </c>
      <c r="J129" s="63">
        <v>0.04</v>
      </c>
    </row>
    <row r="130" spans="1:10" x14ac:dyDescent="0.2">
      <c r="C130" s="5" t="s">
        <v>636</v>
      </c>
      <c r="D130" s="64">
        <v>2.7E-2</v>
      </c>
      <c r="E130" s="63">
        <v>3.2000000000000001E-2</v>
      </c>
      <c r="F130" s="63">
        <v>2.9000000000000001E-2</v>
      </c>
      <c r="G130" s="63">
        <v>3.4000000000000002E-2</v>
      </c>
      <c r="H130" s="63">
        <v>3.2000000000000001E-2</v>
      </c>
      <c r="I130" s="63">
        <v>0.03</v>
      </c>
      <c r="J130" s="63">
        <v>0.03</v>
      </c>
    </row>
    <row r="131" spans="1:10" x14ac:dyDescent="0.2">
      <c r="D131" s="64"/>
      <c r="E131" s="63"/>
      <c r="F131" s="63"/>
      <c r="G131" s="63"/>
      <c r="H131" s="63"/>
      <c r="I131" s="63"/>
      <c r="J131" s="63"/>
    </row>
    <row r="132" spans="1:10" x14ac:dyDescent="0.2">
      <c r="B132" s="5" t="s">
        <v>635</v>
      </c>
      <c r="C132" s="5" t="s">
        <v>634</v>
      </c>
      <c r="D132" s="64">
        <v>1.7999999999999999E-2</v>
      </c>
      <c r="E132" s="63">
        <v>2.9000000000000001E-2</v>
      </c>
      <c r="F132" s="63">
        <v>2.5000000000000001E-2</v>
      </c>
      <c r="G132" s="63">
        <v>2.7E-2</v>
      </c>
      <c r="H132" s="63">
        <v>3.5000000000000003E-2</v>
      </c>
      <c r="I132" s="63">
        <v>2.7E-2</v>
      </c>
      <c r="J132" s="63">
        <v>3.3000000000000002E-2</v>
      </c>
    </row>
    <row r="133" spans="1:10" x14ac:dyDescent="0.2">
      <c r="C133" s="5" t="s">
        <v>633</v>
      </c>
      <c r="D133" s="64">
        <v>2.3E-2</v>
      </c>
      <c r="E133" s="63">
        <v>2.5999999999999999E-2</v>
      </c>
      <c r="F133" s="63">
        <v>2.8000000000000001E-2</v>
      </c>
      <c r="G133" s="63">
        <v>2.4E-2</v>
      </c>
      <c r="H133" s="63">
        <v>0.03</v>
      </c>
      <c r="I133" s="63">
        <v>2.5999999999999999E-2</v>
      </c>
      <c r="J133" s="63">
        <v>2.7E-2</v>
      </c>
    </row>
    <row r="134" spans="1:10" x14ac:dyDescent="0.2">
      <c r="C134" s="5" t="s">
        <v>632</v>
      </c>
      <c r="D134" s="64">
        <v>1.9E-2</v>
      </c>
      <c r="E134" s="63">
        <v>2.1999999999999999E-2</v>
      </c>
      <c r="F134" s="63">
        <v>3.1E-2</v>
      </c>
      <c r="G134" s="63">
        <v>2.1000000000000001E-2</v>
      </c>
      <c r="H134" s="63">
        <v>2.5000000000000001E-2</v>
      </c>
      <c r="I134" s="63">
        <v>0.03</v>
      </c>
      <c r="J134" s="63">
        <v>3.2000000000000001E-2</v>
      </c>
    </row>
    <row r="135" spans="1:10" x14ac:dyDescent="0.2">
      <c r="C135" s="5" t="s">
        <v>631</v>
      </c>
      <c r="D135" s="64">
        <v>2.5999999999999999E-2</v>
      </c>
      <c r="E135" s="63">
        <v>3.3000000000000002E-2</v>
      </c>
      <c r="F135" s="63">
        <v>2.9000000000000001E-2</v>
      </c>
      <c r="G135" s="63">
        <v>3.2000000000000001E-2</v>
      </c>
      <c r="H135" s="63">
        <v>3.4000000000000002E-2</v>
      </c>
      <c r="I135" s="63">
        <v>3.2000000000000001E-2</v>
      </c>
      <c r="J135" s="63">
        <v>3.1E-2</v>
      </c>
    </row>
    <row r="136" spans="1:10" x14ac:dyDescent="0.2">
      <c r="D136" s="64"/>
      <c r="E136" s="63"/>
      <c r="F136" s="63"/>
      <c r="G136" s="63"/>
      <c r="H136" s="63"/>
      <c r="I136" s="63"/>
      <c r="J136" s="63"/>
    </row>
    <row r="137" spans="1:10" x14ac:dyDescent="0.2">
      <c r="B137" s="5" t="s">
        <v>630</v>
      </c>
      <c r="C137" s="5" t="s">
        <v>629</v>
      </c>
      <c r="D137" s="64">
        <v>2.5999999999999999E-2</v>
      </c>
      <c r="E137" s="63">
        <v>3.4000000000000002E-2</v>
      </c>
      <c r="F137" s="63">
        <v>0.03</v>
      </c>
      <c r="G137" s="63">
        <v>2.9000000000000001E-2</v>
      </c>
      <c r="H137" s="63">
        <v>3.4000000000000002E-2</v>
      </c>
      <c r="I137" s="63">
        <v>2.5000000000000001E-2</v>
      </c>
      <c r="J137" s="63">
        <v>2.4E-2</v>
      </c>
    </row>
    <row r="138" spans="1:10" x14ac:dyDescent="0.2">
      <c r="D138" s="64"/>
      <c r="E138" s="63"/>
      <c r="F138" s="63"/>
      <c r="G138" s="63"/>
      <c r="H138" s="63"/>
      <c r="I138" s="63"/>
      <c r="J138" s="63"/>
    </row>
    <row r="139" spans="1:10" x14ac:dyDescent="0.2">
      <c r="B139" s="5" t="s">
        <v>628</v>
      </c>
      <c r="C139" s="5" t="s">
        <v>627</v>
      </c>
      <c r="D139" s="64">
        <v>2.4E-2</v>
      </c>
      <c r="E139" s="63">
        <v>3.1E-2</v>
      </c>
      <c r="F139" s="63">
        <v>3.3000000000000002E-2</v>
      </c>
      <c r="G139" s="63">
        <v>2.8000000000000001E-2</v>
      </c>
      <c r="H139" s="63">
        <v>3.2000000000000001E-2</v>
      </c>
      <c r="I139" s="63">
        <v>3.2000000000000001E-2</v>
      </c>
      <c r="J139" s="63">
        <v>2.9000000000000001E-2</v>
      </c>
    </row>
    <row r="140" spans="1:10" ht="18" thickBot="1" x14ac:dyDescent="0.25">
      <c r="B140" s="39"/>
      <c r="C140" s="39"/>
      <c r="D140" s="62"/>
      <c r="E140" s="7"/>
      <c r="F140" s="39"/>
      <c r="G140" s="39"/>
      <c r="H140" s="39"/>
      <c r="I140" s="7"/>
      <c r="J140" s="7"/>
    </row>
    <row r="141" spans="1:10" x14ac:dyDescent="0.2">
      <c r="B141" s="4"/>
      <c r="C141" s="4"/>
      <c r="D141" s="5" t="s">
        <v>544</v>
      </c>
      <c r="E141" s="4"/>
      <c r="F141" s="4"/>
      <c r="G141" s="4"/>
      <c r="H141" s="4"/>
      <c r="I141" s="4"/>
      <c r="J141" s="4"/>
    </row>
    <row r="142" spans="1:10" x14ac:dyDescent="0.2">
      <c r="A142" s="5"/>
    </row>
  </sheetData>
  <phoneticPr fontId="4"/>
  <pageMargins left="0.28000000000000003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2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51"/>
  <sheetViews>
    <sheetView showGridLines="0" zoomScale="75" workbookViewId="0"/>
  </sheetViews>
  <sheetFormatPr defaultColWidth="8.69921875" defaultRowHeight="17.25" x14ac:dyDescent="0.2"/>
  <cols>
    <col min="1" max="1" width="10.69921875" style="77" customWidth="1"/>
    <col min="2" max="2" width="7.69921875" style="77" customWidth="1"/>
    <col min="3" max="3" width="11.69921875" style="77" customWidth="1"/>
    <col min="4" max="4" width="8.69921875" style="77"/>
    <col min="5" max="5" width="9.69921875" style="77" customWidth="1"/>
    <col min="6" max="6" width="8.69921875" style="77"/>
    <col min="7" max="7" width="6.69921875" style="77" customWidth="1"/>
    <col min="8" max="8" width="10.69921875" style="77" customWidth="1"/>
    <col min="9" max="9" width="8.69921875" style="77"/>
    <col min="10" max="10" width="9.69921875" style="77" customWidth="1"/>
    <col min="11" max="11" width="7.69921875" style="77" customWidth="1"/>
    <col min="12" max="12" width="6.69921875" style="77" customWidth="1"/>
    <col min="13" max="13" width="10.69921875" style="77" customWidth="1"/>
    <col min="14" max="82" width="8.69921875" style="77"/>
    <col min="83" max="134" width="10.69921875" style="77" customWidth="1"/>
    <col min="135" max="16384" width="8.69921875" style="77"/>
  </cols>
  <sheetData>
    <row r="1" spans="1:13" x14ac:dyDescent="0.2">
      <c r="A1" s="78"/>
    </row>
    <row r="6" spans="1:13" x14ac:dyDescent="0.2">
      <c r="F6" s="95" t="s">
        <v>804</v>
      </c>
    </row>
    <row r="7" spans="1:13" ht="18" thickBot="1" x14ac:dyDescent="0.25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x14ac:dyDescent="0.2">
      <c r="D8" s="87"/>
      <c r="I8" s="87"/>
    </row>
    <row r="9" spans="1:13" x14ac:dyDescent="0.2">
      <c r="D9" s="90"/>
      <c r="E9" s="93" t="s">
        <v>803</v>
      </c>
      <c r="F9" s="92"/>
      <c r="G9" s="92"/>
      <c r="H9" s="92"/>
      <c r="I9" s="90"/>
      <c r="J9" s="93" t="s">
        <v>802</v>
      </c>
      <c r="K9" s="92"/>
      <c r="L9" s="92"/>
      <c r="M9" s="92"/>
    </row>
    <row r="10" spans="1:13" x14ac:dyDescent="0.2">
      <c r="D10" s="94" t="s">
        <v>801</v>
      </c>
      <c r="E10" s="94" t="s">
        <v>800</v>
      </c>
      <c r="F10" s="94" t="s">
        <v>799</v>
      </c>
      <c r="G10" s="94" t="s">
        <v>798</v>
      </c>
      <c r="H10" s="87"/>
      <c r="I10" s="94" t="s">
        <v>801</v>
      </c>
      <c r="J10" s="94" t="s">
        <v>800</v>
      </c>
      <c r="K10" s="94" t="s">
        <v>799</v>
      </c>
      <c r="L10" s="94" t="s">
        <v>798</v>
      </c>
      <c r="M10" s="87"/>
    </row>
    <row r="11" spans="1:13" x14ac:dyDescent="0.2">
      <c r="D11" s="94" t="s">
        <v>797</v>
      </c>
      <c r="E11" s="94" t="s">
        <v>796</v>
      </c>
      <c r="F11" s="94" t="s">
        <v>795</v>
      </c>
      <c r="G11" s="94" t="s">
        <v>794</v>
      </c>
      <c r="H11" s="94" t="s">
        <v>793</v>
      </c>
      <c r="I11" s="94" t="s">
        <v>797</v>
      </c>
      <c r="J11" s="94" t="s">
        <v>796</v>
      </c>
      <c r="K11" s="94" t="s">
        <v>795</v>
      </c>
      <c r="L11" s="94" t="s">
        <v>794</v>
      </c>
      <c r="M11" s="94" t="s">
        <v>793</v>
      </c>
    </row>
    <row r="12" spans="1:13" x14ac:dyDescent="0.2">
      <c r="D12" s="94" t="s">
        <v>792</v>
      </c>
      <c r="E12" s="94" t="s">
        <v>791</v>
      </c>
      <c r="F12" s="94" t="s">
        <v>790</v>
      </c>
      <c r="G12" s="94" t="s">
        <v>789</v>
      </c>
      <c r="H12" s="94" t="s">
        <v>788</v>
      </c>
      <c r="I12" s="94" t="s">
        <v>792</v>
      </c>
      <c r="J12" s="94" t="s">
        <v>791</v>
      </c>
      <c r="K12" s="94" t="s">
        <v>790</v>
      </c>
      <c r="L12" s="94" t="s">
        <v>789</v>
      </c>
      <c r="M12" s="94" t="s">
        <v>788</v>
      </c>
    </row>
    <row r="13" spans="1:13" x14ac:dyDescent="0.2">
      <c r="B13" s="93" t="s">
        <v>787</v>
      </c>
      <c r="C13" s="92"/>
      <c r="D13" s="90"/>
      <c r="E13" s="91" t="s">
        <v>786</v>
      </c>
      <c r="F13" s="91" t="s">
        <v>786</v>
      </c>
      <c r="G13" s="90"/>
      <c r="H13" s="90"/>
      <c r="I13" s="90"/>
      <c r="J13" s="91" t="s">
        <v>786</v>
      </c>
      <c r="K13" s="91" t="s">
        <v>786</v>
      </c>
      <c r="L13" s="90"/>
      <c r="M13" s="90"/>
    </row>
    <row r="14" spans="1:13" x14ac:dyDescent="0.2">
      <c r="D14" s="89" t="s">
        <v>785</v>
      </c>
      <c r="E14" s="88" t="s">
        <v>785</v>
      </c>
      <c r="F14" s="88" t="s">
        <v>785</v>
      </c>
      <c r="G14" s="88" t="s">
        <v>785</v>
      </c>
      <c r="H14" s="88" t="s">
        <v>784</v>
      </c>
      <c r="I14" s="88" t="s">
        <v>785</v>
      </c>
      <c r="J14" s="88" t="s">
        <v>785</v>
      </c>
      <c r="K14" s="88" t="s">
        <v>785</v>
      </c>
      <c r="L14" s="88" t="s">
        <v>785</v>
      </c>
      <c r="M14" s="88" t="s">
        <v>784</v>
      </c>
    </row>
    <row r="15" spans="1:13" x14ac:dyDescent="0.2">
      <c r="B15" s="78" t="s">
        <v>783</v>
      </c>
      <c r="C15" s="78" t="s">
        <v>782</v>
      </c>
      <c r="D15" s="84">
        <v>10</v>
      </c>
      <c r="E15" s="83">
        <v>1.5</v>
      </c>
      <c r="F15" s="83">
        <v>3.1</v>
      </c>
      <c r="G15" s="82">
        <v>5</v>
      </c>
      <c r="H15" s="82">
        <v>31000</v>
      </c>
      <c r="I15" s="83">
        <v>11</v>
      </c>
      <c r="J15" s="83">
        <v>1.7</v>
      </c>
      <c r="K15" s="83">
        <v>1.6</v>
      </c>
      <c r="L15" s="82">
        <v>2</v>
      </c>
      <c r="M15" s="82">
        <v>8500</v>
      </c>
    </row>
    <row r="16" spans="1:13" x14ac:dyDescent="0.2">
      <c r="C16" s="78" t="s">
        <v>781</v>
      </c>
      <c r="D16" s="84">
        <v>10.4</v>
      </c>
      <c r="E16" s="83">
        <v>1.6</v>
      </c>
      <c r="F16" s="83">
        <v>2.9</v>
      </c>
      <c r="G16" s="82">
        <v>6</v>
      </c>
      <c r="H16" s="82">
        <v>55000</v>
      </c>
      <c r="I16" s="83">
        <v>11</v>
      </c>
      <c r="J16" s="83">
        <v>1.5</v>
      </c>
      <c r="K16" s="83">
        <v>1.8</v>
      </c>
      <c r="L16" s="82">
        <v>2</v>
      </c>
      <c r="M16" s="82">
        <v>14000</v>
      </c>
    </row>
    <row r="17" spans="2:13" x14ac:dyDescent="0.2">
      <c r="C17" s="78" t="s">
        <v>780</v>
      </c>
      <c r="D17" s="84">
        <v>9.6</v>
      </c>
      <c r="E17" s="83">
        <v>1.9</v>
      </c>
      <c r="F17" s="83">
        <v>3.6</v>
      </c>
      <c r="G17" s="82">
        <v>5</v>
      </c>
      <c r="H17" s="82">
        <v>660000</v>
      </c>
      <c r="I17" s="83">
        <v>10</v>
      </c>
      <c r="J17" s="83">
        <v>1.9</v>
      </c>
      <c r="K17" s="83">
        <v>3</v>
      </c>
      <c r="L17" s="82">
        <v>3</v>
      </c>
      <c r="M17" s="82">
        <v>38000</v>
      </c>
    </row>
    <row r="18" spans="2:13" x14ac:dyDescent="0.2">
      <c r="C18" s="78" t="s">
        <v>779</v>
      </c>
      <c r="D18" s="84">
        <v>8.6999999999999993</v>
      </c>
      <c r="E18" s="83">
        <v>3.1</v>
      </c>
      <c r="F18" s="83">
        <v>3.3</v>
      </c>
      <c r="G18" s="82">
        <v>3</v>
      </c>
      <c r="H18" s="82">
        <v>56000</v>
      </c>
      <c r="I18" s="83">
        <v>8.6999999999999993</v>
      </c>
      <c r="J18" s="83">
        <v>2.7</v>
      </c>
      <c r="K18" s="83">
        <v>2.7</v>
      </c>
      <c r="L18" s="82">
        <v>4</v>
      </c>
      <c r="M18" s="82">
        <v>47000</v>
      </c>
    </row>
    <row r="19" spans="2:13" x14ac:dyDescent="0.2">
      <c r="D19" s="87"/>
    </row>
    <row r="20" spans="2:13" x14ac:dyDescent="0.2">
      <c r="B20" s="78" t="s">
        <v>778</v>
      </c>
      <c r="C20" s="78" t="s">
        <v>777</v>
      </c>
      <c r="D20" s="84">
        <v>8.9</v>
      </c>
      <c r="E20" s="83">
        <v>1.3</v>
      </c>
      <c r="F20" s="83">
        <v>3.3</v>
      </c>
      <c r="G20" s="82">
        <v>2</v>
      </c>
      <c r="H20" s="82">
        <v>5600</v>
      </c>
      <c r="I20" s="83">
        <v>9.5</v>
      </c>
      <c r="J20" s="83">
        <v>1.3</v>
      </c>
      <c r="K20" s="83">
        <v>2.8</v>
      </c>
      <c r="L20" s="82">
        <v>4</v>
      </c>
      <c r="M20" s="82">
        <v>900</v>
      </c>
    </row>
    <row r="21" spans="2:13" x14ac:dyDescent="0.2">
      <c r="B21" s="78" t="s">
        <v>776</v>
      </c>
      <c r="C21" s="78" t="s">
        <v>775</v>
      </c>
      <c r="D21" s="84">
        <v>7.7</v>
      </c>
      <c r="E21" s="83">
        <v>14.5</v>
      </c>
      <c r="F21" s="83">
        <v>30.5</v>
      </c>
      <c r="G21" s="82">
        <v>30</v>
      </c>
      <c r="H21" s="85" t="s">
        <v>41</v>
      </c>
      <c r="I21" s="83">
        <v>8.9</v>
      </c>
      <c r="J21" s="83">
        <v>12</v>
      </c>
      <c r="K21" s="83">
        <v>23</v>
      </c>
      <c r="L21" s="82">
        <v>17</v>
      </c>
      <c r="M21" s="85" t="s">
        <v>750</v>
      </c>
    </row>
    <row r="22" spans="2:13" x14ac:dyDescent="0.2">
      <c r="B22" s="78" t="s">
        <v>774</v>
      </c>
      <c r="C22" s="78" t="s">
        <v>773</v>
      </c>
      <c r="D22" s="84">
        <v>9.9</v>
      </c>
      <c r="E22" s="83">
        <v>0.7</v>
      </c>
      <c r="F22" s="83">
        <v>1.4</v>
      </c>
      <c r="G22" s="82">
        <v>2</v>
      </c>
      <c r="H22" s="85" t="s">
        <v>41</v>
      </c>
      <c r="I22" s="83">
        <v>11</v>
      </c>
      <c r="J22" s="83">
        <v>0.6</v>
      </c>
      <c r="K22" s="83">
        <v>1.3</v>
      </c>
      <c r="L22" s="82">
        <v>1</v>
      </c>
      <c r="M22" s="85" t="s">
        <v>750</v>
      </c>
    </row>
    <row r="23" spans="2:13" x14ac:dyDescent="0.2">
      <c r="C23" s="78" t="s">
        <v>772</v>
      </c>
      <c r="D23" s="84">
        <v>9.9</v>
      </c>
      <c r="E23" s="83">
        <v>1</v>
      </c>
      <c r="F23" s="83">
        <v>2</v>
      </c>
      <c r="G23" s="82">
        <v>2</v>
      </c>
      <c r="H23" s="82">
        <v>1000</v>
      </c>
      <c r="I23" s="83">
        <v>10</v>
      </c>
      <c r="J23" s="83">
        <v>1.2</v>
      </c>
      <c r="K23" s="83">
        <v>1.9</v>
      </c>
      <c r="L23" s="82">
        <v>2</v>
      </c>
      <c r="M23" s="82">
        <v>670</v>
      </c>
    </row>
    <row r="24" spans="2:13" x14ac:dyDescent="0.2">
      <c r="D24" s="87"/>
      <c r="K24" s="85"/>
    </row>
    <row r="25" spans="2:13" x14ac:dyDescent="0.2">
      <c r="B25" s="78" t="s">
        <v>771</v>
      </c>
      <c r="C25" s="78" t="s">
        <v>770</v>
      </c>
      <c r="D25" s="84">
        <v>6.6</v>
      </c>
      <c r="E25" s="83">
        <v>4.9000000000000004</v>
      </c>
      <c r="F25" s="83">
        <v>7.4</v>
      </c>
      <c r="G25" s="82">
        <v>17</v>
      </c>
      <c r="H25" s="82">
        <v>13000</v>
      </c>
      <c r="I25" s="83">
        <v>6.4</v>
      </c>
      <c r="J25" s="83">
        <v>4.5999999999999996</v>
      </c>
      <c r="K25" s="83">
        <v>6.9</v>
      </c>
      <c r="L25" s="82">
        <v>17</v>
      </c>
      <c r="M25" s="82">
        <v>30000</v>
      </c>
    </row>
    <row r="26" spans="2:13" x14ac:dyDescent="0.2">
      <c r="B26" s="78" t="s">
        <v>769</v>
      </c>
      <c r="C26" s="78" t="s">
        <v>768</v>
      </c>
      <c r="D26" s="84">
        <v>5</v>
      </c>
      <c r="E26" s="83">
        <v>2.9</v>
      </c>
      <c r="F26" s="83">
        <v>5.2</v>
      </c>
      <c r="G26" s="82">
        <v>9</v>
      </c>
      <c r="H26" s="82">
        <v>2300</v>
      </c>
      <c r="I26" s="83">
        <v>5.2</v>
      </c>
      <c r="J26" s="83">
        <v>3.4</v>
      </c>
      <c r="K26" s="83">
        <v>6.2</v>
      </c>
      <c r="L26" s="82">
        <v>5</v>
      </c>
      <c r="M26" s="82">
        <v>27000</v>
      </c>
    </row>
    <row r="27" spans="2:13" x14ac:dyDescent="0.2">
      <c r="B27" s="78" t="s">
        <v>767</v>
      </c>
      <c r="C27" s="78" t="s">
        <v>766</v>
      </c>
      <c r="D27" s="84">
        <v>9.9</v>
      </c>
      <c r="E27" s="83">
        <v>0.6</v>
      </c>
      <c r="F27" s="83">
        <v>1.4</v>
      </c>
      <c r="G27" s="82">
        <v>3</v>
      </c>
      <c r="H27" s="85" t="s">
        <v>41</v>
      </c>
      <c r="I27" s="83">
        <v>10</v>
      </c>
      <c r="J27" s="83">
        <v>0.5</v>
      </c>
      <c r="K27" s="83">
        <v>1</v>
      </c>
      <c r="L27" s="85" t="s">
        <v>739</v>
      </c>
      <c r="M27" s="85" t="s">
        <v>750</v>
      </c>
    </row>
    <row r="28" spans="2:13" x14ac:dyDescent="0.2">
      <c r="C28" s="78" t="s">
        <v>765</v>
      </c>
      <c r="D28" s="84">
        <v>9.9</v>
      </c>
      <c r="E28" s="83">
        <v>0.7</v>
      </c>
      <c r="F28" s="83">
        <v>1.4</v>
      </c>
      <c r="G28" s="82">
        <v>4</v>
      </c>
      <c r="H28" s="82">
        <v>67</v>
      </c>
      <c r="I28" s="83">
        <v>11</v>
      </c>
      <c r="J28" s="83">
        <v>0.8</v>
      </c>
      <c r="K28" s="83">
        <v>1.5</v>
      </c>
      <c r="L28" s="82">
        <v>2</v>
      </c>
      <c r="M28" s="82">
        <v>140</v>
      </c>
    </row>
    <row r="29" spans="2:13" x14ac:dyDescent="0.2">
      <c r="D29" s="87"/>
      <c r="H29" s="86"/>
      <c r="M29" s="86"/>
    </row>
    <row r="30" spans="2:13" x14ac:dyDescent="0.2">
      <c r="B30" s="78" t="s">
        <v>764</v>
      </c>
      <c r="C30" s="78" t="s">
        <v>763</v>
      </c>
      <c r="D30" s="84">
        <v>9.5</v>
      </c>
      <c r="E30" s="83">
        <v>0.6</v>
      </c>
      <c r="F30" s="83">
        <v>0.9</v>
      </c>
      <c r="G30" s="82">
        <v>2</v>
      </c>
      <c r="H30" s="82">
        <v>130</v>
      </c>
      <c r="I30" s="83">
        <v>10</v>
      </c>
      <c r="J30" s="83">
        <v>0.7</v>
      </c>
      <c r="K30" s="83">
        <v>0.9</v>
      </c>
      <c r="L30" s="82">
        <v>1</v>
      </c>
      <c r="M30" s="82">
        <v>2400</v>
      </c>
    </row>
    <row r="31" spans="2:13" x14ac:dyDescent="0.2">
      <c r="C31" s="78" t="s">
        <v>762</v>
      </c>
      <c r="D31" s="84">
        <v>9.6999999999999993</v>
      </c>
      <c r="E31" s="83">
        <v>0.6</v>
      </c>
      <c r="F31" s="83">
        <v>0.8</v>
      </c>
      <c r="G31" s="82">
        <v>1</v>
      </c>
      <c r="H31" s="82">
        <v>2300</v>
      </c>
      <c r="I31" s="83">
        <v>10</v>
      </c>
      <c r="J31" s="83">
        <v>0.7</v>
      </c>
      <c r="K31" s="83">
        <v>1</v>
      </c>
      <c r="L31" s="82">
        <v>1</v>
      </c>
      <c r="M31" s="82">
        <v>12000</v>
      </c>
    </row>
    <row r="32" spans="2:13" x14ac:dyDescent="0.2">
      <c r="C32" s="78" t="s">
        <v>761</v>
      </c>
      <c r="D32" s="84">
        <v>7.2</v>
      </c>
      <c r="E32" s="83">
        <v>1.3</v>
      </c>
      <c r="F32" s="83">
        <v>3.6</v>
      </c>
      <c r="G32" s="82">
        <v>6</v>
      </c>
      <c r="H32" s="85" t="s">
        <v>41</v>
      </c>
      <c r="I32" s="83">
        <v>7.4</v>
      </c>
      <c r="J32" s="83">
        <v>1.6</v>
      </c>
      <c r="K32" s="83">
        <v>2.6</v>
      </c>
      <c r="L32" s="82">
        <v>5</v>
      </c>
      <c r="M32" s="85" t="s">
        <v>750</v>
      </c>
    </row>
    <row r="33" spans="2:15" x14ac:dyDescent="0.2">
      <c r="B33" s="78" t="s">
        <v>760</v>
      </c>
      <c r="C33" s="78" t="s">
        <v>759</v>
      </c>
      <c r="D33" s="84">
        <v>8</v>
      </c>
      <c r="E33" s="83">
        <v>0.8</v>
      </c>
      <c r="F33" s="83">
        <v>1.4</v>
      </c>
      <c r="G33" s="82">
        <v>1</v>
      </c>
      <c r="H33" s="82">
        <v>5900</v>
      </c>
      <c r="I33" s="83">
        <v>8.6</v>
      </c>
      <c r="J33" s="83">
        <v>1.3</v>
      </c>
      <c r="K33" s="83">
        <v>1.9</v>
      </c>
      <c r="L33" s="82">
        <v>3</v>
      </c>
      <c r="M33" s="82">
        <v>48000</v>
      </c>
    </row>
    <row r="34" spans="2:15" x14ac:dyDescent="0.2">
      <c r="B34" s="78" t="s">
        <v>758</v>
      </c>
      <c r="D34" s="84">
        <v>9.6999999999999993</v>
      </c>
      <c r="E34" s="83">
        <v>1.1000000000000001</v>
      </c>
      <c r="F34" s="83">
        <v>2.2999999999999998</v>
      </c>
      <c r="G34" s="82">
        <v>5</v>
      </c>
      <c r="H34" s="82">
        <v>14000</v>
      </c>
      <c r="I34" s="83">
        <v>10</v>
      </c>
      <c r="J34" s="83">
        <v>1.5</v>
      </c>
      <c r="K34" s="83">
        <v>2.5</v>
      </c>
      <c r="L34" s="82">
        <v>3</v>
      </c>
      <c r="M34" s="85">
        <v>2400</v>
      </c>
    </row>
    <row r="35" spans="2:15" x14ac:dyDescent="0.2">
      <c r="C35" s="78" t="s">
        <v>757</v>
      </c>
      <c r="D35" s="84">
        <v>9.6999999999999993</v>
      </c>
      <c r="E35" s="83">
        <v>0.8</v>
      </c>
      <c r="F35" s="83">
        <v>1.6</v>
      </c>
      <c r="G35" s="82">
        <v>4</v>
      </c>
      <c r="H35" s="85" t="s">
        <v>41</v>
      </c>
      <c r="I35" s="83">
        <v>10</v>
      </c>
      <c r="J35" s="83">
        <v>0.8</v>
      </c>
      <c r="K35" s="83">
        <v>1.6</v>
      </c>
      <c r="L35" s="82">
        <v>2</v>
      </c>
      <c r="M35" s="85" t="s">
        <v>750</v>
      </c>
    </row>
    <row r="36" spans="2:15" x14ac:dyDescent="0.2">
      <c r="D36" s="87"/>
      <c r="H36" s="86"/>
      <c r="M36" s="86"/>
    </row>
    <row r="37" spans="2:15" x14ac:dyDescent="0.2">
      <c r="B37" s="78" t="s">
        <v>756</v>
      </c>
      <c r="C37" s="78" t="s">
        <v>755</v>
      </c>
      <c r="D37" s="84">
        <v>9.8000000000000007</v>
      </c>
      <c r="E37" s="83">
        <v>0.7</v>
      </c>
      <c r="F37" s="83">
        <v>1</v>
      </c>
      <c r="G37" s="82">
        <v>2</v>
      </c>
      <c r="H37" s="85" t="s">
        <v>41</v>
      </c>
      <c r="I37" s="83">
        <v>9.8000000000000007</v>
      </c>
      <c r="J37" s="83">
        <v>1.5</v>
      </c>
      <c r="K37" s="83">
        <v>0.7</v>
      </c>
      <c r="L37" s="82">
        <v>2</v>
      </c>
      <c r="M37" s="85" t="s">
        <v>750</v>
      </c>
      <c r="O37" s="85"/>
    </row>
    <row r="38" spans="2:15" x14ac:dyDescent="0.2">
      <c r="C38" s="78" t="s">
        <v>754</v>
      </c>
      <c r="D38" s="84">
        <v>9.1999999999999993</v>
      </c>
      <c r="E38" s="83">
        <v>0.7</v>
      </c>
      <c r="F38" s="83">
        <v>1.2</v>
      </c>
      <c r="G38" s="82">
        <v>3</v>
      </c>
      <c r="H38" s="82">
        <v>24000</v>
      </c>
      <c r="I38" s="83">
        <v>9.1</v>
      </c>
      <c r="J38" s="83">
        <v>1</v>
      </c>
      <c r="K38" s="83">
        <v>1.2</v>
      </c>
      <c r="L38" s="82">
        <v>2</v>
      </c>
      <c r="M38" s="82">
        <v>1400</v>
      </c>
    </row>
    <row r="39" spans="2:15" x14ac:dyDescent="0.2">
      <c r="B39" s="78" t="s">
        <v>753</v>
      </c>
      <c r="C39" s="78" t="s">
        <v>752</v>
      </c>
      <c r="D39" s="84">
        <v>9.8000000000000007</v>
      </c>
      <c r="E39" s="83">
        <v>0.6</v>
      </c>
      <c r="F39" s="83">
        <v>0.7</v>
      </c>
      <c r="G39" s="82">
        <v>2</v>
      </c>
      <c r="H39" s="82">
        <v>2300</v>
      </c>
      <c r="I39" s="83">
        <v>9.6</v>
      </c>
      <c r="J39" s="83">
        <v>0.6</v>
      </c>
      <c r="K39" s="83">
        <v>0.8</v>
      </c>
      <c r="L39" s="82">
        <v>1</v>
      </c>
      <c r="M39" s="82">
        <v>260</v>
      </c>
    </row>
    <row r="40" spans="2:15" x14ac:dyDescent="0.2">
      <c r="C40" s="78" t="s">
        <v>751</v>
      </c>
      <c r="D40" s="84">
        <v>9.1999999999999993</v>
      </c>
      <c r="E40" s="83">
        <v>0.6</v>
      </c>
      <c r="F40" s="83">
        <v>0.7</v>
      </c>
      <c r="G40" s="82">
        <v>2</v>
      </c>
      <c r="H40" s="85" t="s">
        <v>41</v>
      </c>
      <c r="I40" s="83">
        <v>9.5</v>
      </c>
      <c r="J40" s="83">
        <v>0.7</v>
      </c>
      <c r="K40" s="83">
        <v>1</v>
      </c>
      <c r="L40" s="82">
        <v>1</v>
      </c>
      <c r="M40" s="85" t="s">
        <v>750</v>
      </c>
    </row>
    <row r="41" spans="2:15" x14ac:dyDescent="0.2">
      <c r="D41" s="87"/>
      <c r="H41" s="86"/>
      <c r="M41" s="86"/>
    </row>
    <row r="42" spans="2:15" x14ac:dyDescent="0.2">
      <c r="B42" s="78" t="s">
        <v>749</v>
      </c>
      <c r="C42" s="78" t="s">
        <v>748</v>
      </c>
      <c r="D42" s="84">
        <v>8.4</v>
      </c>
      <c r="E42" s="83">
        <v>0.7</v>
      </c>
      <c r="F42" s="83">
        <v>1</v>
      </c>
      <c r="G42" s="85" t="s">
        <v>740</v>
      </c>
      <c r="H42" s="82">
        <v>260</v>
      </c>
      <c r="I42" s="83">
        <v>8.1999999999999993</v>
      </c>
      <c r="J42" s="83">
        <v>0.6</v>
      </c>
      <c r="K42" s="83">
        <v>1</v>
      </c>
      <c r="L42" s="85" t="s">
        <v>739</v>
      </c>
      <c r="M42" s="82">
        <v>170</v>
      </c>
    </row>
    <row r="43" spans="2:15" x14ac:dyDescent="0.2">
      <c r="C43" s="78" t="s">
        <v>747</v>
      </c>
      <c r="D43" s="84">
        <v>8.3000000000000007</v>
      </c>
      <c r="E43" s="83">
        <v>0.7</v>
      </c>
      <c r="F43" s="83">
        <v>1</v>
      </c>
      <c r="G43" s="85" t="s">
        <v>740</v>
      </c>
      <c r="H43" s="82">
        <v>580</v>
      </c>
      <c r="I43" s="83">
        <v>8.1999999999999993</v>
      </c>
      <c r="J43" s="83">
        <v>0.6</v>
      </c>
      <c r="K43" s="83">
        <v>0.9</v>
      </c>
      <c r="L43" s="85" t="s">
        <v>739</v>
      </c>
      <c r="M43" s="82">
        <v>180</v>
      </c>
    </row>
    <row r="44" spans="2:15" x14ac:dyDescent="0.2">
      <c r="B44" s="78" t="s">
        <v>746</v>
      </c>
      <c r="C44" s="78" t="s">
        <v>745</v>
      </c>
      <c r="D44" s="84">
        <v>8.4</v>
      </c>
      <c r="E44" s="83">
        <v>0.7</v>
      </c>
      <c r="F44" s="83">
        <v>1.3</v>
      </c>
      <c r="G44" s="82">
        <v>1</v>
      </c>
      <c r="H44" s="82">
        <v>820</v>
      </c>
      <c r="I44" s="83">
        <v>8.1999999999999993</v>
      </c>
      <c r="J44" s="83">
        <v>0.6</v>
      </c>
      <c r="K44" s="83">
        <v>0.8</v>
      </c>
      <c r="L44" s="82">
        <v>1</v>
      </c>
      <c r="M44" s="82">
        <v>1300</v>
      </c>
    </row>
    <row r="45" spans="2:15" x14ac:dyDescent="0.2">
      <c r="D45" s="87"/>
      <c r="H45" s="86"/>
      <c r="M45" s="86"/>
    </row>
    <row r="46" spans="2:15" x14ac:dyDescent="0.2">
      <c r="B46" s="78" t="s">
        <v>744</v>
      </c>
      <c r="C46" s="78" t="s">
        <v>743</v>
      </c>
      <c r="D46" s="84">
        <v>8.4</v>
      </c>
      <c r="E46" s="83">
        <v>0.6</v>
      </c>
      <c r="F46" s="83">
        <v>0.8</v>
      </c>
      <c r="G46" s="85" t="s">
        <v>740</v>
      </c>
      <c r="H46" s="82">
        <v>2500</v>
      </c>
      <c r="I46" s="83">
        <v>8.3000000000000007</v>
      </c>
      <c r="J46" s="83">
        <v>0.7</v>
      </c>
      <c r="K46" s="83">
        <v>1.2</v>
      </c>
      <c r="L46" s="85" t="s">
        <v>739</v>
      </c>
      <c r="M46" s="82">
        <v>440</v>
      </c>
    </row>
    <row r="47" spans="2:15" x14ac:dyDescent="0.2">
      <c r="B47" s="78" t="s">
        <v>742</v>
      </c>
      <c r="C47" s="78" t="s">
        <v>741</v>
      </c>
      <c r="D47" s="84">
        <v>8.1999999999999993</v>
      </c>
      <c r="E47" s="83">
        <v>0.6</v>
      </c>
      <c r="F47" s="83">
        <v>1.1000000000000001</v>
      </c>
      <c r="G47" s="85" t="s">
        <v>740</v>
      </c>
      <c r="H47" s="82">
        <v>690</v>
      </c>
      <c r="I47" s="83">
        <v>7.7</v>
      </c>
      <c r="J47" s="83">
        <v>0.7</v>
      </c>
      <c r="K47" s="83">
        <v>1.2</v>
      </c>
      <c r="L47" s="85" t="s">
        <v>739</v>
      </c>
      <c r="M47" s="82">
        <v>14000</v>
      </c>
    </row>
    <row r="48" spans="2:15" x14ac:dyDescent="0.2">
      <c r="B48" s="78" t="s">
        <v>738</v>
      </c>
      <c r="C48" s="78" t="s">
        <v>737</v>
      </c>
      <c r="D48" s="84">
        <v>9.8000000000000007</v>
      </c>
      <c r="E48" s="83">
        <v>0.7</v>
      </c>
      <c r="F48" s="83">
        <v>1.4</v>
      </c>
      <c r="G48" s="82">
        <v>4</v>
      </c>
      <c r="H48" s="82">
        <v>1100</v>
      </c>
      <c r="I48" s="83">
        <v>10</v>
      </c>
      <c r="J48" s="83">
        <v>1.1000000000000001</v>
      </c>
      <c r="K48" s="83">
        <v>1</v>
      </c>
      <c r="L48" s="82">
        <v>3</v>
      </c>
      <c r="M48" s="82">
        <v>390</v>
      </c>
    </row>
    <row r="49" spans="2:13" x14ac:dyDescent="0.2">
      <c r="C49" s="78" t="s">
        <v>736</v>
      </c>
      <c r="D49" s="84">
        <v>9.5</v>
      </c>
      <c r="E49" s="83">
        <v>0.8</v>
      </c>
      <c r="F49" s="83">
        <v>1.3</v>
      </c>
      <c r="G49" s="82">
        <v>2</v>
      </c>
      <c r="H49" s="82">
        <v>1000</v>
      </c>
      <c r="I49" s="83">
        <v>9.3000000000000007</v>
      </c>
      <c r="J49" s="83">
        <v>1.2</v>
      </c>
      <c r="K49" s="83">
        <v>0.9</v>
      </c>
      <c r="L49" s="82">
        <v>2</v>
      </c>
      <c r="M49" s="82">
        <v>520</v>
      </c>
    </row>
    <row r="50" spans="2:13" ht="18" thickBot="1" x14ac:dyDescent="0.25">
      <c r="B50" s="79"/>
      <c r="C50" s="79"/>
      <c r="D50" s="81"/>
      <c r="E50" s="79"/>
      <c r="F50" s="79"/>
      <c r="G50" s="80"/>
      <c r="H50" s="79"/>
      <c r="I50" s="79"/>
      <c r="J50" s="79"/>
      <c r="K50" s="79"/>
      <c r="L50" s="80"/>
      <c r="M50" s="79"/>
    </row>
    <row r="51" spans="2:13" x14ac:dyDescent="0.2">
      <c r="D51" s="78" t="s">
        <v>544</v>
      </c>
    </row>
  </sheetData>
  <phoneticPr fontId="4"/>
  <pageMargins left="0.43" right="0.4" top="0.6" bottom="0.59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6"/>
  <sheetViews>
    <sheetView showGridLines="0" zoomScale="75" workbookViewId="0">
      <selection activeCell="C26" sqref="C26"/>
    </sheetView>
  </sheetViews>
  <sheetFormatPr defaultColWidth="8.69921875" defaultRowHeight="17.25" x14ac:dyDescent="0.2"/>
  <cols>
    <col min="1" max="1" width="10.69921875" style="77" customWidth="1"/>
    <col min="2" max="2" width="7.69921875" style="77" customWidth="1"/>
    <col min="3" max="3" width="11.69921875" style="77" customWidth="1"/>
    <col min="4" max="4" width="8.69921875" style="77"/>
    <col min="5" max="5" width="9.69921875" style="77" customWidth="1"/>
    <col min="6" max="6" width="8.69921875" style="77"/>
    <col min="7" max="7" width="6.69921875" style="77" customWidth="1"/>
    <col min="8" max="8" width="10.69921875" style="77" customWidth="1"/>
    <col min="9" max="9" width="8.69921875" style="77"/>
    <col min="10" max="10" width="9.69921875" style="77" customWidth="1"/>
    <col min="11" max="11" width="7.69921875" style="77" customWidth="1"/>
    <col min="12" max="12" width="6.69921875" style="77" customWidth="1"/>
    <col min="13" max="13" width="10.69921875" style="77" customWidth="1"/>
    <col min="14" max="82" width="8.69921875" style="77"/>
    <col min="83" max="134" width="10.69921875" style="77" customWidth="1"/>
    <col min="135" max="16384" width="8.69921875" style="77"/>
  </cols>
  <sheetData>
    <row r="1" spans="1:13" x14ac:dyDescent="0.2">
      <c r="A1" s="78"/>
    </row>
    <row r="6" spans="1:13" x14ac:dyDescent="0.2">
      <c r="E6" s="95" t="s">
        <v>835</v>
      </c>
    </row>
    <row r="7" spans="1:13" x14ac:dyDescent="0.2">
      <c r="D7" s="95" t="s">
        <v>834</v>
      </c>
    </row>
    <row r="8" spans="1:13" ht="18" thickBot="1" x14ac:dyDescent="0.25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05" t="s">
        <v>833</v>
      </c>
    </row>
    <row r="9" spans="1:13" x14ac:dyDescent="0.2">
      <c r="D9" s="87"/>
      <c r="E9" s="92"/>
      <c r="F9" s="92"/>
      <c r="G9" s="92"/>
      <c r="H9" s="92"/>
      <c r="I9" s="92"/>
      <c r="J9" s="92"/>
      <c r="K9" s="92"/>
      <c r="L9" s="92"/>
      <c r="M9" s="92"/>
    </row>
    <row r="10" spans="1:13" x14ac:dyDescent="0.2">
      <c r="D10" s="94" t="s">
        <v>832</v>
      </c>
      <c r="E10" s="87"/>
      <c r="F10" s="92"/>
      <c r="G10" s="92"/>
      <c r="H10" s="92"/>
      <c r="I10" s="92"/>
      <c r="J10" s="92"/>
      <c r="K10" s="92"/>
      <c r="L10" s="92"/>
      <c r="M10" s="87"/>
    </row>
    <row r="11" spans="1:13" x14ac:dyDescent="0.2">
      <c r="D11" s="94" t="s">
        <v>831</v>
      </c>
      <c r="E11" s="94" t="s">
        <v>830</v>
      </c>
      <c r="F11" s="94" t="s">
        <v>829</v>
      </c>
      <c r="G11" s="94" t="s">
        <v>828</v>
      </c>
      <c r="H11" s="94" t="s">
        <v>827</v>
      </c>
      <c r="I11" s="87"/>
      <c r="J11" s="87"/>
      <c r="K11" s="94" t="s">
        <v>826</v>
      </c>
      <c r="L11" s="87"/>
      <c r="M11" s="104" t="s">
        <v>825</v>
      </c>
    </row>
    <row r="12" spans="1:13" x14ac:dyDescent="0.2">
      <c r="B12" s="92"/>
      <c r="C12" s="92"/>
      <c r="D12" s="90"/>
      <c r="E12" s="91" t="s">
        <v>824</v>
      </c>
      <c r="F12" s="91" t="s">
        <v>823</v>
      </c>
      <c r="G12" s="91" t="s">
        <v>822</v>
      </c>
      <c r="H12" s="91" t="s">
        <v>821</v>
      </c>
      <c r="I12" s="91" t="s">
        <v>820</v>
      </c>
      <c r="J12" s="91" t="s">
        <v>819</v>
      </c>
      <c r="K12" s="91" t="s">
        <v>818</v>
      </c>
      <c r="L12" s="91" t="s">
        <v>817</v>
      </c>
      <c r="M12" s="103" t="s">
        <v>816</v>
      </c>
    </row>
    <row r="13" spans="1:13" x14ac:dyDescent="0.2">
      <c r="D13" s="87"/>
    </row>
    <row r="14" spans="1:13" x14ac:dyDescent="0.2">
      <c r="B14" s="78" t="s">
        <v>815</v>
      </c>
      <c r="D14" s="102">
        <f>E14+M14</f>
        <v>511</v>
      </c>
      <c r="E14" s="86">
        <f>SUM(F14:L14)</f>
        <v>481</v>
      </c>
      <c r="F14" s="82">
        <v>131</v>
      </c>
      <c r="G14" s="82">
        <v>91</v>
      </c>
      <c r="H14" s="82">
        <v>7</v>
      </c>
      <c r="I14" s="82">
        <v>133</v>
      </c>
      <c r="J14" s="82">
        <v>24</v>
      </c>
      <c r="K14" s="85" t="s">
        <v>41</v>
      </c>
      <c r="L14" s="82">
        <v>95</v>
      </c>
      <c r="M14" s="82">
        <v>30</v>
      </c>
    </row>
    <row r="15" spans="1:13" x14ac:dyDescent="0.2">
      <c r="B15" s="78" t="s">
        <v>814</v>
      </c>
      <c r="D15" s="102">
        <f>E15+M15</f>
        <v>547</v>
      </c>
      <c r="E15" s="86">
        <f>SUM(F15:L15)</f>
        <v>361</v>
      </c>
      <c r="F15" s="82">
        <v>91</v>
      </c>
      <c r="G15" s="82">
        <v>64</v>
      </c>
      <c r="H15" s="82">
        <v>1</v>
      </c>
      <c r="I15" s="82">
        <v>124</v>
      </c>
      <c r="J15" s="82">
        <v>14</v>
      </c>
      <c r="K15" s="85" t="s">
        <v>806</v>
      </c>
      <c r="L15" s="82">
        <v>67</v>
      </c>
      <c r="M15" s="82">
        <v>186</v>
      </c>
    </row>
    <row r="16" spans="1:13" x14ac:dyDescent="0.2">
      <c r="B16" s="78" t="s">
        <v>813</v>
      </c>
      <c r="D16" s="102">
        <f>E16+M16</f>
        <v>484</v>
      </c>
      <c r="E16" s="86">
        <f>SUM(F16:L16)</f>
        <v>384</v>
      </c>
      <c r="F16" s="82">
        <v>79</v>
      </c>
      <c r="G16" s="82">
        <v>90</v>
      </c>
      <c r="H16" s="82">
        <v>1</v>
      </c>
      <c r="I16" s="82">
        <v>129</v>
      </c>
      <c r="J16" s="82">
        <v>14</v>
      </c>
      <c r="K16" s="85" t="s">
        <v>806</v>
      </c>
      <c r="L16" s="82">
        <v>71</v>
      </c>
      <c r="M16" s="82">
        <v>100</v>
      </c>
    </row>
    <row r="17" spans="1:13" x14ac:dyDescent="0.2">
      <c r="B17" s="78" t="s">
        <v>812</v>
      </c>
      <c r="D17" s="102">
        <f>E17+M17</f>
        <v>605</v>
      </c>
      <c r="E17" s="86">
        <f>SUM(F17:L17)</f>
        <v>369</v>
      </c>
      <c r="F17" s="82">
        <v>94</v>
      </c>
      <c r="G17" s="82">
        <v>78</v>
      </c>
      <c r="H17" s="82">
        <v>1</v>
      </c>
      <c r="I17" s="82">
        <v>103</v>
      </c>
      <c r="J17" s="82">
        <v>10</v>
      </c>
      <c r="K17" s="85" t="s">
        <v>806</v>
      </c>
      <c r="L17" s="82">
        <v>83</v>
      </c>
      <c r="M17" s="82">
        <v>236</v>
      </c>
    </row>
    <row r="18" spans="1:13" x14ac:dyDescent="0.2">
      <c r="B18" s="78" t="s">
        <v>811</v>
      </c>
      <c r="D18" s="102">
        <f>E18+M18</f>
        <v>428</v>
      </c>
      <c r="E18" s="86">
        <f>SUM(F18:L18)</f>
        <v>307</v>
      </c>
      <c r="F18" s="82">
        <v>86</v>
      </c>
      <c r="G18" s="82">
        <v>53</v>
      </c>
      <c r="H18" s="82">
        <v>2</v>
      </c>
      <c r="I18" s="82">
        <v>80</v>
      </c>
      <c r="J18" s="82">
        <v>8</v>
      </c>
      <c r="K18" s="85" t="s">
        <v>806</v>
      </c>
      <c r="L18" s="82">
        <v>78</v>
      </c>
      <c r="M18" s="82">
        <v>121</v>
      </c>
    </row>
    <row r="19" spans="1:13" x14ac:dyDescent="0.2">
      <c r="B19" s="78"/>
      <c r="D19" s="102"/>
      <c r="E19" s="86"/>
      <c r="F19" s="82"/>
      <c r="G19" s="82"/>
      <c r="H19" s="82"/>
      <c r="I19" s="82"/>
      <c r="J19" s="82"/>
      <c r="K19" s="85"/>
      <c r="L19" s="82"/>
      <c r="M19" s="82"/>
    </row>
    <row r="20" spans="1:13" x14ac:dyDescent="0.2">
      <c r="B20" s="78" t="s">
        <v>810</v>
      </c>
      <c r="D20" s="102">
        <f>E20+M20</f>
        <v>437</v>
      </c>
      <c r="E20" s="86">
        <f>SUM(F20:L20)</f>
        <v>325</v>
      </c>
      <c r="F20" s="82">
        <v>79</v>
      </c>
      <c r="G20" s="82">
        <v>53</v>
      </c>
      <c r="H20" s="85" t="s">
        <v>806</v>
      </c>
      <c r="I20" s="82">
        <v>86</v>
      </c>
      <c r="J20" s="82">
        <v>8</v>
      </c>
      <c r="K20" s="85" t="s">
        <v>806</v>
      </c>
      <c r="L20" s="82">
        <v>99</v>
      </c>
      <c r="M20" s="82">
        <v>112</v>
      </c>
    </row>
    <row r="21" spans="1:13" x14ac:dyDescent="0.2">
      <c r="B21" s="78" t="s">
        <v>809</v>
      </c>
      <c r="D21" s="102">
        <f>E21+M21</f>
        <v>479</v>
      </c>
      <c r="E21" s="86">
        <f>SUM(F21:L21)</f>
        <v>355</v>
      </c>
      <c r="F21" s="82">
        <v>146</v>
      </c>
      <c r="G21" s="82">
        <v>63</v>
      </c>
      <c r="H21" s="85" t="s">
        <v>806</v>
      </c>
      <c r="I21" s="82">
        <v>62</v>
      </c>
      <c r="J21" s="82">
        <v>7</v>
      </c>
      <c r="K21" s="85" t="s">
        <v>806</v>
      </c>
      <c r="L21" s="82">
        <v>77</v>
      </c>
      <c r="M21" s="82">
        <v>124</v>
      </c>
    </row>
    <row r="22" spans="1:13" x14ac:dyDescent="0.2">
      <c r="B22" s="78" t="s">
        <v>808</v>
      </c>
      <c r="D22" s="102">
        <f>E22+M22</f>
        <v>517</v>
      </c>
      <c r="E22" s="86">
        <f>SUM(F22:L22)</f>
        <v>422</v>
      </c>
      <c r="F22" s="82">
        <v>191</v>
      </c>
      <c r="G22" s="82">
        <v>73</v>
      </c>
      <c r="H22" s="85" t="s">
        <v>806</v>
      </c>
      <c r="I22" s="82">
        <v>82</v>
      </c>
      <c r="J22" s="82">
        <v>6</v>
      </c>
      <c r="K22" s="85" t="s">
        <v>806</v>
      </c>
      <c r="L22" s="82">
        <v>70</v>
      </c>
      <c r="M22" s="82">
        <v>95</v>
      </c>
    </row>
    <row r="23" spans="1:13" x14ac:dyDescent="0.2">
      <c r="B23" s="95" t="s">
        <v>807</v>
      </c>
      <c r="C23" s="101"/>
      <c r="D23" s="100">
        <f>E23+M23</f>
        <v>527</v>
      </c>
      <c r="E23" s="99">
        <f>SUM(F23:L23)</f>
        <v>380</v>
      </c>
      <c r="F23" s="97">
        <v>187</v>
      </c>
      <c r="G23" s="97">
        <v>41</v>
      </c>
      <c r="H23" s="97">
        <v>1</v>
      </c>
      <c r="I23" s="97">
        <v>81</v>
      </c>
      <c r="J23" s="97">
        <v>5</v>
      </c>
      <c r="K23" s="98" t="s">
        <v>806</v>
      </c>
      <c r="L23" s="97">
        <v>65</v>
      </c>
      <c r="M23" s="97">
        <v>147</v>
      </c>
    </row>
    <row r="24" spans="1:13" ht="18" thickBot="1" x14ac:dyDescent="0.25">
      <c r="B24" s="79"/>
      <c r="C24" s="79"/>
      <c r="D24" s="96"/>
      <c r="E24" s="80"/>
      <c r="F24" s="80"/>
      <c r="G24" s="80"/>
      <c r="H24" s="80"/>
      <c r="I24" s="80"/>
      <c r="J24" s="80"/>
      <c r="K24" s="80"/>
      <c r="L24" s="80"/>
      <c r="M24" s="80"/>
    </row>
    <row r="25" spans="1:13" x14ac:dyDescent="0.2">
      <c r="D25" s="78" t="s">
        <v>662</v>
      </c>
      <c r="H25" s="78" t="s">
        <v>805</v>
      </c>
    </row>
    <row r="26" spans="1:13" x14ac:dyDescent="0.2">
      <c r="A26" s="78"/>
    </row>
  </sheetData>
  <phoneticPr fontId="4"/>
  <pageMargins left="0.43" right="0.4" top="0.6" bottom="0.59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abSelected="1" zoomScale="75" workbookViewId="0"/>
  </sheetViews>
  <sheetFormatPr defaultColWidth="8.69921875" defaultRowHeight="17.25" x14ac:dyDescent="0.2"/>
  <cols>
    <col min="1" max="1" width="10.69921875" style="6" customWidth="1"/>
    <col min="2" max="2" width="2.69921875" style="6" customWidth="1"/>
    <col min="3" max="3" width="14.69921875" style="6" customWidth="1"/>
    <col min="4" max="7" width="9.69921875" style="6" customWidth="1"/>
    <col min="8" max="9" width="8.69921875" style="6"/>
    <col min="10" max="10" width="7.69921875" style="6" customWidth="1"/>
    <col min="11" max="82" width="8.69921875" style="6"/>
    <col min="83" max="134" width="10.69921875" style="6" customWidth="1"/>
    <col min="135" max="16384" width="8.69921875" style="6"/>
  </cols>
  <sheetData>
    <row r="1" spans="1:13" x14ac:dyDescent="0.2">
      <c r="A1" s="5"/>
    </row>
    <row r="6" spans="1:13" x14ac:dyDescent="0.2">
      <c r="E6" s="1" t="s">
        <v>835</v>
      </c>
    </row>
    <row r="7" spans="1:13" ht="18" thickBot="1" x14ac:dyDescent="0.25">
      <c r="B7" s="7"/>
      <c r="C7" s="7"/>
      <c r="D7" s="46" t="s">
        <v>850</v>
      </c>
      <c r="E7" s="7"/>
      <c r="F7" s="7"/>
      <c r="G7" s="7"/>
      <c r="H7" s="7"/>
      <c r="I7" s="7"/>
      <c r="J7" s="7"/>
      <c r="K7" s="7"/>
      <c r="L7" s="8" t="s">
        <v>849</v>
      </c>
      <c r="M7" s="7"/>
    </row>
    <row r="8" spans="1:13" x14ac:dyDescent="0.2">
      <c r="D8" s="9"/>
      <c r="E8" s="12"/>
      <c r="F8" s="12"/>
      <c r="G8" s="12"/>
      <c r="H8" s="12"/>
      <c r="I8" s="12"/>
      <c r="J8" s="108"/>
      <c r="K8" s="12"/>
      <c r="L8" s="12"/>
      <c r="M8" s="12"/>
    </row>
    <row r="9" spans="1:13" x14ac:dyDescent="0.2">
      <c r="D9" s="13" t="s">
        <v>832</v>
      </c>
      <c r="E9" s="9"/>
      <c r="F9" s="12"/>
      <c r="G9" s="12"/>
      <c r="H9" s="11" t="s">
        <v>848</v>
      </c>
      <c r="I9" s="12"/>
      <c r="J9" s="12"/>
      <c r="K9" s="12"/>
      <c r="L9" s="12"/>
      <c r="M9" s="13" t="s">
        <v>847</v>
      </c>
    </row>
    <row r="10" spans="1:13" x14ac:dyDescent="0.2">
      <c r="B10" s="12"/>
      <c r="C10" s="12"/>
      <c r="D10" s="15" t="s">
        <v>831</v>
      </c>
      <c r="E10" s="15" t="s">
        <v>846</v>
      </c>
      <c r="F10" s="15" t="s">
        <v>845</v>
      </c>
      <c r="G10" s="15" t="s">
        <v>844</v>
      </c>
      <c r="H10" s="15" t="s">
        <v>843</v>
      </c>
      <c r="I10" s="15" t="s">
        <v>820</v>
      </c>
      <c r="J10" s="15" t="s">
        <v>819</v>
      </c>
      <c r="K10" s="15" t="s">
        <v>842</v>
      </c>
      <c r="L10" s="15" t="s">
        <v>841</v>
      </c>
      <c r="M10" s="15" t="s">
        <v>840</v>
      </c>
    </row>
    <row r="11" spans="1:13" x14ac:dyDescent="0.2">
      <c r="D11" s="9"/>
    </row>
    <row r="12" spans="1:13" x14ac:dyDescent="0.2">
      <c r="B12" s="1" t="s">
        <v>839</v>
      </c>
      <c r="C12" s="4"/>
      <c r="D12" s="32">
        <f>E12+M12</f>
        <v>527</v>
      </c>
      <c r="E12" s="4">
        <f>SUM(F12:L12)</f>
        <v>380</v>
      </c>
      <c r="F12" s="4">
        <f>SUM(F14:F70)</f>
        <v>187</v>
      </c>
      <c r="G12" s="4">
        <f>SUM(G14:G70)</f>
        <v>41</v>
      </c>
      <c r="H12" s="4">
        <f>SUM(H14:H70)</f>
        <v>1</v>
      </c>
      <c r="I12" s="4">
        <f>SUM(I14:I70)</f>
        <v>81</v>
      </c>
      <c r="J12" s="4">
        <f>SUM(J14:J70)</f>
        <v>5</v>
      </c>
      <c r="K12" s="48" t="s">
        <v>837</v>
      </c>
      <c r="L12" s="4">
        <f>SUM(L14:L70)</f>
        <v>65</v>
      </c>
      <c r="M12" s="4">
        <f>SUM(M14:M70)</f>
        <v>147</v>
      </c>
    </row>
    <row r="13" spans="1:13" x14ac:dyDescent="0.2">
      <c r="D13" s="9"/>
    </row>
    <row r="14" spans="1:13" x14ac:dyDescent="0.2">
      <c r="C14" s="5" t="s">
        <v>838</v>
      </c>
      <c r="D14" s="37">
        <f>E14+M14</f>
        <v>19</v>
      </c>
      <c r="E14" s="19">
        <f>SUM(F14:L14)</f>
        <v>16</v>
      </c>
      <c r="F14" s="18">
        <v>11</v>
      </c>
      <c r="G14" s="18">
        <v>5</v>
      </c>
      <c r="H14" s="30" t="s">
        <v>837</v>
      </c>
      <c r="I14" s="30" t="s">
        <v>837</v>
      </c>
      <c r="J14" s="30" t="s">
        <v>837</v>
      </c>
      <c r="K14" s="30" t="s">
        <v>837</v>
      </c>
      <c r="L14" s="30" t="s">
        <v>837</v>
      </c>
      <c r="M14" s="18">
        <v>3</v>
      </c>
    </row>
    <row r="15" spans="1:13" x14ac:dyDescent="0.2">
      <c r="C15" s="5" t="s">
        <v>109</v>
      </c>
      <c r="D15" s="37">
        <f>E15+M15</f>
        <v>152</v>
      </c>
      <c r="E15" s="19">
        <f>SUM(F15:L15)</f>
        <v>152</v>
      </c>
      <c r="F15" s="30">
        <v>64</v>
      </c>
      <c r="G15" s="18">
        <v>12</v>
      </c>
      <c r="H15" s="30" t="s">
        <v>837</v>
      </c>
      <c r="I15" s="30">
        <v>46</v>
      </c>
      <c r="J15" s="18">
        <v>5</v>
      </c>
      <c r="K15" s="30" t="s">
        <v>837</v>
      </c>
      <c r="L15" s="18">
        <v>25</v>
      </c>
      <c r="M15" s="30" t="s">
        <v>837</v>
      </c>
    </row>
    <row r="16" spans="1:13" x14ac:dyDescent="0.2">
      <c r="C16" s="5" t="s">
        <v>108</v>
      </c>
      <c r="D16" s="28" t="s">
        <v>837</v>
      </c>
      <c r="E16" s="16" t="s">
        <v>837</v>
      </c>
      <c r="F16" s="30" t="s">
        <v>837</v>
      </c>
      <c r="G16" s="30" t="s">
        <v>837</v>
      </c>
      <c r="H16" s="30" t="s">
        <v>837</v>
      </c>
      <c r="I16" s="30" t="s">
        <v>837</v>
      </c>
      <c r="J16" s="30" t="s">
        <v>837</v>
      </c>
      <c r="K16" s="30" t="s">
        <v>837</v>
      </c>
      <c r="L16" s="30" t="s">
        <v>837</v>
      </c>
      <c r="M16" s="30" t="s">
        <v>837</v>
      </c>
    </row>
    <row r="17" spans="3:13" x14ac:dyDescent="0.2">
      <c r="C17" s="5" t="s">
        <v>107</v>
      </c>
      <c r="D17" s="37">
        <f>E17+M17</f>
        <v>123</v>
      </c>
      <c r="E17" s="19">
        <f>SUM(F17:L17)</f>
        <v>50</v>
      </c>
      <c r="F17" s="18">
        <v>18</v>
      </c>
      <c r="G17" s="18">
        <v>3</v>
      </c>
      <c r="H17" s="30">
        <v>1</v>
      </c>
      <c r="I17" s="30">
        <v>8</v>
      </c>
      <c r="J17" s="30" t="s">
        <v>837</v>
      </c>
      <c r="K17" s="30" t="s">
        <v>837</v>
      </c>
      <c r="L17" s="18">
        <v>20</v>
      </c>
      <c r="M17" s="18">
        <v>73</v>
      </c>
    </row>
    <row r="18" spans="3:13" x14ac:dyDescent="0.2">
      <c r="C18" s="5" t="s">
        <v>106</v>
      </c>
      <c r="D18" s="37">
        <f>E18+M18</f>
        <v>35</v>
      </c>
      <c r="E18" s="19">
        <f>SUM(F18:L18)</f>
        <v>30</v>
      </c>
      <c r="F18" s="18">
        <v>21</v>
      </c>
      <c r="G18" s="18">
        <v>2</v>
      </c>
      <c r="H18" s="30" t="s">
        <v>837</v>
      </c>
      <c r="I18" s="30">
        <v>4</v>
      </c>
      <c r="J18" s="30" t="s">
        <v>837</v>
      </c>
      <c r="K18" s="30" t="s">
        <v>837</v>
      </c>
      <c r="L18" s="18">
        <v>3</v>
      </c>
      <c r="M18" s="18">
        <v>5</v>
      </c>
    </row>
    <row r="19" spans="3:13" x14ac:dyDescent="0.2">
      <c r="C19" s="5" t="s">
        <v>105</v>
      </c>
      <c r="D19" s="37">
        <f>E19+M19</f>
        <v>12</v>
      </c>
      <c r="E19" s="19">
        <f>SUM(F19:L19)</f>
        <v>11</v>
      </c>
      <c r="F19" s="18">
        <v>1</v>
      </c>
      <c r="G19" s="18">
        <v>2</v>
      </c>
      <c r="H19" s="30" t="s">
        <v>837</v>
      </c>
      <c r="I19" s="30">
        <v>4</v>
      </c>
      <c r="J19" s="30" t="s">
        <v>837</v>
      </c>
      <c r="K19" s="30" t="s">
        <v>837</v>
      </c>
      <c r="L19" s="18">
        <v>4</v>
      </c>
      <c r="M19" s="18">
        <v>1</v>
      </c>
    </row>
    <row r="20" spans="3:13" x14ac:dyDescent="0.2">
      <c r="C20" s="5" t="s">
        <v>104</v>
      </c>
      <c r="D20" s="37">
        <f>E20+M20</f>
        <v>54</v>
      </c>
      <c r="E20" s="19">
        <f>SUM(F20:L20)</f>
        <v>30</v>
      </c>
      <c r="F20" s="18">
        <v>19</v>
      </c>
      <c r="G20" s="18">
        <v>3</v>
      </c>
      <c r="H20" s="30" t="s">
        <v>837</v>
      </c>
      <c r="I20" s="30">
        <v>6</v>
      </c>
      <c r="J20" s="30" t="s">
        <v>837</v>
      </c>
      <c r="K20" s="30" t="s">
        <v>837</v>
      </c>
      <c r="L20" s="18">
        <v>2</v>
      </c>
      <c r="M20" s="18">
        <v>24</v>
      </c>
    </row>
    <row r="21" spans="3:13" x14ac:dyDescent="0.2">
      <c r="C21" s="5" t="s">
        <v>103</v>
      </c>
      <c r="D21" s="37">
        <f>E21+M21</f>
        <v>2</v>
      </c>
      <c r="E21" s="19">
        <f>SUM(F21:L21)</f>
        <v>2</v>
      </c>
      <c r="F21" s="18">
        <v>1</v>
      </c>
      <c r="G21" s="30" t="s">
        <v>837</v>
      </c>
      <c r="H21" s="30" t="s">
        <v>837</v>
      </c>
      <c r="I21" s="30">
        <v>1</v>
      </c>
      <c r="J21" s="30" t="s">
        <v>837</v>
      </c>
      <c r="K21" s="30" t="s">
        <v>837</v>
      </c>
      <c r="L21" s="30" t="s">
        <v>837</v>
      </c>
      <c r="M21" s="30" t="s">
        <v>837</v>
      </c>
    </row>
    <row r="22" spans="3:13" x14ac:dyDescent="0.2">
      <c r="D22" s="9"/>
      <c r="F22" s="18"/>
      <c r="G22" s="18"/>
      <c r="H22" s="18"/>
      <c r="I22" s="30"/>
      <c r="J22" s="30"/>
      <c r="K22" s="30"/>
      <c r="L22" s="18"/>
      <c r="M22" s="18"/>
    </row>
    <row r="23" spans="3:13" x14ac:dyDescent="0.2">
      <c r="C23" s="5" t="s">
        <v>102</v>
      </c>
      <c r="D23" s="37">
        <f>E23+M23</f>
        <v>5</v>
      </c>
      <c r="E23" s="19">
        <f>SUM(F23:L23)</f>
        <v>4</v>
      </c>
      <c r="F23" s="18">
        <v>2</v>
      </c>
      <c r="G23" s="30" t="s">
        <v>837</v>
      </c>
      <c r="H23" s="30" t="s">
        <v>837</v>
      </c>
      <c r="I23" s="30">
        <v>2</v>
      </c>
      <c r="J23" s="30" t="s">
        <v>837</v>
      </c>
      <c r="K23" s="30" t="s">
        <v>837</v>
      </c>
      <c r="L23" s="30" t="s">
        <v>837</v>
      </c>
      <c r="M23" s="18">
        <v>1</v>
      </c>
    </row>
    <row r="24" spans="3:13" x14ac:dyDescent="0.2">
      <c r="C24" s="5" t="s">
        <v>101</v>
      </c>
      <c r="D24" s="28" t="s">
        <v>837</v>
      </c>
      <c r="E24" s="16" t="s">
        <v>837</v>
      </c>
      <c r="F24" s="30" t="s">
        <v>837</v>
      </c>
      <c r="G24" s="30" t="s">
        <v>837</v>
      </c>
      <c r="H24" s="30" t="s">
        <v>837</v>
      </c>
      <c r="I24" s="30" t="s">
        <v>837</v>
      </c>
      <c r="J24" s="30" t="s">
        <v>837</v>
      </c>
      <c r="K24" s="30" t="s">
        <v>837</v>
      </c>
      <c r="L24" s="30" t="s">
        <v>837</v>
      </c>
      <c r="M24" s="30" t="s">
        <v>837</v>
      </c>
    </row>
    <row r="25" spans="3:13" x14ac:dyDescent="0.2">
      <c r="C25" s="5" t="s">
        <v>100</v>
      </c>
      <c r="D25" s="28" t="s">
        <v>837</v>
      </c>
      <c r="E25" s="16" t="s">
        <v>837</v>
      </c>
      <c r="F25" s="30" t="s">
        <v>837</v>
      </c>
      <c r="G25" s="30" t="s">
        <v>837</v>
      </c>
      <c r="H25" s="30" t="s">
        <v>837</v>
      </c>
      <c r="I25" s="30" t="s">
        <v>837</v>
      </c>
      <c r="J25" s="30" t="s">
        <v>837</v>
      </c>
      <c r="K25" s="30" t="s">
        <v>837</v>
      </c>
      <c r="L25" s="30" t="s">
        <v>837</v>
      </c>
      <c r="M25" s="30" t="s">
        <v>837</v>
      </c>
    </row>
    <row r="26" spans="3:13" x14ac:dyDescent="0.2">
      <c r="C26" s="5" t="s">
        <v>99</v>
      </c>
      <c r="D26" s="28" t="s">
        <v>837</v>
      </c>
      <c r="E26" s="16" t="s">
        <v>837</v>
      </c>
      <c r="F26" s="30" t="s">
        <v>837</v>
      </c>
      <c r="G26" s="30" t="s">
        <v>837</v>
      </c>
      <c r="H26" s="30" t="s">
        <v>837</v>
      </c>
      <c r="I26" s="30" t="s">
        <v>837</v>
      </c>
      <c r="J26" s="30" t="s">
        <v>837</v>
      </c>
      <c r="K26" s="30" t="s">
        <v>837</v>
      </c>
      <c r="L26" s="30" t="s">
        <v>837</v>
      </c>
      <c r="M26" s="30" t="s">
        <v>837</v>
      </c>
    </row>
    <row r="27" spans="3:13" x14ac:dyDescent="0.2">
      <c r="C27" s="5" t="s">
        <v>98</v>
      </c>
      <c r="D27" s="37">
        <f>E27+M27</f>
        <v>3</v>
      </c>
      <c r="E27" s="19">
        <f>SUM(F27:L27)</f>
        <v>3</v>
      </c>
      <c r="F27" s="18">
        <v>2</v>
      </c>
      <c r="G27" s="30" t="s">
        <v>837</v>
      </c>
      <c r="H27" s="30" t="s">
        <v>837</v>
      </c>
      <c r="I27" s="30" t="s">
        <v>837</v>
      </c>
      <c r="J27" s="30" t="s">
        <v>837</v>
      </c>
      <c r="K27" s="30" t="s">
        <v>837</v>
      </c>
      <c r="L27" s="30">
        <v>1</v>
      </c>
      <c r="M27" s="30" t="s">
        <v>837</v>
      </c>
    </row>
    <row r="28" spans="3:13" x14ac:dyDescent="0.2">
      <c r="C28" s="5" t="s">
        <v>97</v>
      </c>
      <c r="D28" s="28" t="s">
        <v>837</v>
      </c>
      <c r="E28" s="16" t="s">
        <v>837</v>
      </c>
      <c r="F28" s="30" t="s">
        <v>837</v>
      </c>
      <c r="G28" s="30" t="s">
        <v>837</v>
      </c>
      <c r="H28" s="30" t="s">
        <v>837</v>
      </c>
      <c r="I28" s="30" t="s">
        <v>837</v>
      </c>
      <c r="J28" s="30" t="s">
        <v>837</v>
      </c>
      <c r="K28" s="30" t="s">
        <v>837</v>
      </c>
      <c r="L28" s="30" t="s">
        <v>837</v>
      </c>
      <c r="M28" s="30" t="s">
        <v>837</v>
      </c>
    </row>
    <row r="29" spans="3:13" x14ac:dyDescent="0.2">
      <c r="C29" s="5" t="s">
        <v>96</v>
      </c>
      <c r="D29" s="37">
        <f>E29+M29</f>
        <v>1</v>
      </c>
      <c r="E29" s="16" t="s">
        <v>837</v>
      </c>
      <c r="F29" s="30" t="s">
        <v>837</v>
      </c>
      <c r="G29" s="30" t="s">
        <v>837</v>
      </c>
      <c r="H29" s="30" t="s">
        <v>837</v>
      </c>
      <c r="I29" s="30" t="s">
        <v>837</v>
      </c>
      <c r="J29" s="30" t="s">
        <v>837</v>
      </c>
      <c r="K29" s="30" t="s">
        <v>837</v>
      </c>
      <c r="L29" s="30" t="s">
        <v>837</v>
      </c>
      <c r="M29" s="30">
        <v>1</v>
      </c>
    </row>
    <row r="30" spans="3:13" x14ac:dyDescent="0.2">
      <c r="C30" s="5" t="s">
        <v>95</v>
      </c>
      <c r="D30" s="37">
        <f>E30+M30</f>
        <v>22</v>
      </c>
      <c r="E30" s="19">
        <f>SUM(F30:L30)</f>
        <v>17</v>
      </c>
      <c r="F30" s="18">
        <v>10</v>
      </c>
      <c r="G30" s="30">
        <v>2</v>
      </c>
      <c r="H30" s="30" t="s">
        <v>837</v>
      </c>
      <c r="I30" s="30">
        <v>3</v>
      </c>
      <c r="J30" s="30" t="s">
        <v>837</v>
      </c>
      <c r="K30" s="30" t="s">
        <v>837</v>
      </c>
      <c r="L30" s="30">
        <v>2</v>
      </c>
      <c r="M30" s="30">
        <v>5</v>
      </c>
    </row>
    <row r="31" spans="3:13" x14ac:dyDescent="0.2">
      <c r="C31" s="5" t="s">
        <v>94</v>
      </c>
      <c r="D31" s="37">
        <f>E31+M31</f>
        <v>2</v>
      </c>
      <c r="E31" s="16" t="s">
        <v>837</v>
      </c>
      <c r="F31" s="30" t="s">
        <v>837</v>
      </c>
      <c r="G31" s="30" t="s">
        <v>837</v>
      </c>
      <c r="H31" s="30" t="s">
        <v>837</v>
      </c>
      <c r="I31" s="30" t="s">
        <v>837</v>
      </c>
      <c r="J31" s="30" t="s">
        <v>837</v>
      </c>
      <c r="K31" s="30" t="s">
        <v>837</v>
      </c>
      <c r="L31" s="30" t="s">
        <v>837</v>
      </c>
      <c r="M31" s="30">
        <v>2</v>
      </c>
    </row>
    <row r="32" spans="3:13" x14ac:dyDescent="0.2">
      <c r="D32" s="9"/>
      <c r="F32" s="18"/>
      <c r="G32" s="18"/>
      <c r="H32" s="18"/>
      <c r="I32" s="30"/>
      <c r="J32" s="30"/>
      <c r="K32" s="30"/>
      <c r="L32" s="30"/>
      <c r="M32" s="30"/>
    </row>
    <row r="33" spans="3:13" x14ac:dyDescent="0.2">
      <c r="C33" s="5" t="s">
        <v>93</v>
      </c>
      <c r="D33" s="37">
        <f>E33+M33</f>
        <v>1</v>
      </c>
      <c r="E33" s="19">
        <f>SUM(F33:L33)</f>
        <v>1</v>
      </c>
      <c r="F33" s="18">
        <v>1</v>
      </c>
      <c r="G33" s="30" t="s">
        <v>837</v>
      </c>
      <c r="H33" s="30" t="s">
        <v>837</v>
      </c>
      <c r="I33" s="30" t="s">
        <v>837</v>
      </c>
      <c r="J33" s="30" t="s">
        <v>837</v>
      </c>
      <c r="K33" s="30" t="s">
        <v>837</v>
      </c>
      <c r="L33" s="30" t="s">
        <v>837</v>
      </c>
      <c r="M33" s="30" t="s">
        <v>837</v>
      </c>
    </row>
    <row r="34" spans="3:13" x14ac:dyDescent="0.2">
      <c r="C34" s="5" t="s">
        <v>92</v>
      </c>
      <c r="D34" s="28" t="s">
        <v>837</v>
      </c>
      <c r="E34" s="16" t="s">
        <v>837</v>
      </c>
      <c r="F34" s="30" t="s">
        <v>837</v>
      </c>
      <c r="G34" s="30" t="s">
        <v>837</v>
      </c>
      <c r="H34" s="30" t="s">
        <v>837</v>
      </c>
      <c r="I34" s="30" t="s">
        <v>837</v>
      </c>
      <c r="J34" s="30" t="s">
        <v>837</v>
      </c>
      <c r="K34" s="30" t="s">
        <v>837</v>
      </c>
      <c r="L34" s="30" t="s">
        <v>837</v>
      </c>
      <c r="M34" s="30" t="s">
        <v>837</v>
      </c>
    </row>
    <row r="35" spans="3:13" x14ac:dyDescent="0.2">
      <c r="C35" s="5" t="s">
        <v>91</v>
      </c>
      <c r="D35" s="28" t="s">
        <v>837</v>
      </c>
      <c r="E35" s="16" t="s">
        <v>837</v>
      </c>
      <c r="F35" s="30" t="s">
        <v>837</v>
      </c>
      <c r="G35" s="30" t="s">
        <v>837</v>
      </c>
      <c r="H35" s="30" t="s">
        <v>837</v>
      </c>
      <c r="I35" s="30" t="s">
        <v>837</v>
      </c>
      <c r="J35" s="30" t="s">
        <v>837</v>
      </c>
      <c r="K35" s="30" t="s">
        <v>837</v>
      </c>
      <c r="L35" s="30" t="s">
        <v>837</v>
      </c>
      <c r="M35" s="30" t="s">
        <v>837</v>
      </c>
    </row>
    <row r="36" spans="3:13" x14ac:dyDescent="0.2">
      <c r="C36" s="5" t="s">
        <v>90</v>
      </c>
      <c r="D36" s="28" t="s">
        <v>837</v>
      </c>
      <c r="E36" s="16" t="s">
        <v>837</v>
      </c>
      <c r="F36" s="30" t="s">
        <v>837</v>
      </c>
      <c r="G36" s="30" t="s">
        <v>837</v>
      </c>
      <c r="H36" s="30" t="s">
        <v>837</v>
      </c>
      <c r="I36" s="30" t="s">
        <v>837</v>
      </c>
      <c r="J36" s="30" t="s">
        <v>837</v>
      </c>
      <c r="K36" s="30" t="s">
        <v>837</v>
      </c>
      <c r="L36" s="30" t="s">
        <v>837</v>
      </c>
      <c r="M36" s="30" t="s">
        <v>837</v>
      </c>
    </row>
    <row r="37" spans="3:13" x14ac:dyDescent="0.2">
      <c r="C37" s="5" t="s">
        <v>89</v>
      </c>
      <c r="D37" s="28" t="s">
        <v>837</v>
      </c>
      <c r="E37" s="16" t="s">
        <v>837</v>
      </c>
      <c r="F37" s="30" t="s">
        <v>837</v>
      </c>
      <c r="G37" s="30" t="s">
        <v>837</v>
      </c>
      <c r="H37" s="30" t="s">
        <v>837</v>
      </c>
      <c r="I37" s="30" t="s">
        <v>837</v>
      </c>
      <c r="J37" s="30" t="s">
        <v>837</v>
      </c>
      <c r="K37" s="30" t="s">
        <v>837</v>
      </c>
      <c r="L37" s="30" t="s">
        <v>837</v>
      </c>
      <c r="M37" s="30" t="s">
        <v>837</v>
      </c>
    </row>
    <row r="38" spans="3:13" x14ac:dyDescent="0.2">
      <c r="D38" s="9"/>
      <c r="F38" s="30"/>
      <c r="G38" s="18"/>
      <c r="H38" s="30"/>
      <c r="I38" s="30"/>
      <c r="J38" s="30"/>
      <c r="K38" s="30"/>
      <c r="L38" s="30"/>
      <c r="M38" s="30"/>
    </row>
    <row r="39" spans="3:13" x14ac:dyDescent="0.2">
      <c r="C39" s="5" t="s">
        <v>88</v>
      </c>
      <c r="D39" s="28" t="s">
        <v>837</v>
      </c>
      <c r="E39" s="16" t="s">
        <v>837</v>
      </c>
      <c r="F39" s="30" t="s">
        <v>837</v>
      </c>
      <c r="G39" s="30" t="s">
        <v>837</v>
      </c>
      <c r="H39" s="30" t="s">
        <v>837</v>
      </c>
      <c r="I39" s="30" t="s">
        <v>837</v>
      </c>
      <c r="J39" s="30" t="s">
        <v>837</v>
      </c>
      <c r="K39" s="30" t="s">
        <v>837</v>
      </c>
      <c r="L39" s="30" t="s">
        <v>837</v>
      </c>
      <c r="M39" s="30" t="s">
        <v>837</v>
      </c>
    </row>
    <row r="40" spans="3:13" x14ac:dyDescent="0.2">
      <c r="C40" s="5" t="s">
        <v>87</v>
      </c>
      <c r="D40" s="37">
        <f>E40+M40</f>
        <v>4</v>
      </c>
      <c r="E40" s="19">
        <f>SUM(F40:L40)</f>
        <v>4</v>
      </c>
      <c r="F40" s="18">
        <v>3</v>
      </c>
      <c r="G40" s="30" t="s">
        <v>837</v>
      </c>
      <c r="H40" s="30" t="s">
        <v>837</v>
      </c>
      <c r="I40" s="30" t="s">
        <v>837</v>
      </c>
      <c r="J40" s="30" t="s">
        <v>837</v>
      </c>
      <c r="K40" s="30" t="s">
        <v>837</v>
      </c>
      <c r="L40" s="30">
        <v>1</v>
      </c>
      <c r="M40" s="30" t="s">
        <v>837</v>
      </c>
    </row>
    <row r="41" spans="3:13" x14ac:dyDescent="0.2">
      <c r="C41" s="5" t="s">
        <v>86</v>
      </c>
      <c r="D41" s="37">
        <f>E41+M41</f>
        <v>11</v>
      </c>
      <c r="E41" s="19">
        <f>SUM(F41:L41)</f>
        <v>9</v>
      </c>
      <c r="F41" s="18">
        <v>5</v>
      </c>
      <c r="G41" s="18">
        <v>2</v>
      </c>
      <c r="H41" s="30" t="s">
        <v>837</v>
      </c>
      <c r="I41" s="30">
        <v>2</v>
      </c>
      <c r="J41" s="30" t="s">
        <v>837</v>
      </c>
      <c r="K41" s="30" t="s">
        <v>837</v>
      </c>
      <c r="L41" s="30" t="s">
        <v>837</v>
      </c>
      <c r="M41" s="30">
        <v>2</v>
      </c>
    </row>
    <row r="42" spans="3:13" x14ac:dyDescent="0.2">
      <c r="C42" s="5" t="s">
        <v>85</v>
      </c>
      <c r="D42" s="37">
        <f>E42+M42</f>
        <v>4</v>
      </c>
      <c r="E42" s="19">
        <f>SUM(F42:L42)</f>
        <v>2</v>
      </c>
      <c r="F42" s="18">
        <v>1</v>
      </c>
      <c r="G42" s="18">
        <v>1</v>
      </c>
      <c r="H42" s="30" t="s">
        <v>837</v>
      </c>
      <c r="I42" s="30" t="s">
        <v>837</v>
      </c>
      <c r="J42" s="30" t="s">
        <v>837</v>
      </c>
      <c r="K42" s="30" t="s">
        <v>837</v>
      </c>
      <c r="L42" s="30" t="s">
        <v>837</v>
      </c>
      <c r="M42" s="30">
        <v>2</v>
      </c>
    </row>
    <row r="43" spans="3:13" x14ac:dyDescent="0.2">
      <c r="C43" s="5" t="s">
        <v>84</v>
      </c>
      <c r="D43" s="28" t="s">
        <v>837</v>
      </c>
      <c r="E43" s="16" t="s">
        <v>837</v>
      </c>
      <c r="F43" s="30" t="s">
        <v>837</v>
      </c>
      <c r="G43" s="30" t="s">
        <v>837</v>
      </c>
      <c r="H43" s="30" t="s">
        <v>837</v>
      </c>
      <c r="I43" s="30" t="s">
        <v>837</v>
      </c>
      <c r="J43" s="30" t="s">
        <v>837</v>
      </c>
      <c r="K43" s="30" t="s">
        <v>837</v>
      </c>
      <c r="L43" s="30" t="s">
        <v>837</v>
      </c>
      <c r="M43" s="30" t="s">
        <v>837</v>
      </c>
    </row>
    <row r="44" spans="3:13" x14ac:dyDescent="0.2">
      <c r="D44" s="9"/>
      <c r="F44" s="18"/>
      <c r="G44" s="18"/>
      <c r="H44" s="30"/>
      <c r="I44" s="30"/>
      <c r="J44" s="30"/>
      <c r="K44" s="30"/>
      <c r="L44" s="30"/>
      <c r="M44" s="30"/>
    </row>
    <row r="45" spans="3:13" x14ac:dyDescent="0.2">
      <c r="C45" s="5" t="s">
        <v>83</v>
      </c>
      <c r="D45" s="28" t="s">
        <v>837</v>
      </c>
      <c r="E45" s="16" t="s">
        <v>837</v>
      </c>
      <c r="F45" s="30" t="s">
        <v>837</v>
      </c>
      <c r="G45" s="30" t="s">
        <v>837</v>
      </c>
      <c r="H45" s="30" t="s">
        <v>837</v>
      </c>
      <c r="I45" s="30" t="s">
        <v>837</v>
      </c>
      <c r="J45" s="30" t="s">
        <v>837</v>
      </c>
      <c r="K45" s="30" t="s">
        <v>837</v>
      </c>
      <c r="L45" s="30" t="s">
        <v>837</v>
      </c>
      <c r="M45" s="30" t="s">
        <v>837</v>
      </c>
    </row>
    <row r="46" spans="3:13" x14ac:dyDescent="0.2">
      <c r="C46" s="5" t="s">
        <v>82</v>
      </c>
      <c r="D46" s="28" t="s">
        <v>837</v>
      </c>
      <c r="E46" s="16" t="s">
        <v>837</v>
      </c>
      <c r="F46" s="30" t="s">
        <v>837</v>
      </c>
      <c r="G46" s="30" t="s">
        <v>837</v>
      </c>
      <c r="H46" s="30" t="s">
        <v>837</v>
      </c>
      <c r="I46" s="30" t="s">
        <v>837</v>
      </c>
      <c r="J46" s="30" t="s">
        <v>837</v>
      </c>
      <c r="K46" s="30" t="s">
        <v>837</v>
      </c>
      <c r="L46" s="30" t="s">
        <v>837</v>
      </c>
      <c r="M46" s="30" t="s">
        <v>837</v>
      </c>
    </row>
    <row r="47" spans="3:13" x14ac:dyDescent="0.2">
      <c r="C47" s="5" t="s">
        <v>81</v>
      </c>
      <c r="D47" s="28" t="s">
        <v>837</v>
      </c>
      <c r="E47" s="16" t="s">
        <v>837</v>
      </c>
      <c r="F47" s="30" t="s">
        <v>837</v>
      </c>
      <c r="G47" s="30" t="s">
        <v>837</v>
      </c>
      <c r="H47" s="30" t="s">
        <v>837</v>
      </c>
      <c r="I47" s="30" t="s">
        <v>837</v>
      </c>
      <c r="J47" s="30" t="s">
        <v>837</v>
      </c>
      <c r="K47" s="30" t="s">
        <v>837</v>
      </c>
      <c r="L47" s="30" t="s">
        <v>837</v>
      </c>
      <c r="M47" s="30" t="s">
        <v>837</v>
      </c>
    </row>
    <row r="48" spans="3:13" x14ac:dyDescent="0.2">
      <c r="C48" s="5" t="s">
        <v>80</v>
      </c>
      <c r="D48" s="37">
        <f>E48+M48</f>
        <v>11</v>
      </c>
      <c r="E48" s="19">
        <f>SUM(F48:L48)</f>
        <v>10</v>
      </c>
      <c r="F48" s="18">
        <v>5</v>
      </c>
      <c r="G48" s="30" t="s">
        <v>837</v>
      </c>
      <c r="H48" s="30" t="s">
        <v>837</v>
      </c>
      <c r="I48" s="30">
        <v>2</v>
      </c>
      <c r="J48" s="30" t="s">
        <v>837</v>
      </c>
      <c r="K48" s="30" t="s">
        <v>837</v>
      </c>
      <c r="L48" s="30">
        <v>3</v>
      </c>
      <c r="M48" s="30">
        <v>1</v>
      </c>
    </row>
    <row r="49" spans="3:13" x14ac:dyDescent="0.2">
      <c r="C49" s="5" t="s">
        <v>79</v>
      </c>
      <c r="D49" s="28" t="s">
        <v>837</v>
      </c>
      <c r="E49" s="16" t="s">
        <v>837</v>
      </c>
      <c r="F49" s="30" t="s">
        <v>837</v>
      </c>
      <c r="G49" s="30" t="s">
        <v>837</v>
      </c>
      <c r="H49" s="30" t="s">
        <v>837</v>
      </c>
      <c r="I49" s="30" t="s">
        <v>837</v>
      </c>
      <c r="J49" s="30" t="s">
        <v>837</v>
      </c>
      <c r="K49" s="30" t="s">
        <v>837</v>
      </c>
      <c r="L49" s="30" t="s">
        <v>837</v>
      </c>
      <c r="M49" s="30" t="s">
        <v>837</v>
      </c>
    </row>
    <row r="50" spans="3:13" x14ac:dyDescent="0.2">
      <c r="C50" s="5" t="s">
        <v>78</v>
      </c>
      <c r="D50" s="28" t="s">
        <v>837</v>
      </c>
      <c r="E50" s="16" t="s">
        <v>837</v>
      </c>
      <c r="F50" s="30" t="s">
        <v>837</v>
      </c>
      <c r="G50" s="30" t="s">
        <v>837</v>
      </c>
      <c r="H50" s="30" t="s">
        <v>837</v>
      </c>
      <c r="I50" s="30" t="s">
        <v>837</v>
      </c>
      <c r="J50" s="30" t="s">
        <v>837</v>
      </c>
      <c r="K50" s="30" t="s">
        <v>837</v>
      </c>
      <c r="L50" s="30" t="s">
        <v>837</v>
      </c>
      <c r="M50" s="30" t="s">
        <v>837</v>
      </c>
    </row>
    <row r="51" spans="3:13" x14ac:dyDescent="0.2">
      <c r="C51" s="5" t="s">
        <v>77</v>
      </c>
      <c r="D51" s="28" t="s">
        <v>837</v>
      </c>
      <c r="E51" s="16" t="s">
        <v>837</v>
      </c>
      <c r="F51" s="30" t="s">
        <v>837</v>
      </c>
      <c r="G51" s="30" t="s">
        <v>837</v>
      </c>
      <c r="H51" s="30" t="s">
        <v>837</v>
      </c>
      <c r="I51" s="30" t="s">
        <v>837</v>
      </c>
      <c r="J51" s="30" t="s">
        <v>837</v>
      </c>
      <c r="K51" s="30" t="s">
        <v>837</v>
      </c>
      <c r="L51" s="30" t="s">
        <v>837</v>
      </c>
      <c r="M51" s="30" t="s">
        <v>837</v>
      </c>
    </row>
    <row r="52" spans="3:13" x14ac:dyDescent="0.2">
      <c r="C52" s="5" t="s">
        <v>76</v>
      </c>
      <c r="D52" s="28" t="s">
        <v>837</v>
      </c>
      <c r="E52" s="16" t="s">
        <v>837</v>
      </c>
      <c r="F52" s="30" t="s">
        <v>837</v>
      </c>
      <c r="G52" s="30" t="s">
        <v>837</v>
      </c>
      <c r="H52" s="30" t="s">
        <v>837</v>
      </c>
      <c r="I52" s="30" t="s">
        <v>837</v>
      </c>
      <c r="J52" s="30" t="s">
        <v>837</v>
      </c>
      <c r="K52" s="30" t="s">
        <v>837</v>
      </c>
      <c r="L52" s="30" t="s">
        <v>837</v>
      </c>
      <c r="M52" s="30" t="s">
        <v>837</v>
      </c>
    </row>
    <row r="53" spans="3:13" x14ac:dyDescent="0.2">
      <c r="C53" s="5" t="s">
        <v>75</v>
      </c>
      <c r="D53" s="28" t="s">
        <v>837</v>
      </c>
      <c r="E53" s="16" t="s">
        <v>837</v>
      </c>
      <c r="F53" s="30" t="s">
        <v>837</v>
      </c>
      <c r="G53" s="30" t="s">
        <v>837</v>
      </c>
      <c r="H53" s="30" t="s">
        <v>837</v>
      </c>
      <c r="I53" s="30" t="s">
        <v>837</v>
      </c>
      <c r="J53" s="30" t="s">
        <v>837</v>
      </c>
      <c r="K53" s="30" t="s">
        <v>837</v>
      </c>
      <c r="L53" s="30" t="s">
        <v>837</v>
      </c>
      <c r="M53" s="30" t="s">
        <v>837</v>
      </c>
    </row>
    <row r="54" spans="3:13" x14ac:dyDescent="0.2">
      <c r="C54" s="5" t="s">
        <v>74</v>
      </c>
      <c r="D54" s="28" t="s">
        <v>837</v>
      </c>
      <c r="E54" s="16" t="s">
        <v>837</v>
      </c>
      <c r="F54" s="30" t="s">
        <v>837</v>
      </c>
      <c r="G54" s="30" t="s">
        <v>837</v>
      </c>
      <c r="H54" s="30" t="s">
        <v>837</v>
      </c>
      <c r="I54" s="30" t="s">
        <v>837</v>
      </c>
      <c r="J54" s="30" t="s">
        <v>837</v>
      </c>
      <c r="K54" s="30" t="s">
        <v>837</v>
      </c>
      <c r="L54" s="30" t="s">
        <v>837</v>
      </c>
      <c r="M54" s="30" t="s">
        <v>837</v>
      </c>
    </row>
    <row r="55" spans="3:13" x14ac:dyDescent="0.2">
      <c r="D55" s="9"/>
      <c r="F55" s="18"/>
      <c r="G55" s="18"/>
      <c r="H55" s="30"/>
      <c r="I55" s="30"/>
      <c r="J55" s="30"/>
      <c r="K55" s="30"/>
      <c r="L55" s="30"/>
      <c r="M55" s="30"/>
    </row>
    <row r="56" spans="3:13" x14ac:dyDescent="0.2">
      <c r="C56" s="5" t="s">
        <v>73</v>
      </c>
      <c r="D56" s="37">
        <f>E56+M56</f>
        <v>13</v>
      </c>
      <c r="E56" s="19">
        <f>SUM(F56:L56)</f>
        <v>7</v>
      </c>
      <c r="F56" s="18">
        <v>5</v>
      </c>
      <c r="G56" s="30" t="s">
        <v>837</v>
      </c>
      <c r="H56" s="30" t="s">
        <v>837</v>
      </c>
      <c r="I56" s="30">
        <v>1</v>
      </c>
      <c r="J56" s="30" t="s">
        <v>837</v>
      </c>
      <c r="K56" s="30" t="s">
        <v>837</v>
      </c>
      <c r="L56" s="30">
        <v>1</v>
      </c>
      <c r="M56" s="30">
        <v>6</v>
      </c>
    </row>
    <row r="57" spans="3:13" x14ac:dyDescent="0.2">
      <c r="C57" s="5" t="s">
        <v>72</v>
      </c>
      <c r="D57" s="37">
        <f>E57+M57</f>
        <v>1</v>
      </c>
      <c r="E57" s="16" t="s">
        <v>837</v>
      </c>
      <c r="F57" s="30" t="s">
        <v>837</v>
      </c>
      <c r="G57" s="30" t="s">
        <v>837</v>
      </c>
      <c r="H57" s="30" t="s">
        <v>837</v>
      </c>
      <c r="I57" s="30" t="s">
        <v>837</v>
      </c>
      <c r="J57" s="30" t="s">
        <v>837</v>
      </c>
      <c r="K57" s="30" t="s">
        <v>837</v>
      </c>
      <c r="L57" s="30" t="s">
        <v>837</v>
      </c>
      <c r="M57" s="30">
        <v>1</v>
      </c>
    </row>
    <row r="58" spans="3:13" x14ac:dyDescent="0.2">
      <c r="C58" s="5" t="s">
        <v>71</v>
      </c>
      <c r="D58" s="28" t="s">
        <v>837</v>
      </c>
      <c r="E58" s="16" t="s">
        <v>837</v>
      </c>
      <c r="F58" s="30" t="s">
        <v>837</v>
      </c>
      <c r="G58" s="30" t="s">
        <v>837</v>
      </c>
      <c r="H58" s="30" t="s">
        <v>837</v>
      </c>
      <c r="I58" s="30" t="s">
        <v>837</v>
      </c>
      <c r="J58" s="30" t="s">
        <v>837</v>
      </c>
      <c r="K58" s="30" t="s">
        <v>837</v>
      </c>
      <c r="L58" s="30" t="s">
        <v>837</v>
      </c>
      <c r="M58" s="30" t="s">
        <v>837</v>
      </c>
    </row>
    <row r="59" spans="3:13" x14ac:dyDescent="0.2">
      <c r="C59" s="5" t="s">
        <v>70</v>
      </c>
      <c r="D59" s="37">
        <f>E59+M59</f>
        <v>3</v>
      </c>
      <c r="E59" s="19">
        <f>SUM(F59:L59)</f>
        <v>3</v>
      </c>
      <c r="F59" s="18">
        <v>3</v>
      </c>
      <c r="G59" s="30" t="s">
        <v>837</v>
      </c>
      <c r="H59" s="30" t="s">
        <v>837</v>
      </c>
      <c r="I59" s="30" t="s">
        <v>837</v>
      </c>
      <c r="J59" s="30" t="s">
        <v>837</v>
      </c>
      <c r="K59" s="30" t="s">
        <v>837</v>
      </c>
      <c r="L59" s="30" t="s">
        <v>837</v>
      </c>
      <c r="M59" s="30" t="s">
        <v>837</v>
      </c>
    </row>
    <row r="60" spans="3:13" x14ac:dyDescent="0.2">
      <c r="C60" s="5" t="s">
        <v>69</v>
      </c>
      <c r="D60" s="37">
        <f>E60+M60</f>
        <v>1</v>
      </c>
      <c r="E60" s="19">
        <f>SUM(F60:L60)</f>
        <v>1</v>
      </c>
      <c r="F60" s="18">
        <v>1</v>
      </c>
      <c r="G60" s="30" t="s">
        <v>837</v>
      </c>
      <c r="H60" s="30" t="s">
        <v>837</v>
      </c>
      <c r="I60" s="30" t="s">
        <v>837</v>
      </c>
      <c r="J60" s="30" t="s">
        <v>837</v>
      </c>
      <c r="K60" s="30" t="s">
        <v>837</v>
      </c>
      <c r="L60" s="30" t="s">
        <v>837</v>
      </c>
      <c r="M60" s="30" t="s">
        <v>837</v>
      </c>
    </row>
    <row r="61" spans="3:13" x14ac:dyDescent="0.2">
      <c r="C61" s="5" t="s">
        <v>68</v>
      </c>
      <c r="D61" s="28" t="s">
        <v>837</v>
      </c>
      <c r="E61" s="16" t="s">
        <v>837</v>
      </c>
      <c r="F61" s="30" t="s">
        <v>837</v>
      </c>
      <c r="G61" s="30" t="s">
        <v>837</v>
      </c>
      <c r="H61" s="30" t="s">
        <v>837</v>
      </c>
      <c r="I61" s="30" t="s">
        <v>837</v>
      </c>
      <c r="J61" s="30" t="s">
        <v>837</v>
      </c>
      <c r="K61" s="30" t="s">
        <v>837</v>
      </c>
      <c r="L61" s="30" t="s">
        <v>837</v>
      </c>
      <c r="M61" s="30" t="s">
        <v>837</v>
      </c>
    </row>
    <row r="62" spans="3:13" x14ac:dyDescent="0.2">
      <c r="C62" s="5" t="s">
        <v>67</v>
      </c>
      <c r="D62" s="28" t="s">
        <v>837</v>
      </c>
      <c r="E62" s="16" t="s">
        <v>837</v>
      </c>
      <c r="F62" s="30" t="s">
        <v>837</v>
      </c>
      <c r="G62" s="30" t="s">
        <v>837</v>
      </c>
      <c r="H62" s="30" t="s">
        <v>837</v>
      </c>
      <c r="I62" s="30" t="s">
        <v>837</v>
      </c>
      <c r="J62" s="30" t="s">
        <v>837</v>
      </c>
      <c r="K62" s="30" t="s">
        <v>837</v>
      </c>
      <c r="L62" s="30" t="s">
        <v>837</v>
      </c>
      <c r="M62" s="30" t="s">
        <v>837</v>
      </c>
    </row>
    <row r="63" spans="3:13" x14ac:dyDescent="0.2">
      <c r="D63" s="9"/>
      <c r="F63" s="18"/>
      <c r="G63" s="18"/>
      <c r="H63" s="30"/>
      <c r="I63" s="30"/>
      <c r="J63" s="30"/>
      <c r="K63" s="30"/>
      <c r="L63" s="30"/>
      <c r="M63" s="30"/>
    </row>
    <row r="64" spans="3:13" x14ac:dyDescent="0.2">
      <c r="C64" s="5" t="s">
        <v>66</v>
      </c>
      <c r="D64" s="37">
        <f>E64+M64</f>
        <v>48</v>
      </c>
      <c r="E64" s="19">
        <f>SUM(F64:L64)</f>
        <v>28</v>
      </c>
      <c r="F64" s="18">
        <v>14</v>
      </c>
      <c r="G64" s="30">
        <v>9</v>
      </c>
      <c r="H64" s="30" t="s">
        <v>837</v>
      </c>
      <c r="I64" s="30">
        <v>2</v>
      </c>
      <c r="J64" s="30" t="s">
        <v>837</v>
      </c>
      <c r="K64" s="30" t="s">
        <v>837</v>
      </c>
      <c r="L64" s="30">
        <v>3</v>
      </c>
      <c r="M64" s="30">
        <v>20</v>
      </c>
    </row>
    <row r="65" spans="1:13" x14ac:dyDescent="0.2">
      <c r="C65" s="5" t="s">
        <v>65</v>
      </c>
      <c r="D65" s="28" t="s">
        <v>837</v>
      </c>
      <c r="E65" s="16" t="s">
        <v>837</v>
      </c>
      <c r="F65" s="30" t="s">
        <v>837</v>
      </c>
      <c r="G65" s="30" t="s">
        <v>837</v>
      </c>
      <c r="H65" s="30" t="s">
        <v>837</v>
      </c>
      <c r="I65" s="30" t="s">
        <v>837</v>
      </c>
      <c r="J65" s="30" t="s">
        <v>837</v>
      </c>
      <c r="K65" s="30" t="s">
        <v>837</v>
      </c>
      <c r="L65" s="30" t="s">
        <v>837</v>
      </c>
      <c r="M65" s="30" t="s">
        <v>837</v>
      </c>
    </row>
    <row r="66" spans="1:13" x14ac:dyDescent="0.2">
      <c r="C66" s="5" t="s">
        <v>64</v>
      </c>
      <c r="D66" s="28" t="s">
        <v>837</v>
      </c>
      <c r="E66" s="16" t="s">
        <v>837</v>
      </c>
      <c r="F66" s="30" t="s">
        <v>837</v>
      </c>
      <c r="G66" s="30" t="s">
        <v>837</v>
      </c>
      <c r="H66" s="30" t="s">
        <v>837</v>
      </c>
      <c r="I66" s="30" t="s">
        <v>837</v>
      </c>
      <c r="J66" s="30" t="s">
        <v>837</v>
      </c>
      <c r="K66" s="30" t="s">
        <v>837</v>
      </c>
      <c r="L66" s="30" t="s">
        <v>837</v>
      </c>
      <c r="M66" s="30" t="s">
        <v>837</v>
      </c>
    </row>
    <row r="67" spans="1:13" x14ac:dyDescent="0.2">
      <c r="C67" s="5" t="s">
        <v>63</v>
      </c>
      <c r="D67" s="28" t="s">
        <v>837</v>
      </c>
      <c r="E67" s="16" t="s">
        <v>837</v>
      </c>
      <c r="F67" s="30" t="s">
        <v>837</v>
      </c>
      <c r="G67" s="30" t="s">
        <v>837</v>
      </c>
      <c r="H67" s="30" t="s">
        <v>837</v>
      </c>
      <c r="I67" s="30" t="s">
        <v>837</v>
      </c>
      <c r="J67" s="30" t="s">
        <v>837</v>
      </c>
      <c r="K67" s="30" t="s">
        <v>837</v>
      </c>
      <c r="L67" s="30" t="s">
        <v>837</v>
      </c>
      <c r="M67" s="30" t="s">
        <v>837</v>
      </c>
    </row>
    <row r="68" spans="1:13" x14ac:dyDescent="0.2">
      <c r="C68" s="5" t="s">
        <v>62</v>
      </c>
      <c r="D68" s="28" t="s">
        <v>837</v>
      </c>
      <c r="E68" s="16" t="s">
        <v>837</v>
      </c>
      <c r="F68" s="30" t="s">
        <v>837</v>
      </c>
      <c r="G68" s="30" t="s">
        <v>837</v>
      </c>
      <c r="H68" s="30" t="s">
        <v>837</v>
      </c>
      <c r="I68" s="30" t="s">
        <v>837</v>
      </c>
      <c r="J68" s="30" t="s">
        <v>837</v>
      </c>
      <c r="K68" s="30" t="s">
        <v>837</v>
      </c>
      <c r="L68" s="30" t="s">
        <v>837</v>
      </c>
      <c r="M68" s="30" t="s">
        <v>837</v>
      </c>
    </row>
    <row r="69" spans="1:13" x14ac:dyDescent="0.2">
      <c r="C69" s="5" t="s">
        <v>61</v>
      </c>
      <c r="D69" s="28" t="s">
        <v>837</v>
      </c>
      <c r="E69" s="16" t="s">
        <v>837</v>
      </c>
      <c r="F69" s="30" t="s">
        <v>837</v>
      </c>
      <c r="G69" s="30" t="s">
        <v>837</v>
      </c>
      <c r="H69" s="30" t="s">
        <v>837</v>
      </c>
      <c r="I69" s="30" t="s">
        <v>837</v>
      </c>
      <c r="J69" s="30" t="s">
        <v>837</v>
      </c>
      <c r="K69" s="30" t="s">
        <v>837</v>
      </c>
      <c r="L69" s="30" t="s">
        <v>837</v>
      </c>
      <c r="M69" s="30" t="s">
        <v>837</v>
      </c>
    </row>
    <row r="70" spans="1:13" x14ac:dyDescent="0.2">
      <c r="C70" s="5" t="s">
        <v>60</v>
      </c>
      <c r="D70" s="28" t="s">
        <v>837</v>
      </c>
      <c r="E70" s="16" t="s">
        <v>837</v>
      </c>
      <c r="F70" s="30" t="s">
        <v>837</v>
      </c>
      <c r="G70" s="30" t="s">
        <v>837</v>
      </c>
      <c r="H70" s="30" t="s">
        <v>837</v>
      </c>
      <c r="I70" s="30" t="s">
        <v>837</v>
      </c>
      <c r="J70" s="30" t="s">
        <v>837</v>
      </c>
      <c r="K70" s="30" t="s">
        <v>837</v>
      </c>
      <c r="L70" s="30" t="s">
        <v>837</v>
      </c>
      <c r="M70" s="30" t="s">
        <v>837</v>
      </c>
    </row>
    <row r="71" spans="1:13" ht="18" thickBot="1" x14ac:dyDescent="0.25">
      <c r="B71" s="7"/>
      <c r="C71" s="7"/>
      <c r="D71" s="107"/>
      <c r="E71" s="106"/>
      <c r="F71" s="106"/>
      <c r="G71" s="106"/>
      <c r="H71" s="106"/>
      <c r="I71" s="106"/>
      <c r="J71" s="106"/>
      <c r="K71" s="106"/>
      <c r="L71" s="106"/>
      <c r="M71" s="106"/>
    </row>
    <row r="72" spans="1:13" x14ac:dyDescent="0.2">
      <c r="D72" s="5" t="s">
        <v>544</v>
      </c>
      <c r="H72" s="5" t="s">
        <v>836</v>
      </c>
    </row>
    <row r="73" spans="1:13" x14ac:dyDescent="0.2">
      <c r="A73" s="5"/>
    </row>
  </sheetData>
  <phoneticPr fontId="4"/>
  <pageMargins left="0.4" right="0.46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.69921875" style="6" customWidth="1"/>
    <col min="3" max="3" width="12.69921875" style="6" customWidth="1"/>
    <col min="4" max="7" width="8.69921875" style="6"/>
    <col min="8" max="13" width="9.69921875" style="6" customWidth="1"/>
    <col min="14" max="86" width="8.69921875" style="6"/>
    <col min="87" max="138" width="10.69921875" style="6" customWidth="1"/>
    <col min="139" max="16384" width="8.69921875" style="6"/>
  </cols>
  <sheetData>
    <row r="1" spans="1:14" x14ac:dyDescent="0.2">
      <c r="A1" s="5"/>
    </row>
    <row r="6" spans="1:14" x14ac:dyDescent="0.2">
      <c r="F6" s="1" t="s">
        <v>124</v>
      </c>
      <c r="M6" s="29"/>
    </row>
    <row r="7" spans="1:14" ht="18" thickBot="1" x14ac:dyDescent="0.25">
      <c r="B7" s="7"/>
      <c r="C7" s="7"/>
      <c r="D7" s="7"/>
      <c r="E7" s="7"/>
      <c r="F7" s="7"/>
      <c r="G7" s="8" t="s">
        <v>123</v>
      </c>
      <c r="H7" s="7"/>
      <c r="I7" s="7"/>
      <c r="J7" s="7"/>
      <c r="K7" s="7"/>
      <c r="L7" s="7"/>
      <c r="M7" s="7"/>
      <c r="N7" s="29"/>
    </row>
    <row r="8" spans="1:14" x14ac:dyDescent="0.2">
      <c r="D8" s="10"/>
      <c r="E8" s="11" t="s">
        <v>122</v>
      </c>
      <c r="F8" s="12"/>
      <c r="G8" s="12"/>
      <c r="H8" s="10"/>
      <c r="I8" s="12"/>
      <c r="J8" s="11" t="s">
        <v>121</v>
      </c>
      <c r="K8" s="12"/>
      <c r="L8" s="12"/>
      <c r="M8" s="12"/>
      <c r="N8" s="29"/>
    </row>
    <row r="9" spans="1:14" x14ac:dyDescent="0.2">
      <c r="D9" s="9"/>
      <c r="E9" s="13" t="s">
        <v>5</v>
      </c>
      <c r="F9" s="12"/>
      <c r="G9" s="13" t="s">
        <v>6</v>
      </c>
      <c r="H9" s="9"/>
      <c r="I9" s="12"/>
      <c r="J9" s="11" t="s">
        <v>120</v>
      </c>
      <c r="K9" s="12"/>
      <c r="L9" s="11" t="s">
        <v>119</v>
      </c>
      <c r="M9" s="13" t="s">
        <v>5</v>
      </c>
      <c r="N9" s="29"/>
    </row>
    <row r="10" spans="1:14" x14ac:dyDescent="0.2">
      <c r="B10" s="12"/>
      <c r="C10" s="11" t="s">
        <v>118</v>
      </c>
      <c r="D10" s="15" t="s">
        <v>117</v>
      </c>
      <c r="E10" s="15" t="s">
        <v>9</v>
      </c>
      <c r="F10" s="15" t="s">
        <v>116</v>
      </c>
      <c r="G10" s="15" t="s">
        <v>9</v>
      </c>
      <c r="H10" s="15" t="s">
        <v>115</v>
      </c>
      <c r="I10" s="14" t="s">
        <v>114</v>
      </c>
      <c r="J10" s="14" t="s">
        <v>113</v>
      </c>
      <c r="K10" s="14" t="s">
        <v>112</v>
      </c>
      <c r="L10" s="14" t="s">
        <v>111</v>
      </c>
      <c r="M10" s="15" t="s">
        <v>9</v>
      </c>
      <c r="N10" s="29"/>
    </row>
    <row r="11" spans="1:14" x14ac:dyDescent="0.2">
      <c r="D11" s="9"/>
      <c r="H11" s="16" t="s">
        <v>15</v>
      </c>
      <c r="I11" s="16" t="s">
        <v>15</v>
      </c>
      <c r="J11" s="16" t="s">
        <v>15</v>
      </c>
      <c r="K11" s="16" t="s">
        <v>15</v>
      </c>
      <c r="L11" s="16" t="s">
        <v>15</v>
      </c>
      <c r="M11" s="16" t="s">
        <v>15</v>
      </c>
      <c r="N11" s="29"/>
    </row>
    <row r="12" spans="1:14" x14ac:dyDescent="0.2">
      <c r="B12" s="33" t="s">
        <v>110</v>
      </c>
      <c r="C12" s="4"/>
      <c r="D12" s="32">
        <f>SUM(D14:D70)</f>
        <v>95</v>
      </c>
      <c r="E12" s="4">
        <f>SUM(E14:E70)</f>
        <v>1037</v>
      </c>
      <c r="F12" s="4">
        <f>SUM(F14:F70)</f>
        <v>239</v>
      </c>
      <c r="G12" s="4">
        <f>SUM(G14:G70)</f>
        <v>551</v>
      </c>
      <c r="H12" s="4">
        <f>SUM(H14:H70)</f>
        <v>15327</v>
      </c>
      <c r="I12" s="4">
        <f>SUM(I14:I70)</f>
        <v>2917</v>
      </c>
      <c r="J12" s="4">
        <f>SUM(J14:J70)</f>
        <v>410</v>
      </c>
      <c r="K12" s="4">
        <f>SUM(K14:K70)</f>
        <v>171</v>
      </c>
      <c r="L12" s="4">
        <f>SUM(L14:L70)</f>
        <v>11829</v>
      </c>
      <c r="M12" s="4">
        <f>SUM(M14:M70)</f>
        <v>2781</v>
      </c>
      <c r="N12" s="29"/>
    </row>
    <row r="13" spans="1:14" x14ac:dyDescent="0.2">
      <c r="D13" s="17"/>
      <c r="E13" s="18"/>
      <c r="F13" s="18"/>
      <c r="G13" s="18"/>
      <c r="N13" s="29"/>
    </row>
    <row r="14" spans="1:14" x14ac:dyDescent="0.2">
      <c r="C14" s="5" t="s">
        <v>109</v>
      </c>
      <c r="D14" s="17">
        <v>45</v>
      </c>
      <c r="E14" s="18">
        <v>446</v>
      </c>
      <c r="F14" s="18">
        <v>91</v>
      </c>
      <c r="G14" s="18">
        <v>238</v>
      </c>
      <c r="H14" s="19">
        <f>I14+J14+K14+L14</f>
        <v>7190</v>
      </c>
      <c r="I14" s="18">
        <v>1179</v>
      </c>
      <c r="J14" s="18">
        <v>143</v>
      </c>
      <c r="K14" s="18">
        <v>64</v>
      </c>
      <c r="L14" s="18">
        <v>5804</v>
      </c>
      <c r="M14" s="18">
        <v>1028</v>
      </c>
      <c r="N14" s="29"/>
    </row>
    <row r="15" spans="1:14" x14ac:dyDescent="0.2">
      <c r="C15" s="5" t="s">
        <v>108</v>
      </c>
      <c r="D15" s="17">
        <v>6</v>
      </c>
      <c r="E15" s="18">
        <v>45</v>
      </c>
      <c r="F15" s="18">
        <v>10</v>
      </c>
      <c r="G15" s="18">
        <v>31</v>
      </c>
      <c r="H15" s="19">
        <f>I15+J15+K15+L15</f>
        <v>550</v>
      </c>
      <c r="I15" s="30" t="s">
        <v>59</v>
      </c>
      <c r="J15" s="18">
        <v>37</v>
      </c>
      <c r="K15" s="30" t="s">
        <v>59</v>
      </c>
      <c r="L15" s="18">
        <v>513</v>
      </c>
      <c r="M15" s="18">
        <v>120</v>
      </c>
      <c r="N15" s="29"/>
    </row>
    <row r="16" spans="1:14" x14ac:dyDescent="0.2">
      <c r="C16" s="5" t="s">
        <v>107</v>
      </c>
      <c r="D16" s="17">
        <v>3</v>
      </c>
      <c r="E16" s="18">
        <v>42</v>
      </c>
      <c r="F16" s="18">
        <v>8</v>
      </c>
      <c r="G16" s="18">
        <v>23</v>
      </c>
      <c r="H16" s="19">
        <f>I16+J16+K16+L16</f>
        <v>512</v>
      </c>
      <c r="I16" s="30" t="s">
        <v>59</v>
      </c>
      <c r="J16" s="30" t="s">
        <v>59</v>
      </c>
      <c r="K16" s="30" t="s">
        <v>59</v>
      </c>
      <c r="L16" s="18">
        <v>512</v>
      </c>
      <c r="M16" s="18">
        <v>111</v>
      </c>
      <c r="N16" s="29"/>
    </row>
    <row r="17" spans="3:14" x14ac:dyDescent="0.2">
      <c r="C17" s="5" t="s">
        <v>106</v>
      </c>
      <c r="D17" s="17">
        <v>2</v>
      </c>
      <c r="E17" s="18">
        <v>27</v>
      </c>
      <c r="F17" s="18">
        <v>7</v>
      </c>
      <c r="G17" s="18">
        <v>15</v>
      </c>
      <c r="H17" s="19">
        <f>I17+J17+K17+L17</f>
        <v>329</v>
      </c>
      <c r="I17" s="30" t="s">
        <v>59</v>
      </c>
      <c r="J17" s="30" t="s">
        <v>59</v>
      </c>
      <c r="K17" s="30" t="s">
        <v>59</v>
      </c>
      <c r="L17" s="18">
        <v>329</v>
      </c>
      <c r="M17" s="18">
        <v>78</v>
      </c>
      <c r="N17" s="29"/>
    </row>
    <row r="18" spans="3:14" x14ac:dyDescent="0.2">
      <c r="C18" s="5" t="s">
        <v>105</v>
      </c>
      <c r="D18" s="17">
        <v>3</v>
      </c>
      <c r="E18" s="18">
        <v>29</v>
      </c>
      <c r="F18" s="18">
        <v>10</v>
      </c>
      <c r="G18" s="18">
        <v>17</v>
      </c>
      <c r="H18" s="19">
        <f>I18+J18+K18+L18</f>
        <v>624</v>
      </c>
      <c r="I18" s="18">
        <v>100</v>
      </c>
      <c r="J18" s="30" t="s">
        <v>59</v>
      </c>
      <c r="K18" s="18">
        <v>7</v>
      </c>
      <c r="L18" s="18">
        <v>517</v>
      </c>
      <c r="M18" s="18">
        <v>112</v>
      </c>
      <c r="N18" s="29"/>
    </row>
    <row r="19" spans="3:14" x14ac:dyDescent="0.2">
      <c r="C19" s="5" t="s">
        <v>104</v>
      </c>
      <c r="D19" s="17">
        <v>6</v>
      </c>
      <c r="E19" s="18">
        <v>61</v>
      </c>
      <c r="F19" s="18">
        <v>18</v>
      </c>
      <c r="G19" s="18">
        <v>37</v>
      </c>
      <c r="H19" s="19">
        <f>I19+J19+K19+L19</f>
        <v>1302</v>
      </c>
      <c r="I19" s="18">
        <v>312</v>
      </c>
      <c r="J19" s="30" t="s">
        <v>59</v>
      </c>
      <c r="K19" s="30" t="s">
        <v>59</v>
      </c>
      <c r="L19" s="18">
        <v>990</v>
      </c>
      <c r="M19" s="18">
        <v>183</v>
      </c>
      <c r="N19" s="29"/>
    </row>
    <row r="20" spans="3:14" x14ac:dyDescent="0.2">
      <c r="C20" s="5" t="s">
        <v>103</v>
      </c>
      <c r="D20" s="17">
        <v>3</v>
      </c>
      <c r="E20" s="18">
        <v>40</v>
      </c>
      <c r="F20" s="18">
        <v>18</v>
      </c>
      <c r="G20" s="18">
        <v>28</v>
      </c>
      <c r="H20" s="19">
        <f>I20+J20+K20+L20</f>
        <v>567</v>
      </c>
      <c r="I20" s="18">
        <v>185</v>
      </c>
      <c r="J20" s="18">
        <v>18</v>
      </c>
      <c r="K20" s="30" t="s">
        <v>59</v>
      </c>
      <c r="L20" s="18">
        <v>364</v>
      </c>
      <c r="M20" s="18">
        <v>218</v>
      </c>
      <c r="N20" s="29"/>
    </row>
    <row r="21" spans="3:14" x14ac:dyDescent="0.2">
      <c r="D21" s="9"/>
      <c r="N21" s="29"/>
    </row>
    <row r="22" spans="3:14" x14ac:dyDescent="0.2">
      <c r="C22" s="5" t="s">
        <v>102</v>
      </c>
      <c r="D22" s="31" t="s">
        <v>59</v>
      </c>
      <c r="E22" s="18">
        <v>10</v>
      </c>
      <c r="F22" s="18">
        <v>3</v>
      </c>
      <c r="G22" s="18">
        <v>5</v>
      </c>
      <c r="H22" s="30" t="s">
        <v>59</v>
      </c>
      <c r="I22" s="30" t="s">
        <v>59</v>
      </c>
      <c r="J22" s="30" t="s">
        <v>59</v>
      </c>
      <c r="K22" s="30" t="s">
        <v>59</v>
      </c>
      <c r="L22" s="30" t="s">
        <v>59</v>
      </c>
      <c r="M22" s="18">
        <v>41</v>
      </c>
      <c r="N22" s="29"/>
    </row>
    <row r="23" spans="3:14" x14ac:dyDescent="0.2">
      <c r="C23" s="5" t="s">
        <v>101</v>
      </c>
      <c r="D23" s="17">
        <v>1</v>
      </c>
      <c r="E23" s="18">
        <v>6</v>
      </c>
      <c r="F23" s="30" t="s">
        <v>59</v>
      </c>
      <c r="G23" s="18">
        <v>2</v>
      </c>
      <c r="H23" s="19">
        <f>I23+J23+K23+L23</f>
        <v>325</v>
      </c>
      <c r="I23" s="18">
        <v>100</v>
      </c>
      <c r="J23" s="18">
        <v>53</v>
      </c>
      <c r="K23" s="18">
        <v>18</v>
      </c>
      <c r="L23" s="18">
        <v>154</v>
      </c>
      <c r="M23" s="30" t="s">
        <v>59</v>
      </c>
      <c r="N23" s="29"/>
    </row>
    <row r="24" spans="3:14" x14ac:dyDescent="0.2">
      <c r="C24" s="5" t="s">
        <v>100</v>
      </c>
      <c r="D24" s="31" t="s">
        <v>59</v>
      </c>
      <c r="E24" s="18">
        <v>9</v>
      </c>
      <c r="F24" s="18">
        <v>2</v>
      </c>
      <c r="G24" s="18">
        <v>1</v>
      </c>
      <c r="H24" s="30" t="s">
        <v>59</v>
      </c>
      <c r="I24" s="30" t="s">
        <v>59</v>
      </c>
      <c r="J24" s="30" t="s">
        <v>59</v>
      </c>
      <c r="K24" s="30" t="s">
        <v>59</v>
      </c>
      <c r="L24" s="30" t="s">
        <v>59</v>
      </c>
      <c r="M24" s="18">
        <v>6</v>
      </c>
      <c r="N24" s="29"/>
    </row>
    <row r="25" spans="3:14" x14ac:dyDescent="0.2">
      <c r="D25" s="9"/>
      <c r="N25" s="29"/>
    </row>
    <row r="26" spans="3:14" x14ac:dyDescent="0.2">
      <c r="C26" s="5" t="s">
        <v>99</v>
      </c>
      <c r="D26" s="17">
        <v>1</v>
      </c>
      <c r="E26" s="18">
        <v>14</v>
      </c>
      <c r="F26" s="18">
        <v>5</v>
      </c>
      <c r="G26" s="18">
        <v>7</v>
      </c>
      <c r="H26" s="19">
        <f>I26+J26+K26+L26</f>
        <v>205</v>
      </c>
      <c r="I26" s="30" t="s">
        <v>59</v>
      </c>
      <c r="J26" s="18">
        <v>34</v>
      </c>
      <c r="K26" s="18">
        <v>18</v>
      </c>
      <c r="L26" s="18">
        <v>153</v>
      </c>
      <c r="M26" s="18">
        <v>72</v>
      </c>
      <c r="N26" s="29"/>
    </row>
    <row r="27" spans="3:14" x14ac:dyDescent="0.2">
      <c r="C27" s="5" t="s">
        <v>98</v>
      </c>
      <c r="D27" s="31" t="s">
        <v>59</v>
      </c>
      <c r="E27" s="18">
        <v>16</v>
      </c>
      <c r="F27" s="18">
        <v>4</v>
      </c>
      <c r="G27" s="18">
        <v>7</v>
      </c>
      <c r="H27" s="30" t="s">
        <v>59</v>
      </c>
      <c r="I27" s="30" t="s">
        <v>59</v>
      </c>
      <c r="J27" s="30" t="s">
        <v>59</v>
      </c>
      <c r="K27" s="30" t="s">
        <v>59</v>
      </c>
      <c r="L27" s="30" t="s">
        <v>59</v>
      </c>
      <c r="M27" s="18">
        <v>36</v>
      </c>
      <c r="N27" s="29"/>
    </row>
    <row r="28" spans="3:14" x14ac:dyDescent="0.2">
      <c r="C28" s="5" t="s">
        <v>97</v>
      </c>
      <c r="D28" s="17">
        <v>1</v>
      </c>
      <c r="E28" s="18">
        <v>5</v>
      </c>
      <c r="F28" s="18">
        <v>1</v>
      </c>
      <c r="G28" s="18">
        <v>4</v>
      </c>
      <c r="H28" s="19">
        <f>I28+J28+K28+L28</f>
        <v>102</v>
      </c>
      <c r="I28" s="30" t="s">
        <v>59</v>
      </c>
      <c r="J28" s="30" t="s">
        <v>59</v>
      </c>
      <c r="K28" s="30" t="s">
        <v>59</v>
      </c>
      <c r="L28" s="18">
        <v>102</v>
      </c>
      <c r="M28" s="18">
        <v>2</v>
      </c>
      <c r="N28" s="29"/>
    </row>
    <row r="29" spans="3:14" x14ac:dyDescent="0.2">
      <c r="C29" s="5" t="s">
        <v>96</v>
      </c>
      <c r="D29" s="17">
        <v>1</v>
      </c>
      <c r="E29" s="18">
        <v>12</v>
      </c>
      <c r="F29" s="18">
        <v>2</v>
      </c>
      <c r="G29" s="18">
        <v>3</v>
      </c>
      <c r="H29" s="19">
        <f>I29+J29+K29+L29</f>
        <v>50</v>
      </c>
      <c r="I29" s="30" t="s">
        <v>59</v>
      </c>
      <c r="J29" s="30" t="s">
        <v>59</v>
      </c>
      <c r="K29" s="30" t="s">
        <v>59</v>
      </c>
      <c r="L29" s="18">
        <v>50</v>
      </c>
      <c r="M29" s="18">
        <v>27</v>
      </c>
      <c r="N29" s="29"/>
    </row>
    <row r="30" spans="3:14" x14ac:dyDescent="0.2">
      <c r="C30" s="5" t="s">
        <v>95</v>
      </c>
      <c r="D30" s="31" t="s">
        <v>59</v>
      </c>
      <c r="E30" s="18">
        <v>15</v>
      </c>
      <c r="F30" s="18">
        <v>2</v>
      </c>
      <c r="G30" s="18">
        <v>9</v>
      </c>
      <c r="H30" s="30" t="s">
        <v>59</v>
      </c>
      <c r="I30" s="30" t="s">
        <v>59</v>
      </c>
      <c r="J30" s="30" t="s">
        <v>59</v>
      </c>
      <c r="K30" s="30" t="s">
        <v>59</v>
      </c>
      <c r="L30" s="30" t="s">
        <v>59</v>
      </c>
      <c r="M30" s="18">
        <v>23</v>
      </c>
      <c r="N30" s="29"/>
    </row>
    <row r="31" spans="3:14" x14ac:dyDescent="0.2">
      <c r="C31" s="5" t="s">
        <v>94</v>
      </c>
      <c r="D31" s="17">
        <v>4</v>
      </c>
      <c r="E31" s="18">
        <v>35</v>
      </c>
      <c r="F31" s="18">
        <v>6</v>
      </c>
      <c r="G31" s="18">
        <v>17</v>
      </c>
      <c r="H31" s="19">
        <f>I31+J31+K31+L31</f>
        <v>528</v>
      </c>
      <c r="I31" s="18">
        <v>293</v>
      </c>
      <c r="J31" s="30" t="s">
        <v>59</v>
      </c>
      <c r="K31" s="30" t="s">
        <v>59</v>
      </c>
      <c r="L31" s="18">
        <v>235</v>
      </c>
      <c r="M31" s="18">
        <v>87</v>
      </c>
      <c r="N31" s="29"/>
    </row>
    <row r="32" spans="3:14" x14ac:dyDescent="0.2">
      <c r="D32" s="9"/>
      <c r="N32" s="29"/>
    </row>
    <row r="33" spans="3:14" x14ac:dyDescent="0.2">
      <c r="C33" s="5" t="s">
        <v>93</v>
      </c>
      <c r="D33" s="17">
        <v>1</v>
      </c>
      <c r="E33" s="18">
        <v>15</v>
      </c>
      <c r="F33" s="18">
        <v>4</v>
      </c>
      <c r="G33" s="18">
        <v>8</v>
      </c>
      <c r="H33" s="19">
        <f>I33+J33+K33+L33</f>
        <v>238</v>
      </c>
      <c r="I33" s="30" t="s">
        <v>59</v>
      </c>
      <c r="J33" s="18">
        <v>30</v>
      </c>
      <c r="K33" s="18">
        <v>18</v>
      </c>
      <c r="L33" s="18">
        <v>190</v>
      </c>
      <c r="M33" s="18">
        <v>44</v>
      </c>
      <c r="N33" s="29"/>
    </row>
    <row r="34" spans="3:14" x14ac:dyDescent="0.2">
      <c r="C34" s="5" t="s">
        <v>92</v>
      </c>
      <c r="D34" s="17">
        <v>1</v>
      </c>
      <c r="E34" s="18">
        <v>15</v>
      </c>
      <c r="F34" s="18">
        <v>5</v>
      </c>
      <c r="G34" s="18">
        <v>6</v>
      </c>
      <c r="H34" s="19">
        <f>I34+J34+K34+L34</f>
        <v>71</v>
      </c>
      <c r="I34" s="30" t="s">
        <v>59</v>
      </c>
      <c r="J34" s="30" t="s">
        <v>59</v>
      </c>
      <c r="K34" s="30" t="s">
        <v>59</v>
      </c>
      <c r="L34" s="18">
        <v>71</v>
      </c>
      <c r="M34" s="18">
        <v>65</v>
      </c>
      <c r="N34" s="29"/>
    </row>
    <row r="35" spans="3:14" x14ac:dyDescent="0.2">
      <c r="C35" s="5" t="s">
        <v>91</v>
      </c>
      <c r="D35" s="17">
        <v>1</v>
      </c>
      <c r="E35" s="18">
        <v>3</v>
      </c>
      <c r="F35" s="18">
        <v>1</v>
      </c>
      <c r="G35" s="18">
        <v>1</v>
      </c>
      <c r="H35" s="19">
        <f>I35+J35+K35+L35</f>
        <v>120</v>
      </c>
      <c r="I35" s="18">
        <v>120</v>
      </c>
      <c r="J35" s="30" t="s">
        <v>59</v>
      </c>
      <c r="K35" s="30" t="s">
        <v>59</v>
      </c>
      <c r="L35" s="30" t="s">
        <v>59</v>
      </c>
      <c r="M35" s="18">
        <v>19</v>
      </c>
      <c r="N35" s="29"/>
    </row>
    <row r="36" spans="3:14" x14ac:dyDescent="0.2">
      <c r="C36" s="5" t="s">
        <v>90</v>
      </c>
      <c r="D36" s="17">
        <v>1</v>
      </c>
      <c r="E36" s="18">
        <v>4</v>
      </c>
      <c r="F36" s="30" t="s">
        <v>59</v>
      </c>
      <c r="G36" s="18">
        <v>4</v>
      </c>
      <c r="H36" s="19">
        <f>I36+J36+K36+L36</f>
        <v>52</v>
      </c>
      <c r="I36" s="30" t="s">
        <v>59</v>
      </c>
      <c r="J36" s="30" t="s">
        <v>59</v>
      </c>
      <c r="K36" s="30" t="s">
        <v>59</v>
      </c>
      <c r="L36" s="18">
        <v>52</v>
      </c>
      <c r="M36" s="30" t="s">
        <v>59</v>
      </c>
      <c r="N36" s="29"/>
    </row>
    <row r="37" spans="3:14" x14ac:dyDescent="0.2">
      <c r="C37" s="5" t="s">
        <v>89</v>
      </c>
      <c r="D37" s="31" t="s">
        <v>59</v>
      </c>
      <c r="E37" s="30" t="s">
        <v>59</v>
      </c>
      <c r="F37" s="30" t="s">
        <v>59</v>
      </c>
      <c r="G37" s="30" t="s">
        <v>59</v>
      </c>
      <c r="H37" s="30" t="s">
        <v>59</v>
      </c>
      <c r="I37" s="30" t="s">
        <v>59</v>
      </c>
      <c r="J37" s="30" t="s">
        <v>59</v>
      </c>
      <c r="K37" s="30" t="s">
        <v>59</v>
      </c>
      <c r="L37" s="30" t="s">
        <v>59</v>
      </c>
      <c r="M37" s="30" t="s">
        <v>59</v>
      </c>
      <c r="N37" s="29"/>
    </row>
    <row r="38" spans="3:14" x14ac:dyDescent="0.2">
      <c r="D38" s="9"/>
      <c r="N38" s="29"/>
    </row>
    <row r="39" spans="3:14" x14ac:dyDescent="0.2">
      <c r="C39" s="5" t="s">
        <v>88</v>
      </c>
      <c r="D39" s="17">
        <v>1</v>
      </c>
      <c r="E39" s="18">
        <v>18</v>
      </c>
      <c r="F39" s="18">
        <v>3</v>
      </c>
      <c r="G39" s="18">
        <v>8</v>
      </c>
      <c r="H39" s="19">
        <f>I39+J39+K39+L39</f>
        <v>150</v>
      </c>
      <c r="I39" s="30" t="s">
        <v>59</v>
      </c>
      <c r="J39" s="30" t="s">
        <v>59</v>
      </c>
      <c r="K39" s="30" t="s">
        <v>59</v>
      </c>
      <c r="L39" s="18">
        <v>150</v>
      </c>
      <c r="M39" s="18">
        <v>31</v>
      </c>
      <c r="N39" s="29"/>
    </row>
    <row r="40" spans="3:14" x14ac:dyDescent="0.2">
      <c r="C40" s="5" t="s">
        <v>87</v>
      </c>
      <c r="D40" s="31" t="s">
        <v>59</v>
      </c>
      <c r="E40" s="18">
        <v>4</v>
      </c>
      <c r="F40" s="18">
        <v>2</v>
      </c>
      <c r="G40" s="18">
        <v>3</v>
      </c>
      <c r="H40" s="30" t="s">
        <v>59</v>
      </c>
      <c r="I40" s="30" t="s">
        <v>59</v>
      </c>
      <c r="J40" s="30" t="s">
        <v>59</v>
      </c>
      <c r="K40" s="30" t="s">
        <v>59</v>
      </c>
      <c r="L40" s="30" t="s">
        <v>59</v>
      </c>
      <c r="M40" s="18">
        <v>38</v>
      </c>
      <c r="N40" s="29"/>
    </row>
    <row r="41" spans="3:14" x14ac:dyDescent="0.2">
      <c r="C41" s="5" t="s">
        <v>86</v>
      </c>
      <c r="D41" s="17">
        <v>3</v>
      </c>
      <c r="E41" s="18">
        <v>16</v>
      </c>
      <c r="F41" s="18">
        <v>5</v>
      </c>
      <c r="G41" s="18">
        <v>9</v>
      </c>
      <c r="H41" s="19">
        <f>I41+J41+K41+L41</f>
        <v>640</v>
      </c>
      <c r="I41" s="18">
        <v>450</v>
      </c>
      <c r="J41" s="30" t="s">
        <v>59</v>
      </c>
      <c r="K41" s="30" t="s">
        <v>59</v>
      </c>
      <c r="L41" s="18">
        <v>190</v>
      </c>
      <c r="M41" s="18">
        <v>58</v>
      </c>
      <c r="N41" s="29"/>
    </row>
    <row r="42" spans="3:14" x14ac:dyDescent="0.2">
      <c r="C42" s="5" t="s">
        <v>85</v>
      </c>
      <c r="D42" s="17">
        <v>1</v>
      </c>
      <c r="E42" s="18">
        <v>4</v>
      </c>
      <c r="F42" s="18">
        <v>2</v>
      </c>
      <c r="G42" s="18">
        <v>1</v>
      </c>
      <c r="H42" s="19">
        <f>I42+J42+K42+L42</f>
        <v>36</v>
      </c>
      <c r="I42" s="30" t="s">
        <v>59</v>
      </c>
      <c r="J42" s="30" t="s">
        <v>59</v>
      </c>
      <c r="K42" s="30" t="s">
        <v>59</v>
      </c>
      <c r="L42" s="18">
        <v>36</v>
      </c>
      <c r="M42" s="18">
        <v>13</v>
      </c>
      <c r="N42" s="29"/>
    </row>
    <row r="43" spans="3:14" x14ac:dyDescent="0.2">
      <c r="C43" s="5" t="s">
        <v>84</v>
      </c>
      <c r="D43" s="31" t="s">
        <v>59</v>
      </c>
      <c r="E43" s="18">
        <v>7</v>
      </c>
      <c r="F43" s="30" t="s">
        <v>59</v>
      </c>
      <c r="G43" s="18">
        <v>3</v>
      </c>
      <c r="H43" s="30" t="s">
        <v>59</v>
      </c>
      <c r="I43" s="30" t="s">
        <v>59</v>
      </c>
      <c r="J43" s="30" t="s">
        <v>59</v>
      </c>
      <c r="K43" s="30" t="s">
        <v>59</v>
      </c>
      <c r="L43" s="30" t="s">
        <v>59</v>
      </c>
      <c r="M43" s="30" t="s">
        <v>59</v>
      </c>
      <c r="N43" s="29"/>
    </row>
    <row r="44" spans="3:14" x14ac:dyDescent="0.2">
      <c r="D44" s="9"/>
      <c r="N44" s="29"/>
    </row>
    <row r="45" spans="3:14" x14ac:dyDescent="0.2">
      <c r="C45" s="5" t="s">
        <v>83</v>
      </c>
      <c r="D45" s="17">
        <v>1</v>
      </c>
      <c r="E45" s="18">
        <v>8</v>
      </c>
      <c r="F45" s="18">
        <v>2</v>
      </c>
      <c r="G45" s="18">
        <v>1</v>
      </c>
      <c r="H45" s="19">
        <f>I45+J45+K45+L45</f>
        <v>430</v>
      </c>
      <c r="I45" s="30" t="s">
        <v>59</v>
      </c>
      <c r="J45" s="18">
        <v>75</v>
      </c>
      <c r="K45" s="30" t="s">
        <v>59</v>
      </c>
      <c r="L45" s="18">
        <v>355</v>
      </c>
      <c r="M45" s="18">
        <v>28</v>
      </c>
      <c r="N45" s="29"/>
    </row>
    <row r="46" spans="3:14" x14ac:dyDescent="0.2">
      <c r="C46" s="5" t="s">
        <v>82</v>
      </c>
      <c r="D46" s="31" t="s">
        <v>59</v>
      </c>
      <c r="E46" s="18">
        <v>4</v>
      </c>
      <c r="F46" s="18">
        <v>1</v>
      </c>
      <c r="G46" s="18">
        <v>2</v>
      </c>
      <c r="H46" s="30" t="s">
        <v>59</v>
      </c>
      <c r="I46" s="30" t="s">
        <v>59</v>
      </c>
      <c r="J46" s="30" t="s">
        <v>59</v>
      </c>
      <c r="K46" s="30" t="s">
        <v>59</v>
      </c>
      <c r="L46" s="30" t="s">
        <v>59</v>
      </c>
      <c r="M46" s="18">
        <v>19</v>
      </c>
      <c r="N46" s="29"/>
    </row>
    <row r="47" spans="3:14" x14ac:dyDescent="0.2">
      <c r="C47" s="5" t="s">
        <v>81</v>
      </c>
      <c r="D47" s="31" t="s">
        <v>59</v>
      </c>
      <c r="E47" s="18">
        <v>7</v>
      </c>
      <c r="F47" s="18">
        <v>1</v>
      </c>
      <c r="G47" s="18">
        <v>3</v>
      </c>
      <c r="H47" s="30" t="s">
        <v>59</v>
      </c>
      <c r="I47" s="30" t="s">
        <v>59</v>
      </c>
      <c r="J47" s="30" t="s">
        <v>59</v>
      </c>
      <c r="K47" s="30" t="s">
        <v>59</v>
      </c>
      <c r="L47" s="30" t="s">
        <v>59</v>
      </c>
      <c r="M47" s="18">
        <v>19</v>
      </c>
      <c r="N47" s="29"/>
    </row>
    <row r="48" spans="3:14" x14ac:dyDescent="0.2">
      <c r="C48" s="5" t="s">
        <v>80</v>
      </c>
      <c r="D48" s="31" t="s">
        <v>59</v>
      </c>
      <c r="E48" s="18">
        <v>4</v>
      </c>
      <c r="F48" s="30" t="s">
        <v>59</v>
      </c>
      <c r="G48" s="18">
        <v>1</v>
      </c>
      <c r="H48" s="30" t="s">
        <v>59</v>
      </c>
      <c r="I48" s="30" t="s">
        <v>59</v>
      </c>
      <c r="J48" s="30" t="s">
        <v>59</v>
      </c>
      <c r="K48" s="30" t="s">
        <v>59</v>
      </c>
      <c r="L48" s="30" t="s">
        <v>59</v>
      </c>
      <c r="M48" s="30" t="s">
        <v>59</v>
      </c>
      <c r="N48" s="29"/>
    </row>
    <row r="49" spans="3:14" x14ac:dyDescent="0.2">
      <c r="C49" s="5" t="s">
        <v>79</v>
      </c>
      <c r="D49" s="31" t="s">
        <v>59</v>
      </c>
      <c r="E49" s="18">
        <v>3</v>
      </c>
      <c r="F49" s="30" t="s">
        <v>59</v>
      </c>
      <c r="G49" s="30" t="s">
        <v>59</v>
      </c>
      <c r="H49" s="30" t="s">
        <v>59</v>
      </c>
      <c r="I49" s="30" t="s">
        <v>59</v>
      </c>
      <c r="J49" s="30" t="s">
        <v>59</v>
      </c>
      <c r="K49" s="30" t="s">
        <v>59</v>
      </c>
      <c r="L49" s="30" t="s">
        <v>59</v>
      </c>
      <c r="M49" s="30" t="s">
        <v>59</v>
      </c>
      <c r="N49" s="29"/>
    </row>
    <row r="50" spans="3:14" x14ac:dyDescent="0.2">
      <c r="C50" s="5" t="s">
        <v>78</v>
      </c>
      <c r="D50" s="31" t="s">
        <v>59</v>
      </c>
      <c r="E50" s="18">
        <v>4</v>
      </c>
      <c r="F50" s="18">
        <v>1</v>
      </c>
      <c r="G50" s="18">
        <v>1</v>
      </c>
      <c r="H50" s="30" t="s">
        <v>59</v>
      </c>
      <c r="I50" s="30" t="s">
        <v>59</v>
      </c>
      <c r="J50" s="30" t="s">
        <v>59</v>
      </c>
      <c r="K50" s="30" t="s">
        <v>59</v>
      </c>
      <c r="L50" s="30" t="s">
        <v>59</v>
      </c>
      <c r="M50" s="18">
        <v>11</v>
      </c>
      <c r="N50" s="29"/>
    </row>
    <row r="51" spans="3:14" x14ac:dyDescent="0.2">
      <c r="C51" s="5" t="s">
        <v>77</v>
      </c>
      <c r="D51" s="31" t="s">
        <v>59</v>
      </c>
      <c r="E51" s="18">
        <v>6</v>
      </c>
      <c r="F51" s="30" t="s">
        <v>59</v>
      </c>
      <c r="G51" s="18">
        <v>1</v>
      </c>
      <c r="H51" s="30" t="s">
        <v>59</v>
      </c>
      <c r="I51" s="30" t="s">
        <v>59</v>
      </c>
      <c r="J51" s="30" t="s">
        <v>59</v>
      </c>
      <c r="K51" s="30" t="s">
        <v>59</v>
      </c>
      <c r="L51" s="30" t="s">
        <v>59</v>
      </c>
      <c r="M51" s="30" t="s">
        <v>59</v>
      </c>
      <c r="N51" s="29"/>
    </row>
    <row r="52" spans="3:14" x14ac:dyDescent="0.2">
      <c r="C52" s="5" t="s">
        <v>76</v>
      </c>
      <c r="D52" s="31" t="s">
        <v>59</v>
      </c>
      <c r="E52" s="18">
        <v>4</v>
      </c>
      <c r="F52" s="18">
        <v>1</v>
      </c>
      <c r="G52" s="30" t="s">
        <v>59</v>
      </c>
      <c r="H52" s="30" t="s">
        <v>59</v>
      </c>
      <c r="I52" s="30" t="s">
        <v>59</v>
      </c>
      <c r="J52" s="30" t="s">
        <v>59</v>
      </c>
      <c r="K52" s="30" t="s">
        <v>59</v>
      </c>
      <c r="L52" s="30" t="s">
        <v>59</v>
      </c>
      <c r="M52" s="18">
        <v>6</v>
      </c>
      <c r="N52" s="29"/>
    </row>
    <row r="53" spans="3:14" x14ac:dyDescent="0.2">
      <c r="C53" s="5" t="s">
        <v>75</v>
      </c>
      <c r="D53" s="31" t="s">
        <v>59</v>
      </c>
      <c r="E53" s="18">
        <v>7</v>
      </c>
      <c r="F53" s="18">
        <v>2</v>
      </c>
      <c r="G53" s="18">
        <v>5</v>
      </c>
      <c r="H53" s="30" t="s">
        <v>59</v>
      </c>
      <c r="I53" s="30" t="s">
        <v>59</v>
      </c>
      <c r="J53" s="30" t="s">
        <v>59</v>
      </c>
      <c r="K53" s="30" t="s">
        <v>59</v>
      </c>
      <c r="L53" s="30" t="s">
        <v>59</v>
      </c>
      <c r="M53" s="18">
        <v>31</v>
      </c>
      <c r="N53" s="29"/>
    </row>
    <row r="54" spans="3:14" x14ac:dyDescent="0.2">
      <c r="C54" s="5" t="s">
        <v>74</v>
      </c>
      <c r="D54" s="31" t="s">
        <v>59</v>
      </c>
      <c r="E54" s="18">
        <v>6</v>
      </c>
      <c r="F54" s="18">
        <v>2</v>
      </c>
      <c r="G54" s="18">
        <v>3</v>
      </c>
      <c r="H54" s="30" t="s">
        <v>59</v>
      </c>
      <c r="I54" s="30" t="s">
        <v>59</v>
      </c>
      <c r="J54" s="30" t="s">
        <v>59</v>
      </c>
      <c r="K54" s="30" t="s">
        <v>59</v>
      </c>
      <c r="L54" s="30" t="s">
        <v>59</v>
      </c>
      <c r="M54" s="18">
        <v>26</v>
      </c>
      <c r="N54" s="29"/>
    </row>
    <row r="55" spans="3:14" x14ac:dyDescent="0.2">
      <c r="D55" s="9"/>
      <c r="N55" s="29"/>
    </row>
    <row r="56" spans="3:14" x14ac:dyDescent="0.2">
      <c r="C56" s="5" t="s">
        <v>73</v>
      </c>
      <c r="D56" s="17">
        <v>1</v>
      </c>
      <c r="E56" s="18">
        <v>10</v>
      </c>
      <c r="F56" s="18">
        <v>1</v>
      </c>
      <c r="G56" s="18">
        <v>7</v>
      </c>
      <c r="H56" s="19">
        <f>I56+J56+K56+L56</f>
        <v>145</v>
      </c>
      <c r="I56" s="30" t="s">
        <v>59</v>
      </c>
      <c r="J56" s="30" t="s">
        <v>59</v>
      </c>
      <c r="K56" s="30" t="s">
        <v>59</v>
      </c>
      <c r="L56" s="18">
        <v>145</v>
      </c>
      <c r="M56" s="18">
        <v>19</v>
      </c>
      <c r="N56" s="29"/>
    </row>
    <row r="57" spans="3:14" x14ac:dyDescent="0.2">
      <c r="C57" s="5" t="s">
        <v>72</v>
      </c>
      <c r="D57" s="31" t="s">
        <v>59</v>
      </c>
      <c r="E57" s="18">
        <v>5</v>
      </c>
      <c r="F57" s="30" t="s">
        <v>59</v>
      </c>
      <c r="G57" s="18">
        <v>1</v>
      </c>
      <c r="H57" s="30" t="s">
        <v>59</v>
      </c>
      <c r="I57" s="30" t="s">
        <v>59</v>
      </c>
      <c r="J57" s="30" t="s">
        <v>59</v>
      </c>
      <c r="K57" s="30" t="s">
        <v>59</v>
      </c>
      <c r="L57" s="30" t="s">
        <v>59</v>
      </c>
      <c r="M57" s="30" t="s">
        <v>59</v>
      </c>
      <c r="N57" s="29"/>
    </row>
    <row r="58" spans="3:14" x14ac:dyDescent="0.2">
      <c r="C58" s="5" t="s">
        <v>71</v>
      </c>
      <c r="D58" s="31" t="s">
        <v>59</v>
      </c>
      <c r="E58" s="18">
        <v>4</v>
      </c>
      <c r="F58" s="30" t="s">
        <v>59</v>
      </c>
      <c r="G58" s="18">
        <v>1</v>
      </c>
      <c r="H58" s="30" t="s">
        <v>59</v>
      </c>
      <c r="I58" s="30" t="s">
        <v>59</v>
      </c>
      <c r="J58" s="30" t="s">
        <v>59</v>
      </c>
      <c r="K58" s="30" t="s">
        <v>59</v>
      </c>
      <c r="L58" s="30" t="s">
        <v>59</v>
      </c>
      <c r="M58" s="30" t="s">
        <v>59</v>
      </c>
      <c r="N58" s="29"/>
    </row>
    <row r="59" spans="3:14" x14ac:dyDescent="0.2">
      <c r="C59" s="5" t="s">
        <v>70</v>
      </c>
      <c r="D59" s="17">
        <v>1</v>
      </c>
      <c r="E59" s="18">
        <v>8</v>
      </c>
      <c r="F59" s="18">
        <v>2</v>
      </c>
      <c r="G59" s="18">
        <v>5</v>
      </c>
      <c r="H59" s="19">
        <f>I59+J59+K59+L59</f>
        <v>74</v>
      </c>
      <c r="I59" s="30" t="s">
        <v>59</v>
      </c>
      <c r="J59" s="30" t="s">
        <v>59</v>
      </c>
      <c r="K59" s="30" t="s">
        <v>59</v>
      </c>
      <c r="L59" s="18">
        <v>74</v>
      </c>
      <c r="M59" s="18">
        <v>35</v>
      </c>
      <c r="N59" s="29"/>
    </row>
    <row r="60" spans="3:14" x14ac:dyDescent="0.2">
      <c r="C60" s="5" t="s">
        <v>69</v>
      </c>
      <c r="D60" s="31" t="s">
        <v>59</v>
      </c>
      <c r="E60" s="18">
        <v>5</v>
      </c>
      <c r="F60" s="18">
        <v>1</v>
      </c>
      <c r="G60" s="18">
        <v>2</v>
      </c>
      <c r="H60" s="30" t="s">
        <v>59</v>
      </c>
      <c r="I60" s="30" t="s">
        <v>59</v>
      </c>
      <c r="J60" s="30" t="s">
        <v>59</v>
      </c>
      <c r="K60" s="30" t="s">
        <v>59</v>
      </c>
      <c r="L60" s="30" t="s">
        <v>59</v>
      </c>
      <c r="M60" s="18">
        <v>19</v>
      </c>
      <c r="N60" s="29"/>
    </row>
    <row r="61" spans="3:14" x14ac:dyDescent="0.2">
      <c r="C61" s="5" t="s">
        <v>68</v>
      </c>
      <c r="D61" s="17">
        <v>1</v>
      </c>
      <c r="E61" s="18">
        <v>7</v>
      </c>
      <c r="F61" s="30" t="s">
        <v>59</v>
      </c>
      <c r="G61" s="18">
        <v>3</v>
      </c>
      <c r="H61" s="19">
        <f>I61+J61+K61+L61</f>
        <v>84</v>
      </c>
      <c r="I61" s="30" t="s">
        <v>59</v>
      </c>
      <c r="J61" s="30" t="s">
        <v>59</v>
      </c>
      <c r="K61" s="30" t="s">
        <v>59</v>
      </c>
      <c r="L61" s="18">
        <v>84</v>
      </c>
      <c r="M61" s="30" t="s">
        <v>59</v>
      </c>
      <c r="N61" s="29"/>
    </row>
    <row r="62" spans="3:14" x14ac:dyDescent="0.2">
      <c r="C62" s="5" t="s">
        <v>67</v>
      </c>
      <c r="D62" s="17">
        <v>3</v>
      </c>
      <c r="E62" s="18">
        <v>12</v>
      </c>
      <c r="F62" s="18">
        <v>3</v>
      </c>
      <c r="G62" s="18">
        <v>6</v>
      </c>
      <c r="H62" s="19">
        <f>I62+J62+K62+L62</f>
        <v>510</v>
      </c>
      <c r="I62" s="18">
        <v>178</v>
      </c>
      <c r="J62" s="18">
        <v>20</v>
      </c>
      <c r="K62" s="18">
        <v>15</v>
      </c>
      <c r="L62" s="18">
        <v>297</v>
      </c>
      <c r="M62" s="18">
        <v>40</v>
      </c>
      <c r="N62" s="29"/>
    </row>
    <row r="63" spans="3:14" x14ac:dyDescent="0.2">
      <c r="D63" s="9"/>
      <c r="N63" s="29"/>
    </row>
    <row r="64" spans="3:14" x14ac:dyDescent="0.2">
      <c r="C64" s="5" t="s">
        <v>66</v>
      </c>
      <c r="D64" s="17">
        <v>2</v>
      </c>
      <c r="E64" s="18">
        <v>11</v>
      </c>
      <c r="F64" s="18">
        <v>6</v>
      </c>
      <c r="G64" s="18">
        <v>13</v>
      </c>
      <c r="H64" s="19">
        <f>I64+J64+K64+L64</f>
        <v>341</v>
      </c>
      <c r="I64" s="30" t="s">
        <v>59</v>
      </c>
      <c r="J64" s="30" t="s">
        <v>59</v>
      </c>
      <c r="K64" s="18">
        <v>15</v>
      </c>
      <c r="L64" s="18">
        <v>326</v>
      </c>
      <c r="M64" s="18">
        <v>66</v>
      </c>
      <c r="N64" s="29"/>
    </row>
    <row r="65" spans="1:14" x14ac:dyDescent="0.2">
      <c r="C65" s="5" t="s">
        <v>65</v>
      </c>
      <c r="D65" s="31" t="s">
        <v>59</v>
      </c>
      <c r="E65" s="18">
        <v>5</v>
      </c>
      <c r="F65" s="18">
        <v>4</v>
      </c>
      <c r="G65" s="18">
        <v>2</v>
      </c>
      <c r="H65" s="30" t="s">
        <v>59</v>
      </c>
      <c r="I65" s="30" t="s">
        <v>59</v>
      </c>
      <c r="J65" s="30" t="s">
        <v>59</v>
      </c>
      <c r="K65" s="30" t="s">
        <v>59</v>
      </c>
      <c r="L65" s="30" t="s">
        <v>59</v>
      </c>
      <c r="M65" s="18">
        <v>31</v>
      </c>
      <c r="N65" s="29"/>
    </row>
    <row r="66" spans="1:14" x14ac:dyDescent="0.2">
      <c r="C66" s="5" t="s">
        <v>64</v>
      </c>
      <c r="D66" s="17">
        <v>1</v>
      </c>
      <c r="E66" s="18">
        <v>3</v>
      </c>
      <c r="F66" s="30" t="s">
        <v>59</v>
      </c>
      <c r="G66" s="18">
        <v>3</v>
      </c>
      <c r="H66" s="19">
        <f>I66+J66+K66+L66</f>
        <v>152</v>
      </c>
      <c r="I66" s="30" t="s">
        <v>59</v>
      </c>
      <c r="J66" s="30" t="s">
        <v>59</v>
      </c>
      <c r="K66" s="18">
        <v>16</v>
      </c>
      <c r="L66" s="18">
        <v>136</v>
      </c>
      <c r="M66" s="30" t="s">
        <v>59</v>
      </c>
      <c r="N66" s="29"/>
    </row>
    <row r="67" spans="1:14" x14ac:dyDescent="0.2">
      <c r="C67" s="5" t="s">
        <v>63</v>
      </c>
      <c r="D67" s="31" t="s">
        <v>59</v>
      </c>
      <c r="E67" s="18">
        <v>7</v>
      </c>
      <c r="F67" s="18">
        <v>3</v>
      </c>
      <c r="G67" s="18">
        <v>1</v>
      </c>
      <c r="H67" s="30" t="s">
        <v>59</v>
      </c>
      <c r="I67" s="30" t="s">
        <v>59</v>
      </c>
      <c r="J67" s="30" t="s">
        <v>59</v>
      </c>
      <c r="K67" s="30" t="s">
        <v>59</v>
      </c>
      <c r="L67" s="30" t="s">
        <v>59</v>
      </c>
      <c r="M67" s="18">
        <v>19</v>
      </c>
      <c r="N67" s="29"/>
    </row>
    <row r="68" spans="1:14" x14ac:dyDescent="0.2">
      <c r="C68" s="5" t="s">
        <v>62</v>
      </c>
      <c r="D68" s="31" t="s">
        <v>59</v>
      </c>
      <c r="E68" s="18">
        <v>5</v>
      </c>
      <c r="F68" s="30" t="s">
        <v>59</v>
      </c>
      <c r="G68" s="18">
        <v>1</v>
      </c>
      <c r="H68" s="30" t="s">
        <v>59</v>
      </c>
      <c r="I68" s="30" t="s">
        <v>59</v>
      </c>
      <c r="J68" s="30" t="s">
        <v>59</v>
      </c>
      <c r="K68" s="30" t="s">
        <v>59</v>
      </c>
      <c r="L68" s="30" t="s">
        <v>59</v>
      </c>
      <c r="M68" s="30" t="s">
        <v>59</v>
      </c>
      <c r="N68" s="29"/>
    </row>
    <row r="69" spans="1:14" x14ac:dyDescent="0.2">
      <c r="C69" s="5" t="s">
        <v>61</v>
      </c>
      <c r="D69" s="31" t="s">
        <v>59</v>
      </c>
      <c r="E69" s="18">
        <v>3</v>
      </c>
      <c r="F69" s="30" t="s">
        <v>59</v>
      </c>
      <c r="G69" s="18">
        <v>2</v>
      </c>
      <c r="H69" s="30" t="s">
        <v>59</v>
      </c>
      <c r="I69" s="30" t="s">
        <v>59</v>
      </c>
      <c r="J69" s="30" t="s">
        <v>59</v>
      </c>
      <c r="K69" s="30" t="s">
        <v>59</v>
      </c>
      <c r="L69" s="30" t="s">
        <v>59</v>
      </c>
      <c r="M69" s="30" t="s">
        <v>59</v>
      </c>
      <c r="N69" s="29"/>
    </row>
    <row r="70" spans="1:14" x14ac:dyDescent="0.2">
      <c r="C70" s="5" t="s">
        <v>60</v>
      </c>
      <c r="D70" s="31" t="s">
        <v>59</v>
      </c>
      <c r="E70" s="18">
        <v>1</v>
      </c>
      <c r="F70" s="30" t="s">
        <v>59</v>
      </c>
      <c r="G70" s="30" t="s">
        <v>59</v>
      </c>
      <c r="H70" s="30" t="s">
        <v>59</v>
      </c>
      <c r="I70" s="30" t="s">
        <v>59</v>
      </c>
      <c r="J70" s="30" t="s">
        <v>59</v>
      </c>
      <c r="K70" s="30" t="s">
        <v>59</v>
      </c>
      <c r="L70" s="30" t="s">
        <v>59</v>
      </c>
      <c r="M70" s="30" t="s">
        <v>59</v>
      </c>
      <c r="N70" s="29"/>
    </row>
    <row r="71" spans="1:14" ht="18" thickBot="1" x14ac:dyDescent="0.25">
      <c r="B71" s="7"/>
      <c r="C71" s="7"/>
      <c r="D71" s="20"/>
      <c r="E71" s="7"/>
      <c r="F71" s="7"/>
      <c r="G71" s="7"/>
      <c r="H71" s="7"/>
      <c r="I71" s="7"/>
      <c r="J71" s="7"/>
      <c r="K71" s="7"/>
      <c r="L71" s="7"/>
      <c r="M71" s="7"/>
      <c r="N71" s="29"/>
    </row>
    <row r="72" spans="1:14" x14ac:dyDescent="0.2">
      <c r="D72" s="5" t="s">
        <v>37</v>
      </c>
      <c r="N72" s="29"/>
    </row>
    <row r="73" spans="1:14" x14ac:dyDescent="0.2">
      <c r="A73" s="5"/>
      <c r="N73" s="29"/>
    </row>
  </sheetData>
  <phoneticPr fontId="4"/>
  <pageMargins left="0.34" right="0.51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3.69921875" style="6" customWidth="1"/>
    <col min="3" max="8" width="9.69921875" style="6"/>
    <col min="9" max="12" width="8.69921875" style="6" customWidth="1"/>
    <col min="13" max="84" width="10.69921875" style="6" customWidth="1"/>
    <col min="85" max="16384" width="9.69921875" style="6"/>
  </cols>
  <sheetData>
    <row r="1" spans="1:13" x14ac:dyDescent="0.2">
      <c r="A1" s="5"/>
    </row>
    <row r="6" spans="1:13" x14ac:dyDescent="0.2">
      <c r="E6" s="1" t="s">
        <v>184</v>
      </c>
    </row>
    <row r="7" spans="1:13" x14ac:dyDescent="0.2">
      <c r="C7" s="1" t="s">
        <v>183</v>
      </c>
    </row>
    <row r="8" spans="1:13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8" t="s">
        <v>182</v>
      </c>
      <c r="L8" s="7"/>
    </row>
    <row r="9" spans="1:13" x14ac:dyDescent="0.2">
      <c r="C9" s="9"/>
      <c r="D9" s="9"/>
      <c r="E9" s="9"/>
      <c r="F9" s="12"/>
      <c r="G9" s="12"/>
      <c r="H9" s="12"/>
      <c r="I9" s="12"/>
      <c r="J9" s="12"/>
      <c r="K9" s="12"/>
      <c r="L9" s="9"/>
      <c r="M9" s="29"/>
    </row>
    <row r="10" spans="1:13" x14ac:dyDescent="0.2">
      <c r="C10" s="34" t="s">
        <v>181</v>
      </c>
      <c r="D10" s="34" t="s">
        <v>180</v>
      </c>
      <c r="E10" s="34" t="s">
        <v>179</v>
      </c>
      <c r="F10" s="9"/>
      <c r="G10" s="9"/>
      <c r="H10" s="34" t="s">
        <v>178</v>
      </c>
      <c r="I10" s="9"/>
      <c r="J10" s="34" t="s">
        <v>177</v>
      </c>
      <c r="K10" s="9"/>
      <c r="L10" s="34" t="s">
        <v>176</v>
      </c>
      <c r="M10" s="29"/>
    </row>
    <row r="11" spans="1:13" x14ac:dyDescent="0.2">
      <c r="B11" s="12"/>
      <c r="C11" s="10"/>
      <c r="D11" s="10"/>
      <c r="E11" s="14" t="s">
        <v>175</v>
      </c>
      <c r="F11" s="14" t="s">
        <v>174</v>
      </c>
      <c r="G11" s="14" t="s">
        <v>173</v>
      </c>
      <c r="H11" s="14" t="s">
        <v>172</v>
      </c>
      <c r="I11" s="14" t="s">
        <v>171</v>
      </c>
      <c r="J11" s="15" t="s">
        <v>170</v>
      </c>
      <c r="K11" s="14" t="s">
        <v>169</v>
      </c>
      <c r="L11" s="10"/>
      <c r="M11" s="29"/>
    </row>
    <row r="12" spans="1:13" x14ac:dyDescent="0.2">
      <c r="C12" s="9"/>
    </row>
    <row r="13" spans="1:13" x14ac:dyDescent="0.2">
      <c r="B13" s="5" t="s">
        <v>139</v>
      </c>
      <c r="C13" s="17">
        <v>8779</v>
      </c>
      <c r="D13" s="18">
        <v>283</v>
      </c>
      <c r="E13" s="18">
        <v>1471</v>
      </c>
      <c r="F13" s="18">
        <v>646</v>
      </c>
      <c r="G13" s="30" t="s">
        <v>41</v>
      </c>
      <c r="H13" s="30" t="s">
        <v>41</v>
      </c>
      <c r="I13" s="30" t="s">
        <v>41</v>
      </c>
      <c r="J13" s="18">
        <v>83</v>
      </c>
      <c r="K13" s="18">
        <v>87</v>
      </c>
      <c r="L13" s="18">
        <v>69</v>
      </c>
    </row>
    <row r="14" spans="1:13" x14ac:dyDescent="0.2">
      <c r="B14" s="5" t="s">
        <v>138</v>
      </c>
      <c r="C14" s="17">
        <v>8803</v>
      </c>
      <c r="D14" s="18">
        <v>223</v>
      </c>
      <c r="E14" s="18">
        <v>1500</v>
      </c>
      <c r="F14" s="18">
        <v>657</v>
      </c>
      <c r="G14" s="30" t="s">
        <v>41</v>
      </c>
      <c r="H14" s="30" t="s">
        <v>41</v>
      </c>
      <c r="I14" s="30" t="s">
        <v>41</v>
      </c>
      <c r="J14" s="18">
        <v>115</v>
      </c>
      <c r="K14" s="18">
        <v>91</v>
      </c>
      <c r="L14" s="18">
        <v>97</v>
      </c>
    </row>
    <row r="15" spans="1:13" x14ac:dyDescent="0.2">
      <c r="B15" s="5" t="s">
        <v>137</v>
      </c>
      <c r="C15" s="17">
        <v>8423</v>
      </c>
      <c r="D15" s="18">
        <v>158</v>
      </c>
      <c r="E15" s="18">
        <v>1653</v>
      </c>
      <c r="F15" s="18">
        <v>645</v>
      </c>
      <c r="G15" s="30" t="s">
        <v>41</v>
      </c>
      <c r="H15" s="30" t="s">
        <v>41</v>
      </c>
      <c r="I15" s="30" t="s">
        <v>41</v>
      </c>
      <c r="J15" s="18">
        <v>165</v>
      </c>
      <c r="K15" s="18">
        <v>80</v>
      </c>
      <c r="L15" s="18">
        <v>117</v>
      </c>
    </row>
    <row r="16" spans="1:13" x14ac:dyDescent="0.2">
      <c r="B16" s="5" t="s">
        <v>136</v>
      </c>
      <c r="C16" s="17">
        <v>8721</v>
      </c>
      <c r="D16" s="18">
        <v>99</v>
      </c>
      <c r="E16" s="18">
        <v>1953</v>
      </c>
      <c r="F16" s="18">
        <v>640</v>
      </c>
      <c r="G16" s="30" t="s">
        <v>41</v>
      </c>
      <c r="H16" s="30" t="s">
        <v>41</v>
      </c>
      <c r="I16" s="30" t="s">
        <v>41</v>
      </c>
      <c r="J16" s="18">
        <v>266</v>
      </c>
      <c r="K16" s="18">
        <v>73</v>
      </c>
      <c r="L16" s="18">
        <v>88</v>
      </c>
    </row>
    <row r="17" spans="2:12" x14ac:dyDescent="0.2">
      <c r="B17" s="5" t="s">
        <v>135</v>
      </c>
      <c r="C17" s="17">
        <v>8921</v>
      </c>
      <c r="D17" s="18">
        <v>59</v>
      </c>
      <c r="E17" s="18">
        <v>2140</v>
      </c>
      <c r="F17" s="18">
        <v>617</v>
      </c>
      <c r="G17" s="30" t="s">
        <v>41</v>
      </c>
      <c r="H17" s="30" t="s">
        <v>41</v>
      </c>
      <c r="I17" s="30" t="s">
        <v>41</v>
      </c>
      <c r="J17" s="18">
        <v>345</v>
      </c>
      <c r="K17" s="18">
        <v>61</v>
      </c>
      <c r="L17" s="18">
        <v>113</v>
      </c>
    </row>
    <row r="18" spans="2:12" x14ac:dyDescent="0.2">
      <c r="B18" s="5" t="s">
        <v>134</v>
      </c>
      <c r="C18" s="17">
        <v>9281</v>
      </c>
      <c r="D18" s="18">
        <v>37</v>
      </c>
      <c r="E18" s="18">
        <v>2392</v>
      </c>
      <c r="F18" s="18">
        <v>562</v>
      </c>
      <c r="G18" s="30" t="s">
        <v>41</v>
      </c>
      <c r="H18" s="30" t="s">
        <v>41</v>
      </c>
      <c r="I18" s="30" t="s">
        <v>41</v>
      </c>
      <c r="J18" s="18">
        <v>438</v>
      </c>
      <c r="K18" s="18">
        <v>42</v>
      </c>
      <c r="L18" s="18">
        <v>98</v>
      </c>
    </row>
    <row r="19" spans="2:12" x14ac:dyDescent="0.2">
      <c r="C19" s="9"/>
    </row>
    <row r="20" spans="2:12" x14ac:dyDescent="0.2">
      <c r="B20" s="5" t="s">
        <v>133</v>
      </c>
      <c r="C20" s="17">
        <v>9387</v>
      </c>
      <c r="D20" s="18">
        <v>30</v>
      </c>
      <c r="E20" s="18">
        <v>2482</v>
      </c>
      <c r="F20" s="18">
        <v>589</v>
      </c>
      <c r="G20" s="30" t="s">
        <v>41</v>
      </c>
      <c r="H20" s="30" t="s">
        <v>41</v>
      </c>
      <c r="I20" s="30" t="s">
        <v>41</v>
      </c>
      <c r="J20" s="18">
        <v>460</v>
      </c>
      <c r="K20" s="18">
        <v>61</v>
      </c>
      <c r="L20" s="18">
        <v>90</v>
      </c>
    </row>
    <row r="21" spans="2:12" x14ac:dyDescent="0.2">
      <c r="B21" s="5" t="s">
        <v>132</v>
      </c>
      <c r="C21" s="17">
        <v>9641</v>
      </c>
      <c r="D21" s="18">
        <v>49</v>
      </c>
      <c r="E21" s="18">
        <v>2471</v>
      </c>
      <c r="F21" s="18">
        <v>558</v>
      </c>
      <c r="G21" s="30" t="s">
        <v>41</v>
      </c>
      <c r="H21" s="30" t="s">
        <v>41</v>
      </c>
      <c r="I21" s="30" t="s">
        <v>41</v>
      </c>
      <c r="J21" s="18">
        <v>473</v>
      </c>
      <c r="K21" s="18">
        <v>60</v>
      </c>
      <c r="L21" s="18">
        <v>103</v>
      </c>
    </row>
    <row r="22" spans="2:12" x14ac:dyDescent="0.2">
      <c r="B22" s="5" t="s">
        <v>131</v>
      </c>
      <c r="C22" s="17">
        <v>9741</v>
      </c>
      <c r="D22" s="18">
        <v>31</v>
      </c>
      <c r="E22" s="18">
        <v>2589</v>
      </c>
      <c r="F22" s="18">
        <v>539</v>
      </c>
      <c r="G22" s="30" t="s">
        <v>41</v>
      </c>
      <c r="H22" s="30" t="s">
        <v>41</v>
      </c>
      <c r="I22" s="30" t="s">
        <v>41</v>
      </c>
      <c r="J22" s="18">
        <v>470</v>
      </c>
      <c r="K22" s="18">
        <v>49</v>
      </c>
      <c r="L22" s="18">
        <v>92</v>
      </c>
    </row>
    <row r="23" spans="2:12" x14ac:dyDescent="0.2">
      <c r="B23" s="5" t="s">
        <v>130</v>
      </c>
      <c r="C23" s="17">
        <v>9653</v>
      </c>
      <c r="D23" s="18">
        <v>37</v>
      </c>
      <c r="E23" s="18">
        <v>2556</v>
      </c>
      <c r="F23" s="18">
        <v>546</v>
      </c>
      <c r="G23" s="30" t="s">
        <v>41</v>
      </c>
      <c r="H23" s="30" t="s">
        <v>41</v>
      </c>
      <c r="I23" s="30" t="s">
        <v>41</v>
      </c>
      <c r="J23" s="18">
        <v>483</v>
      </c>
      <c r="K23" s="18">
        <v>59</v>
      </c>
      <c r="L23" s="18">
        <v>118</v>
      </c>
    </row>
    <row r="24" spans="2:12" x14ac:dyDescent="0.2">
      <c r="C24" s="9"/>
    </row>
    <row r="25" spans="2:12" x14ac:dyDescent="0.2">
      <c r="B25" s="5" t="s">
        <v>129</v>
      </c>
      <c r="C25" s="17">
        <v>10064</v>
      </c>
      <c r="D25" s="18">
        <v>44</v>
      </c>
      <c r="E25" s="18">
        <v>2731</v>
      </c>
      <c r="F25" s="18">
        <v>527</v>
      </c>
      <c r="G25" s="18">
        <v>171</v>
      </c>
      <c r="H25" s="18">
        <v>394</v>
      </c>
      <c r="I25" s="18">
        <v>178</v>
      </c>
      <c r="J25" s="18">
        <v>506</v>
      </c>
      <c r="K25" s="18">
        <v>46</v>
      </c>
      <c r="L25" s="18">
        <v>162</v>
      </c>
    </row>
    <row r="26" spans="2:12" x14ac:dyDescent="0.2">
      <c r="B26" s="5" t="s">
        <v>128</v>
      </c>
      <c r="C26" s="17">
        <v>9747</v>
      </c>
      <c r="D26" s="18">
        <v>33</v>
      </c>
      <c r="E26" s="18">
        <v>2902</v>
      </c>
      <c r="F26" s="18">
        <v>539</v>
      </c>
      <c r="G26" s="18">
        <v>202</v>
      </c>
      <c r="H26" s="18">
        <v>449</v>
      </c>
      <c r="I26" s="18">
        <v>185</v>
      </c>
      <c r="J26" s="18">
        <v>564</v>
      </c>
      <c r="K26" s="18">
        <v>51</v>
      </c>
      <c r="L26" s="18">
        <v>137</v>
      </c>
    </row>
    <row r="27" spans="2:12" x14ac:dyDescent="0.2">
      <c r="B27" s="5" t="s">
        <v>127</v>
      </c>
      <c r="C27" s="17">
        <v>9770</v>
      </c>
      <c r="D27" s="18">
        <v>25</v>
      </c>
      <c r="E27" s="18">
        <v>2890</v>
      </c>
      <c r="F27" s="18">
        <v>533</v>
      </c>
      <c r="G27" s="18">
        <v>179</v>
      </c>
      <c r="H27" s="18">
        <v>435</v>
      </c>
      <c r="I27" s="18">
        <v>189</v>
      </c>
      <c r="J27" s="18">
        <v>569</v>
      </c>
      <c r="K27" s="18">
        <v>52</v>
      </c>
      <c r="L27" s="18">
        <v>129</v>
      </c>
    </row>
    <row r="28" spans="2:12" x14ac:dyDescent="0.2">
      <c r="B28" s="1" t="s">
        <v>126</v>
      </c>
      <c r="C28" s="2">
        <v>10037</v>
      </c>
      <c r="D28" s="3">
        <v>25</v>
      </c>
      <c r="E28" s="3">
        <v>2934</v>
      </c>
      <c r="F28" s="3">
        <v>525</v>
      </c>
      <c r="G28" s="3">
        <v>216</v>
      </c>
      <c r="H28" s="3">
        <v>435</v>
      </c>
      <c r="I28" s="3">
        <v>170</v>
      </c>
      <c r="J28" s="3">
        <v>574</v>
      </c>
      <c r="K28" s="3">
        <v>49</v>
      </c>
      <c r="L28" s="3">
        <v>111</v>
      </c>
    </row>
    <row r="29" spans="2:12" ht="18" thickBot="1" x14ac:dyDescent="0.25">
      <c r="B29" s="7"/>
      <c r="C29" s="20"/>
      <c r="D29" s="7"/>
      <c r="E29" s="7"/>
      <c r="F29" s="7"/>
      <c r="G29" s="7"/>
      <c r="H29" s="7"/>
      <c r="I29" s="7"/>
      <c r="J29" s="7"/>
      <c r="K29" s="7"/>
      <c r="L29" s="7"/>
    </row>
    <row r="30" spans="2:12" x14ac:dyDescent="0.2">
      <c r="C30" s="9"/>
      <c r="D30" s="9"/>
      <c r="E30" s="12"/>
      <c r="F30" s="12"/>
      <c r="G30" s="12"/>
      <c r="H30" s="9"/>
      <c r="I30" s="12"/>
      <c r="J30" s="12"/>
      <c r="K30" s="12"/>
      <c r="L30" s="9"/>
    </row>
    <row r="31" spans="2:12" x14ac:dyDescent="0.2">
      <c r="C31" s="34" t="s">
        <v>168</v>
      </c>
      <c r="D31" s="9"/>
      <c r="E31" s="34" t="s">
        <v>167</v>
      </c>
      <c r="F31" s="34" t="s">
        <v>166</v>
      </c>
      <c r="G31" s="9"/>
      <c r="H31" s="34" t="s">
        <v>165</v>
      </c>
      <c r="I31" s="34" t="s">
        <v>164</v>
      </c>
      <c r="J31" s="34" t="s">
        <v>163</v>
      </c>
      <c r="K31" s="9"/>
      <c r="L31" s="13" t="s">
        <v>162</v>
      </c>
    </row>
    <row r="32" spans="2:12" x14ac:dyDescent="0.2">
      <c r="B32" s="12"/>
      <c r="C32" s="14" t="s">
        <v>157</v>
      </c>
      <c r="D32" s="14" t="s">
        <v>161</v>
      </c>
      <c r="E32" s="15" t="s">
        <v>160</v>
      </c>
      <c r="F32" s="15" t="s">
        <v>159</v>
      </c>
      <c r="G32" s="14" t="s">
        <v>158</v>
      </c>
      <c r="H32" s="14" t="s">
        <v>157</v>
      </c>
      <c r="I32" s="14" t="s">
        <v>156</v>
      </c>
      <c r="J32" s="14" t="s">
        <v>155</v>
      </c>
      <c r="K32" s="14" t="s">
        <v>154</v>
      </c>
      <c r="L32" s="15" t="s">
        <v>153</v>
      </c>
    </row>
    <row r="33" spans="2:12" x14ac:dyDescent="0.2">
      <c r="C33" s="9"/>
    </row>
    <row r="34" spans="2:12" x14ac:dyDescent="0.2">
      <c r="B34" s="5" t="s">
        <v>139</v>
      </c>
      <c r="C34" s="17">
        <v>199</v>
      </c>
      <c r="D34" s="18">
        <v>857</v>
      </c>
      <c r="E34" s="30" t="s">
        <v>41</v>
      </c>
      <c r="F34" s="30" t="s">
        <v>41</v>
      </c>
      <c r="G34" s="30" t="s">
        <v>41</v>
      </c>
      <c r="H34" s="18">
        <v>1941</v>
      </c>
      <c r="I34" s="30" t="s">
        <v>41</v>
      </c>
      <c r="J34" s="30" t="s">
        <v>41</v>
      </c>
      <c r="K34" s="30" t="s">
        <v>41</v>
      </c>
      <c r="L34" s="30" t="s">
        <v>41</v>
      </c>
    </row>
    <row r="35" spans="2:12" x14ac:dyDescent="0.2">
      <c r="B35" s="5" t="s">
        <v>138</v>
      </c>
      <c r="C35" s="17">
        <v>172</v>
      </c>
      <c r="D35" s="18">
        <v>1023</v>
      </c>
      <c r="E35" s="30" t="s">
        <v>41</v>
      </c>
      <c r="F35" s="30" t="s">
        <v>41</v>
      </c>
      <c r="G35" s="30" t="s">
        <v>41</v>
      </c>
      <c r="H35" s="18">
        <v>2049</v>
      </c>
      <c r="I35" s="30" t="s">
        <v>41</v>
      </c>
      <c r="J35" s="30" t="s">
        <v>41</v>
      </c>
      <c r="K35" s="30" t="s">
        <v>41</v>
      </c>
      <c r="L35" s="30" t="s">
        <v>41</v>
      </c>
    </row>
    <row r="36" spans="2:12" x14ac:dyDescent="0.2">
      <c r="B36" s="5" t="s">
        <v>137</v>
      </c>
      <c r="C36" s="17">
        <v>160</v>
      </c>
      <c r="D36" s="18">
        <v>1206</v>
      </c>
      <c r="E36" s="30" t="s">
        <v>41</v>
      </c>
      <c r="F36" s="30" t="s">
        <v>41</v>
      </c>
      <c r="G36" s="30" t="s">
        <v>41</v>
      </c>
      <c r="H36" s="18">
        <v>1915</v>
      </c>
      <c r="I36" s="30" t="s">
        <v>41</v>
      </c>
      <c r="J36" s="30" t="s">
        <v>41</v>
      </c>
      <c r="K36" s="30" t="s">
        <v>41</v>
      </c>
      <c r="L36" s="30" t="s">
        <v>41</v>
      </c>
    </row>
    <row r="37" spans="2:12" x14ac:dyDescent="0.2">
      <c r="B37" s="5" t="s">
        <v>136</v>
      </c>
      <c r="C37" s="17">
        <v>178</v>
      </c>
      <c r="D37" s="18">
        <v>1645</v>
      </c>
      <c r="E37" s="30" t="s">
        <v>41</v>
      </c>
      <c r="F37" s="30" t="s">
        <v>41</v>
      </c>
      <c r="G37" s="30" t="s">
        <v>41</v>
      </c>
      <c r="H37" s="18">
        <v>1850</v>
      </c>
      <c r="I37" s="30" t="s">
        <v>41</v>
      </c>
      <c r="J37" s="30" t="s">
        <v>41</v>
      </c>
      <c r="K37" s="30" t="s">
        <v>41</v>
      </c>
      <c r="L37" s="30" t="s">
        <v>41</v>
      </c>
    </row>
    <row r="38" spans="2:12" x14ac:dyDescent="0.2">
      <c r="B38" s="5" t="s">
        <v>135</v>
      </c>
      <c r="C38" s="17">
        <v>121</v>
      </c>
      <c r="D38" s="18">
        <v>1858</v>
      </c>
      <c r="E38" s="30" t="s">
        <v>41</v>
      </c>
      <c r="F38" s="30" t="s">
        <v>41</v>
      </c>
      <c r="G38" s="18">
        <v>1182</v>
      </c>
      <c r="H38" s="18">
        <v>1597</v>
      </c>
      <c r="I38" s="30" t="s">
        <v>41</v>
      </c>
      <c r="J38" s="30" t="s">
        <v>41</v>
      </c>
      <c r="K38" s="18">
        <v>833</v>
      </c>
      <c r="L38" s="30" t="s">
        <v>41</v>
      </c>
    </row>
    <row r="39" spans="2:12" x14ac:dyDescent="0.2">
      <c r="B39" s="5" t="s">
        <v>134</v>
      </c>
      <c r="C39" s="17">
        <v>81</v>
      </c>
      <c r="D39" s="18">
        <v>2011</v>
      </c>
      <c r="E39" s="30" t="s">
        <v>41</v>
      </c>
      <c r="F39" s="30" t="s">
        <v>41</v>
      </c>
      <c r="G39" s="18">
        <v>1305</v>
      </c>
      <c r="H39" s="18">
        <v>1418</v>
      </c>
      <c r="I39" s="30" t="s">
        <v>41</v>
      </c>
      <c r="J39" s="30" t="s">
        <v>41</v>
      </c>
      <c r="K39" s="18">
        <v>803</v>
      </c>
      <c r="L39" s="30" t="s">
        <v>41</v>
      </c>
    </row>
    <row r="40" spans="2:12" x14ac:dyDescent="0.2">
      <c r="C40" s="9"/>
    </row>
    <row r="41" spans="2:12" x14ac:dyDescent="0.2">
      <c r="B41" s="5" t="s">
        <v>133</v>
      </c>
      <c r="C41" s="17">
        <v>87</v>
      </c>
      <c r="D41" s="18">
        <v>2050</v>
      </c>
      <c r="E41" s="30" t="s">
        <v>41</v>
      </c>
      <c r="F41" s="30" t="s">
        <v>41</v>
      </c>
      <c r="G41" s="18">
        <v>1354</v>
      </c>
      <c r="H41" s="18">
        <v>1385</v>
      </c>
      <c r="I41" s="30" t="s">
        <v>41</v>
      </c>
      <c r="J41" s="30" t="s">
        <v>41</v>
      </c>
      <c r="K41" s="18">
        <v>785</v>
      </c>
      <c r="L41" s="30" t="s">
        <v>41</v>
      </c>
    </row>
    <row r="42" spans="2:12" x14ac:dyDescent="0.2">
      <c r="B42" s="5" t="s">
        <v>132</v>
      </c>
      <c r="C42" s="17">
        <v>98</v>
      </c>
      <c r="D42" s="18">
        <v>2196</v>
      </c>
      <c r="E42" s="30" t="s">
        <v>41</v>
      </c>
      <c r="F42" s="30" t="s">
        <v>41</v>
      </c>
      <c r="G42" s="18">
        <v>1480</v>
      </c>
      <c r="H42" s="18">
        <v>1315</v>
      </c>
      <c r="I42" s="30" t="s">
        <v>41</v>
      </c>
      <c r="J42" s="30" t="s">
        <v>41</v>
      </c>
      <c r="K42" s="18">
        <v>733</v>
      </c>
      <c r="L42" s="30" t="s">
        <v>41</v>
      </c>
    </row>
    <row r="43" spans="2:12" x14ac:dyDescent="0.2">
      <c r="B43" s="5" t="s">
        <v>131</v>
      </c>
      <c r="C43" s="17">
        <v>87</v>
      </c>
      <c r="D43" s="18">
        <v>2266</v>
      </c>
      <c r="E43" s="30" t="s">
        <v>41</v>
      </c>
      <c r="F43" s="30" t="s">
        <v>41</v>
      </c>
      <c r="G43" s="18">
        <v>1605</v>
      </c>
      <c r="H43" s="18">
        <v>1262</v>
      </c>
      <c r="I43" s="30" t="s">
        <v>41</v>
      </c>
      <c r="J43" s="30" t="s">
        <v>41</v>
      </c>
      <c r="K43" s="18">
        <v>734</v>
      </c>
      <c r="L43" s="30" t="s">
        <v>41</v>
      </c>
    </row>
    <row r="44" spans="2:12" x14ac:dyDescent="0.2">
      <c r="B44" s="5" t="s">
        <v>130</v>
      </c>
      <c r="C44" s="17">
        <v>102</v>
      </c>
      <c r="D44" s="18">
        <v>1881</v>
      </c>
      <c r="E44" s="30" t="s">
        <v>41</v>
      </c>
      <c r="F44" s="30" t="s">
        <v>41</v>
      </c>
      <c r="G44" s="18">
        <v>1054</v>
      </c>
      <c r="H44" s="18">
        <v>1324</v>
      </c>
      <c r="I44" s="30" t="s">
        <v>41</v>
      </c>
      <c r="J44" s="30" t="s">
        <v>41</v>
      </c>
      <c r="K44" s="18">
        <v>803</v>
      </c>
      <c r="L44" s="30" t="s">
        <v>41</v>
      </c>
    </row>
    <row r="45" spans="2:12" x14ac:dyDescent="0.2">
      <c r="C45" s="9"/>
    </row>
    <row r="46" spans="2:12" x14ac:dyDescent="0.2">
      <c r="B46" s="5" t="s">
        <v>129</v>
      </c>
      <c r="C46" s="17">
        <v>78</v>
      </c>
      <c r="D46" s="18">
        <v>1663</v>
      </c>
      <c r="E46" s="18">
        <v>598</v>
      </c>
      <c r="F46" s="18">
        <v>275</v>
      </c>
      <c r="G46" s="18">
        <v>498</v>
      </c>
      <c r="H46" s="18">
        <v>1590</v>
      </c>
      <c r="I46" s="18">
        <v>91</v>
      </c>
      <c r="J46" s="18">
        <v>291</v>
      </c>
      <c r="K46" s="18">
        <v>1054</v>
      </c>
      <c r="L46" s="18">
        <v>63</v>
      </c>
    </row>
    <row r="47" spans="2:12" x14ac:dyDescent="0.2">
      <c r="B47" s="5" t="s">
        <v>128</v>
      </c>
      <c r="C47" s="17">
        <v>76</v>
      </c>
      <c r="D47" s="18">
        <v>1595</v>
      </c>
      <c r="E47" s="18">
        <v>536</v>
      </c>
      <c r="F47" s="18">
        <v>306</v>
      </c>
      <c r="G47" s="18">
        <v>492</v>
      </c>
      <c r="H47" s="18">
        <v>1492</v>
      </c>
      <c r="I47" s="18">
        <v>98</v>
      </c>
      <c r="J47" s="18">
        <v>292</v>
      </c>
      <c r="K47" s="18">
        <v>983</v>
      </c>
      <c r="L47" s="18">
        <v>56</v>
      </c>
    </row>
    <row r="48" spans="2:12" x14ac:dyDescent="0.2">
      <c r="B48" s="5" t="s">
        <v>127</v>
      </c>
      <c r="C48" s="17">
        <v>69</v>
      </c>
      <c r="D48" s="18">
        <v>1610</v>
      </c>
      <c r="E48" s="18">
        <v>510</v>
      </c>
      <c r="F48" s="18">
        <v>277</v>
      </c>
      <c r="G48" s="18">
        <v>533</v>
      </c>
      <c r="H48" s="18">
        <v>1418</v>
      </c>
      <c r="I48" s="18">
        <v>98</v>
      </c>
      <c r="J48" s="18">
        <v>262</v>
      </c>
      <c r="K48" s="18">
        <v>972</v>
      </c>
      <c r="L48" s="18">
        <v>49</v>
      </c>
    </row>
    <row r="49" spans="2:12" x14ac:dyDescent="0.2">
      <c r="B49" s="1" t="s">
        <v>126</v>
      </c>
      <c r="C49" s="2">
        <v>75</v>
      </c>
      <c r="D49" s="3">
        <v>1715</v>
      </c>
      <c r="E49" s="3">
        <v>525</v>
      </c>
      <c r="F49" s="3">
        <v>283</v>
      </c>
      <c r="G49" s="3">
        <v>633</v>
      </c>
      <c r="H49" s="3">
        <v>1344</v>
      </c>
      <c r="I49" s="3">
        <v>92</v>
      </c>
      <c r="J49" s="3">
        <v>260</v>
      </c>
      <c r="K49" s="3">
        <v>921</v>
      </c>
      <c r="L49" s="3">
        <v>67</v>
      </c>
    </row>
    <row r="50" spans="2:12" ht="18" thickBot="1" x14ac:dyDescent="0.25">
      <c r="B50" s="7"/>
      <c r="C50" s="20"/>
      <c r="D50" s="7"/>
      <c r="E50" s="7"/>
      <c r="F50" s="7"/>
      <c r="G50" s="7"/>
      <c r="H50" s="7"/>
      <c r="I50" s="7"/>
      <c r="J50" s="7"/>
      <c r="K50" s="7"/>
      <c r="L50" s="7"/>
    </row>
    <row r="51" spans="2:12" x14ac:dyDescent="0.2">
      <c r="C51" s="9"/>
      <c r="D51" s="9"/>
      <c r="E51" s="9"/>
      <c r="F51" s="9"/>
      <c r="G51" s="9"/>
      <c r="H51" s="9"/>
      <c r="I51" s="9"/>
      <c r="J51" s="12"/>
      <c r="K51" s="9"/>
      <c r="L51" s="9"/>
    </row>
    <row r="52" spans="2:12" x14ac:dyDescent="0.2">
      <c r="C52" s="34" t="s">
        <v>152</v>
      </c>
      <c r="D52" s="34" t="s">
        <v>151</v>
      </c>
      <c r="E52" s="34" t="s">
        <v>150</v>
      </c>
      <c r="F52" s="34" t="s">
        <v>149</v>
      </c>
      <c r="G52" s="34" t="s">
        <v>148</v>
      </c>
      <c r="H52" s="34" t="s">
        <v>147</v>
      </c>
      <c r="I52" s="34" t="s">
        <v>146</v>
      </c>
      <c r="J52" s="34" t="s">
        <v>145</v>
      </c>
      <c r="K52" s="34" t="s">
        <v>144</v>
      </c>
      <c r="L52" s="34" t="s">
        <v>143</v>
      </c>
    </row>
    <row r="53" spans="2:12" x14ac:dyDescent="0.2">
      <c r="B53" s="12"/>
      <c r="C53" s="10"/>
      <c r="D53" s="14" t="s">
        <v>142</v>
      </c>
      <c r="E53" s="10"/>
      <c r="F53" s="10"/>
      <c r="G53" s="10"/>
      <c r="H53" s="10"/>
      <c r="I53" s="14" t="s">
        <v>141</v>
      </c>
      <c r="J53" s="14" t="s">
        <v>141</v>
      </c>
      <c r="K53" s="10"/>
      <c r="L53" s="14" t="s">
        <v>140</v>
      </c>
    </row>
    <row r="54" spans="2:12" x14ac:dyDescent="0.2">
      <c r="C54" s="9"/>
    </row>
    <row r="55" spans="2:12" x14ac:dyDescent="0.2">
      <c r="B55" s="5" t="s">
        <v>139</v>
      </c>
      <c r="C55" s="31" t="s">
        <v>41</v>
      </c>
      <c r="D55" s="30" t="s">
        <v>41</v>
      </c>
      <c r="E55" s="30" t="s">
        <v>41</v>
      </c>
      <c r="F55" s="30" t="s">
        <v>41</v>
      </c>
      <c r="G55" s="30" t="s">
        <v>41</v>
      </c>
      <c r="H55" s="30" t="s">
        <v>41</v>
      </c>
      <c r="I55" s="18">
        <v>536</v>
      </c>
      <c r="J55" s="30" t="s">
        <v>41</v>
      </c>
      <c r="K55" s="18">
        <v>187</v>
      </c>
      <c r="L55" s="19">
        <f>C13-SUM(D13:E13,L13,C34:D34,H34,L34,C55:I55,K55)</f>
        <v>3236</v>
      </c>
    </row>
    <row r="56" spans="2:12" x14ac:dyDescent="0.2">
      <c r="B56" s="5" t="s">
        <v>138</v>
      </c>
      <c r="C56" s="31" t="s">
        <v>41</v>
      </c>
      <c r="D56" s="30" t="s">
        <v>41</v>
      </c>
      <c r="E56" s="30" t="s">
        <v>41</v>
      </c>
      <c r="F56" s="30" t="s">
        <v>41</v>
      </c>
      <c r="G56" s="30" t="s">
        <v>41</v>
      </c>
      <c r="H56" s="30" t="s">
        <v>41</v>
      </c>
      <c r="I56" s="18">
        <v>536</v>
      </c>
      <c r="J56" s="18">
        <v>254</v>
      </c>
      <c r="K56" s="18">
        <v>187</v>
      </c>
      <c r="L56" s="19">
        <f>C14-SUM(D14:E14,L14,C35:D35,H35,L35,C56:I56,K56)</f>
        <v>3016</v>
      </c>
    </row>
    <row r="57" spans="2:12" x14ac:dyDescent="0.2">
      <c r="B57" s="5" t="s">
        <v>137</v>
      </c>
      <c r="C57" s="31" t="s">
        <v>41</v>
      </c>
      <c r="D57" s="30" t="s">
        <v>41</v>
      </c>
      <c r="E57" s="30" t="s">
        <v>41</v>
      </c>
      <c r="F57" s="30" t="s">
        <v>41</v>
      </c>
      <c r="G57" s="30" t="s">
        <v>41</v>
      </c>
      <c r="H57" s="30" t="s">
        <v>41</v>
      </c>
      <c r="I57" s="18">
        <v>401</v>
      </c>
      <c r="J57" s="18">
        <v>171</v>
      </c>
      <c r="K57" s="18">
        <v>232</v>
      </c>
      <c r="L57" s="19">
        <f>C15-SUM(D15:E15,L15,C36:D36,H36,L36,C57:I57,K57)</f>
        <v>2581</v>
      </c>
    </row>
    <row r="58" spans="2:12" x14ac:dyDescent="0.2">
      <c r="B58" s="5" t="s">
        <v>136</v>
      </c>
      <c r="C58" s="17">
        <v>302</v>
      </c>
      <c r="D58" s="30" t="s">
        <v>41</v>
      </c>
      <c r="E58" s="30" t="s">
        <v>41</v>
      </c>
      <c r="F58" s="30" t="s">
        <v>41</v>
      </c>
      <c r="G58" s="30" t="s">
        <v>41</v>
      </c>
      <c r="H58" s="30" t="s">
        <v>41</v>
      </c>
      <c r="I58" s="18">
        <v>306</v>
      </c>
      <c r="J58" s="18">
        <v>131</v>
      </c>
      <c r="K58" s="18">
        <v>216</v>
      </c>
      <c r="L58" s="19">
        <f>C16-SUM(D16:E16,L16,C37:D37,H37,L37,C58:I58,K58)</f>
        <v>2084</v>
      </c>
    </row>
    <row r="59" spans="2:12" x14ac:dyDescent="0.2">
      <c r="B59" s="5" t="s">
        <v>135</v>
      </c>
      <c r="C59" s="17">
        <v>409</v>
      </c>
      <c r="D59" s="30" t="s">
        <v>41</v>
      </c>
      <c r="E59" s="30" t="s">
        <v>41</v>
      </c>
      <c r="F59" s="30" t="s">
        <v>41</v>
      </c>
      <c r="G59" s="30" t="s">
        <v>41</v>
      </c>
      <c r="H59" s="30" t="s">
        <v>41</v>
      </c>
      <c r="I59" s="18">
        <v>308</v>
      </c>
      <c r="J59" s="18">
        <v>125</v>
      </c>
      <c r="K59" s="18">
        <v>285</v>
      </c>
      <c r="L59" s="19">
        <f>C17-SUM(D17:E17,L17,C38:D38,H38,L38,C59:I59,K59)</f>
        <v>2031</v>
      </c>
    </row>
    <row r="60" spans="2:12" x14ac:dyDescent="0.2">
      <c r="B60" s="5" t="s">
        <v>134</v>
      </c>
      <c r="C60" s="17">
        <v>571</v>
      </c>
      <c r="D60" s="30" t="s">
        <v>41</v>
      </c>
      <c r="E60" s="30" t="s">
        <v>41</v>
      </c>
      <c r="F60" s="30" t="s">
        <v>41</v>
      </c>
      <c r="G60" s="30" t="s">
        <v>41</v>
      </c>
      <c r="H60" s="30" t="s">
        <v>41</v>
      </c>
      <c r="I60" s="18">
        <v>336</v>
      </c>
      <c r="J60" s="18">
        <v>137</v>
      </c>
      <c r="K60" s="18">
        <v>213</v>
      </c>
      <c r="L60" s="19">
        <f>C18-SUM(D18:E18,L18,C39:D39,H39,L39,C60:I60,K60)</f>
        <v>2124</v>
      </c>
    </row>
    <row r="61" spans="2:12" x14ac:dyDescent="0.2">
      <c r="C61" s="9"/>
    </row>
    <row r="62" spans="2:12" x14ac:dyDescent="0.2">
      <c r="B62" s="5" t="s">
        <v>133</v>
      </c>
      <c r="C62" s="17">
        <v>665</v>
      </c>
      <c r="D62" s="30" t="s">
        <v>41</v>
      </c>
      <c r="E62" s="30" t="s">
        <v>41</v>
      </c>
      <c r="F62" s="30" t="s">
        <v>41</v>
      </c>
      <c r="G62" s="30" t="s">
        <v>41</v>
      </c>
      <c r="H62" s="30" t="s">
        <v>41</v>
      </c>
      <c r="I62" s="18">
        <v>347</v>
      </c>
      <c r="J62" s="18">
        <v>148</v>
      </c>
      <c r="K62" s="18">
        <v>204</v>
      </c>
      <c r="L62" s="19">
        <f>C20-SUM(D20:E20,L20,C41:D41,H41,L41,C62:I62,K62)</f>
        <v>2047</v>
      </c>
    </row>
    <row r="63" spans="2:12" x14ac:dyDescent="0.2">
      <c r="B63" s="5" t="s">
        <v>132</v>
      </c>
      <c r="C63" s="17">
        <v>690</v>
      </c>
      <c r="D63" s="30" t="s">
        <v>41</v>
      </c>
      <c r="E63" s="30" t="s">
        <v>41</v>
      </c>
      <c r="F63" s="30" t="s">
        <v>41</v>
      </c>
      <c r="G63" s="30" t="s">
        <v>41</v>
      </c>
      <c r="H63" s="30" t="s">
        <v>41</v>
      </c>
      <c r="I63" s="18">
        <v>352</v>
      </c>
      <c r="J63" s="18">
        <v>148</v>
      </c>
      <c r="K63" s="18">
        <v>221</v>
      </c>
      <c r="L63" s="19">
        <f>C21-SUM(D21:E21,L21,C42:D42,H42,L42,C63:I63,K63)</f>
        <v>2146</v>
      </c>
    </row>
    <row r="64" spans="2:12" x14ac:dyDescent="0.2">
      <c r="B64" s="5" t="s">
        <v>131</v>
      </c>
      <c r="C64" s="17">
        <v>709</v>
      </c>
      <c r="D64" s="30" t="s">
        <v>41</v>
      </c>
      <c r="E64" s="30" t="s">
        <v>41</v>
      </c>
      <c r="F64" s="30" t="s">
        <v>41</v>
      </c>
      <c r="G64" s="30" t="s">
        <v>41</v>
      </c>
      <c r="H64" s="30" t="s">
        <v>41</v>
      </c>
      <c r="I64" s="18">
        <v>360</v>
      </c>
      <c r="J64" s="18">
        <v>150</v>
      </c>
      <c r="K64" s="18">
        <v>221</v>
      </c>
      <c r="L64" s="19">
        <f>C22-SUM(D22:E22,L22,C43:D43,H43,L43,C64:I64,K64)</f>
        <v>2124</v>
      </c>
    </row>
    <row r="65" spans="1:12" x14ac:dyDescent="0.2">
      <c r="B65" s="5" t="s">
        <v>130</v>
      </c>
      <c r="C65" s="17">
        <v>830</v>
      </c>
      <c r="D65" s="30" t="s">
        <v>41</v>
      </c>
      <c r="E65" s="30" t="s">
        <v>41</v>
      </c>
      <c r="F65" s="30" t="s">
        <v>41</v>
      </c>
      <c r="G65" s="30" t="s">
        <v>41</v>
      </c>
      <c r="H65" s="30" t="s">
        <v>41</v>
      </c>
      <c r="I65" s="18">
        <v>391</v>
      </c>
      <c r="J65" s="18">
        <v>156</v>
      </c>
      <c r="K65" s="18">
        <v>208</v>
      </c>
      <c r="L65" s="19">
        <f>C23-SUM(D23:E23,L23,C44:D44,H44,L44,C65:I65,K65)</f>
        <v>2206</v>
      </c>
    </row>
    <row r="66" spans="1:12" x14ac:dyDescent="0.2">
      <c r="C66" s="9"/>
    </row>
    <row r="67" spans="1:12" x14ac:dyDescent="0.2">
      <c r="B67" s="5" t="s">
        <v>129</v>
      </c>
      <c r="C67" s="17">
        <v>813</v>
      </c>
      <c r="D67" s="18">
        <v>145</v>
      </c>
      <c r="E67" s="18">
        <v>67</v>
      </c>
      <c r="F67" s="18">
        <v>184</v>
      </c>
      <c r="G67" s="18">
        <v>155</v>
      </c>
      <c r="H67" s="18">
        <v>353</v>
      </c>
      <c r="I67" s="18">
        <v>447</v>
      </c>
      <c r="J67" s="18">
        <v>158</v>
      </c>
      <c r="K67" s="18">
        <v>228</v>
      </c>
      <c r="L67" s="19">
        <f>C25-SUM(D25:E25,L25,C46:D46,H46,L46,C67:I67,K67)</f>
        <v>1341</v>
      </c>
    </row>
    <row r="68" spans="1:12" x14ac:dyDescent="0.2">
      <c r="B68" s="5" t="s">
        <v>128</v>
      </c>
      <c r="C68" s="17">
        <v>744</v>
      </c>
      <c r="D68" s="18">
        <v>144</v>
      </c>
      <c r="E68" s="18">
        <v>54</v>
      </c>
      <c r="F68" s="18">
        <v>160</v>
      </c>
      <c r="G68" s="18">
        <v>160</v>
      </c>
      <c r="H68" s="18">
        <v>352</v>
      </c>
      <c r="I68" s="18">
        <v>398</v>
      </c>
      <c r="J68" s="18">
        <v>129</v>
      </c>
      <c r="K68" s="18">
        <v>231</v>
      </c>
      <c r="L68" s="19">
        <f>C26-SUM(D26:E26,L26,C47:D47,H47,L47,C68:I68,K68)</f>
        <v>1213</v>
      </c>
    </row>
    <row r="69" spans="1:12" x14ac:dyDescent="0.2">
      <c r="B69" s="5" t="s">
        <v>127</v>
      </c>
      <c r="C69" s="17">
        <v>780</v>
      </c>
      <c r="D69" s="18">
        <v>146</v>
      </c>
      <c r="E69" s="18">
        <v>58</v>
      </c>
      <c r="F69" s="18">
        <v>165</v>
      </c>
      <c r="G69" s="18">
        <v>169</v>
      </c>
      <c r="H69" s="18">
        <v>370</v>
      </c>
      <c r="I69" s="18">
        <v>400</v>
      </c>
      <c r="J69" s="18">
        <v>149</v>
      </c>
      <c r="K69" s="18">
        <v>254</v>
      </c>
      <c r="L69" s="19">
        <f>C27-SUM(D27:E27,L27,C48:D48,H48,L48,C69:I69,K69)</f>
        <v>1238</v>
      </c>
    </row>
    <row r="70" spans="1:12" x14ac:dyDescent="0.2">
      <c r="B70" s="1" t="s">
        <v>126</v>
      </c>
      <c r="C70" s="2">
        <v>810</v>
      </c>
      <c r="D70" s="3">
        <v>135</v>
      </c>
      <c r="E70" s="3">
        <v>52</v>
      </c>
      <c r="F70" s="3">
        <v>172</v>
      </c>
      <c r="G70" s="3">
        <v>171</v>
      </c>
      <c r="H70" s="3">
        <v>415</v>
      </c>
      <c r="I70" s="3">
        <v>437</v>
      </c>
      <c r="J70" s="3">
        <v>157</v>
      </c>
      <c r="K70" s="3">
        <v>295</v>
      </c>
      <c r="L70" s="4">
        <f>C28-SUM(D28:E28,L28,C49:D49,H49,L49,C70:I70,K70)</f>
        <v>1279</v>
      </c>
    </row>
    <row r="71" spans="1:12" ht="18" thickBot="1" x14ac:dyDescent="0.25">
      <c r="B71" s="7"/>
      <c r="C71" s="20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5" t="s">
        <v>125</v>
      </c>
    </row>
    <row r="73" spans="1:12" x14ac:dyDescent="0.2">
      <c r="A73" s="5"/>
    </row>
  </sheetData>
  <phoneticPr fontId="4"/>
  <pageMargins left="0.37" right="0.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M146"/>
  <sheetViews>
    <sheetView showGridLines="0" zoomScale="75" zoomScaleNormal="100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9.69921875" style="6"/>
    <col min="4" max="4" width="8.69921875" style="6" customWidth="1"/>
    <col min="5" max="5" width="9.69921875" style="6"/>
    <col min="6" max="6" width="8.69921875" style="6" customWidth="1"/>
    <col min="7" max="8" width="9.69921875" style="6"/>
    <col min="9" max="11" width="8.69921875" style="6" customWidth="1"/>
    <col min="12" max="40" width="9.69921875" style="6"/>
    <col min="41" max="41" width="10.69921875" style="6" customWidth="1"/>
    <col min="42" max="42" width="14.69921875" style="6" customWidth="1"/>
    <col min="43" max="116" width="10.69921875" style="6" customWidth="1"/>
    <col min="117" max="16384" width="9.69921875" style="6"/>
  </cols>
  <sheetData>
    <row r="1" spans="1:13" x14ac:dyDescent="0.2">
      <c r="A1" s="5"/>
    </row>
    <row r="6" spans="1:13" x14ac:dyDescent="0.2">
      <c r="E6" s="1" t="s">
        <v>184</v>
      </c>
    </row>
    <row r="7" spans="1:13" x14ac:dyDescent="0.2">
      <c r="C7" s="1" t="s">
        <v>256</v>
      </c>
    </row>
    <row r="8" spans="1:13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8" t="s">
        <v>244</v>
      </c>
    </row>
    <row r="9" spans="1:13" x14ac:dyDescent="0.2">
      <c r="C9" s="9"/>
      <c r="D9" s="9"/>
      <c r="E9" s="34" t="s">
        <v>179</v>
      </c>
      <c r="F9" s="12"/>
      <c r="G9" s="12"/>
      <c r="H9" s="12"/>
      <c r="I9" s="9"/>
      <c r="J9" s="34" t="s">
        <v>255</v>
      </c>
      <c r="K9" s="9"/>
      <c r="L9" s="34" t="s">
        <v>165</v>
      </c>
      <c r="M9" s="29"/>
    </row>
    <row r="10" spans="1:13" x14ac:dyDescent="0.2">
      <c r="B10" s="11" t="s">
        <v>241</v>
      </c>
      <c r="C10" s="14" t="s">
        <v>254</v>
      </c>
      <c r="D10" s="14" t="s">
        <v>253</v>
      </c>
      <c r="E10" s="14" t="s">
        <v>175</v>
      </c>
      <c r="F10" s="14" t="s">
        <v>174</v>
      </c>
      <c r="G10" s="14" t="s">
        <v>252</v>
      </c>
      <c r="H10" s="14" t="s">
        <v>251</v>
      </c>
      <c r="I10" s="14" t="s">
        <v>250</v>
      </c>
      <c r="J10" s="14" t="s">
        <v>249</v>
      </c>
      <c r="K10" s="14" t="s">
        <v>248</v>
      </c>
      <c r="L10" s="14" t="s">
        <v>157</v>
      </c>
      <c r="M10" s="29"/>
    </row>
    <row r="11" spans="1:13" x14ac:dyDescent="0.2">
      <c r="C11" s="9"/>
    </row>
    <row r="12" spans="1:13" x14ac:dyDescent="0.2">
      <c r="B12" s="33" t="s">
        <v>247</v>
      </c>
      <c r="C12" s="32">
        <f>SUM(C14:C70)</f>
        <v>10037</v>
      </c>
      <c r="D12" s="4">
        <f>SUM(D14:D70)</f>
        <v>25</v>
      </c>
      <c r="E12" s="4">
        <f>SUM(E14:E70)</f>
        <v>2934</v>
      </c>
      <c r="F12" s="4">
        <f>SUM(F14:F70)</f>
        <v>525</v>
      </c>
      <c r="G12" s="4">
        <f>SUM(G14:G70)</f>
        <v>435</v>
      </c>
      <c r="H12" s="4">
        <f>SUM(H14:H70)</f>
        <v>574</v>
      </c>
      <c r="I12" s="4">
        <f>SUM(I14:I70)</f>
        <v>111</v>
      </c>
      <c r="J12" s="4">
        <f>SUM(J14:J70)</f>
        <v>75</v>
      </c>
      <c r="K12" s="4">
        <f>SUM(K14:K70)</f>
        <v>1715</v>
      </c>
      <c r="L12" s="4">
        <f>SUM(L14:L70)</f>
        <v>1344</v>
      </c>
    </row>
    <row r="13" spans="1:13" x14ac:dyDescent="0.2">
      <c r="C13" s="17"/>
      <c r="D13" s="18"/>
      <c r="E13" s="18"/>
      <c r="F13" s="18"/>
      <c r="G13" s="18"/>
      <c r="H13" s="18"/>
      <c r="I13" s="18"/>
      <c r="J13" s="18"/>
      <c r="K13" s="18"/>
      <c r="L13" s="18"/>
    </row>
    <row r="14" spans="1:13" x14ac:dyDescent="0.2">
      <c r="B14" s="5" t="s">
        <v>235</v>
      </c>
      <c r="C14" s="37">
        <f>SUM(D14:E14,I14:L14,C87:L87)</f>
        <v>3224</v>
      </c>
      <c r="D14" s="18">
        <v>12</v>
      </c>
      <c r="E14" s="18">
        <v>1008</v>
      </c>
      <c r="F14" s="18">
        <v>179</v>
      </c>
      <c r="G14" s="18">
        <v>160</v>
      </c>
      <c r="H14" s="18">
        <v>192</v>
      </c>
      <c r="I14" s="18">
        <v>30</v>
      </c>
      <c r="J14" s="18">
        <v>16</v>
      </c>
      <c r="K14" s="18">
        <v>532</v>
      </c>
      <c r="L14" s="18">
        <v>395</v>
      </c>
    </row>
    <row r="15" spans="1:13" x14ac:dyDescent="0.2">
      <c r="B15" s="5" t="s">
        <v>234</v>
      </c>
      <c r="C15" s="37">
        <f>SUM(D15:E15,I15:L15,C88:L88)</f>
        <v>486</v>
      </c>
      <c r="D15" s="18">
        <v>4</v>
      </c>
      <c r="E15" s="18">
        <v>130</v>
      </c>
      <c r="F15" s="18">
        <v>25</v>
      </c>
      <c r="G15" s="18">
        <v>15</v>
      </c>
      <c r="H15" s="18">
        <v>25</v>
      </c>
      <c r="I15" s="18">
        <v>6</v>
      </c>
      <c r="J15" s="18">
        <v>2</v>
      </c>
      <c r="K15" s="18">
        <v>85</v>
      </c>
      <c r="L15" s="18">
        <v>77</v>
      </c>
    </row>
    <row r="16" spans="1:13" x14ac:dyDescent="0.2">
      <c r="B16" s="5" t="s">
        <v>233</v>
      </c>
      <c r="C16" s="37">
        <f>SUM(D16:E16,I16:L16,C89:L89)</f>
        <v>368</v>
      </c>
      <c r="D16" s="18">
        <v>2</v>
      </c>
      <c r="E16" s="18">
        <v>106</v>
      </c>
      <c r="F16" s="18">
        <v>21</v>
      </c>
      <c r="G16" s="18">
        <v>15</v>
      </c>
      <c r="H16" s="18">
        <v>20</v>
      </c>
      <c r="I16" s="18">
        <v>5</v>
      </c>
      <c r="J16" s="18">
        <v>3</v>
      </c>
      <c r="K16" s="18">
        <v>55</v>
      </c>
      <c r="L16" s="18">
        <v>55</v>
      </c>
    </row>
    <row r="17" spans="2:12" x14ac:dyDescent="0.2">
      <c r="B17" s="5" t="s">
        <v>232</v>
      </c>
      <c r="C17" s="37">
        <f>SUM(D17:E17,I17:L17,C90:L90)</f>
        <v>327</v>
      </c>
      <c r="D17" s="30" t="s">
        <v>59</v>
      </c>
      <c r="E17" s="18">
        <v>108</v>
      </c>
      <c r="F17" s="18">
        <v>14</v>
      </c>
      <c r="G17" s="18">
        <v>23</v>
      </c>
      <c r="H17" s="18">
        <v>24</v>
      </c>
      <c r="I17" s="18">
        <v>1</v>
      </c>
      <c r="J17" s="18">
        <v>3</v>
      </c>
      <c r="K17" s="18">
        <v>65</v>
      </c>
      <c r="L17" s="18">
        <v>44</v>
      </c>
    </row>
    <row r="18" spans="2:12" x14ac:dyDescent="0.2">
      <c r="B18" s="5" t="s">
        <v>231</v>
      </c>
      <c r="C18" s="37">
        <f>SUM(D18:E18,I18:L18,C91:L91)</f>
        <v>299</v>
      </c>
      <c r="D18" s="30" t="s">
        <v>59</v>
      </c>
      <c r="E18" s="18">
        <v>97</v>
      </c>
      <c r="F18" s="18">
        <v>24</v>
      </c>
      <c r="G18" s="18">
        <v>12</v>
      </c>
      <c r="H18" s="18">
        <v>17</v>
      </c>
      <c r="I18" s="18">
        <v>3</v>
      </c>
      <c r="J18" s="18">
        <v>1</v>
      </c>
      <c r="K18" s="18">
        <v>61</v>
      </c>
      <c r="L18" s="18">
        <v>29</v>
      </c>
    </row>
    <row r="19" spans="2:12" x14ac:dyDescent="0.2">
      <c r="B19" s="5" t="s">
        <v>230</v>
      </c>
      <c r="C19" s="37">
        <f>SUM(D19:E19,I19:L19,C92:L92)</f>
        <v>631</v>
      </c>
      <c r="D19" s="18">
        <v>1</v>
      </c>
      <c r="E19" s="18">
        <v>181</v>
      </c>
      <c r="F19" s="18">
        <v>30</v>
      </c>
      <c r="G19" s="18">
        <v>29</v>
      </c>
      <c r="H19" s="18">
        <v>31</v>
      </c>
      <c r="I19" s="18">
        <v>9</v>
      </c>
      <c r="J19" s="18">
        <v>6</v>
      </c>
      <c r="K19" s="18">
        <v>113</v>
      </c>
      <c r="L19" s="18">
        <v>77</v>
      </c>
    </row>
    <row r="20" spans="2:12" x14ac:dyDescent="0.2">
      <c r="B20" s="5" t="s">
        <v>229</v>
      </c>
      <c r="C20" s="37">
        <f>SUM(D20:E20,I20:L20,C93:L93)</f>
        <v>359</v>
      </c>
      <c r="D20" s="18">
        <v>1</v>
      </c>
      <c r="E20" s="18">
        <v>100</v>
      </c>
      <c r="F20" s="18">
        <v>21</v>
      </c>
      <c r="G20" s="18">
        <v>14</v>
      </c>
      <c r="H20" s="18">
        <v>18</v>
      </c>
      <c r="I20" s="18">
        <v>8</v>
      </c>
      <c r="J20" s="18">
        <v>4</v>
      </c>
      <c r="K20" s="18">
        <v>68</v>
      </c>
      <c r="L20" s="18">
        <v>54</v>
      </c>
    </row>
    <row r="21" spans="2:12" x14ac:dyDescent="0.2">
      <c r="C21" s="9"/>
    </row>
    <row r="22" spans="2:12" x14ac:dyDescent="0.2">
      <c r="B22" s="5" t="s">
        <v>228</v>
      </c>
      <c r="C22" s="37">
        <f>SUM(D22:E22,I22:L22,C95:L95)</f>
        <v>140</v>
      </c>
      <c r="D22" s="30" t="s">
        <v>59</v>
      </c>
      <c r="E22" s="18">
        <v>39</v>
      </c>
      <c r="F22" s="18">
        <v>12</v>
      </c>
      <c r="G22" s="18">
        <v>4</v>
      </c>
      <c r="H22" s="18">
        <v>3</v>
      </c>
      <c r="I22" s="18">
        <v>2</v>
      </c>
      <c r="J22" s="18">
        <v>3</v>
      </c>
      <c r="K22" s="18">
        <v>29</v>
      </c>
      <c r="L22" s="18">
        <v>24</v>
      </c>
    </row>
    <row r="23" spans="2:12" x14ac:dyDescent="0.2">
      <c r="B23" s="5" t="s">
        <v>227</v>
      </c>
      <c r="C23" s="37">
        <f>SUM(D23:E23,I23:L23,C96:L96)</f>
        <v>105</v>
      </c>
      <c r="D23" s="30" t="s">
        <v>59</v>
      </c>
      <c r="E23" s="18">
        <v>29</v>
      </c>
      <c r="F23" s="18">
        <v>4</v>
      </c>
      <c r="G23" s="18">
        <v>1</v>
      </c>
      <c r="H23" s="18">
        <v>9</v>
      </c>
      <c r="I23" s="30" t="s">
        <v>59</v>
      </c>
      <c r="J23" s="18">
        <v>2</v>
      </c>
      <c r="K23" s="18">
        <v>13</v>
      </c>
      <c r="L23" s="18">
        <v>16</v>
      </c>
    </row>
    <row r="24" spans="2:12" x14ac:dyDescent="0.2">
      <c r="B24" s="5" t="s">
        <v>226</v>
      </c>
      <c r="C24" s="37">
        <f>SUM(D24:E24,I24:L24,C97:L97)</f>
        <v>72</v>
      </c>
      <c r="D24" s="30" t="s">
        <v>59</v>
      </c>
      <c r="E24" s="18">
        <v>19</v>
      </c>
      <c r="F24" s="18">
        <v>5</v>
      </c>
      <c r="G24" s="30" t="s">
        <v>59</v>
      </c>
      <c r="H24" s="18">
        <v>4</v>
      </c>
      <c r="I24" s="30" t="s">
        <v>59</v>
      </c>
      <c r="J24" s="30" t="s">
        <v>59</v>
      </c>
      <c r="K24" s="18">
        <v>10</v>
      </c>
      <c r="L24" s="18">
        <v>10</v>
      </c>
    </row>
    <row r="25" spans="2:12" x14ac:dyDescent="0.2">
      <c r="C25" s="9"/>
    </row>
    <row r="26" spans="2:12" x14ac:dyDescent="0.2">
      <c r="B26" s="5" t="s">
        <v>225</v>
      </c>
      <c r="C26" s="37">
        <f>SUM(D26:E26,I26:L26,C99:L99)</f>
        <v>111</v>
      </c>
      <c r="D26" s="30" t="s">
        <v>59</v>
      </c>
      <c r="E26" s="18">
        <v>35</v>
      </c>
      <c r="F26" s="18">
        <v>4</v>
      </c>
      <c r="G26" s="18">
        <v>5</v>
      </c>
      <c r="H26" s="18">
        <v>9</v>
      </c>
      <c r="I26" s="18">
        <v>1</v>
      </c>
      <c r="J26" s="18">
        <v>2</v>
      </c>
      <c r="K26" s="18">
        <v>24</v>
      </c>
      <c r="L26" s="18">
        <v>17</v>
      </c>
    </row>
    <row r="27" spans="2:12" x14ac:dyDescent="0.2">
      <c r="B27" s="5" t="s">
        <v>224</v>
      </c>
      <c r="C27" s="37">
        <f>SUM(D27:E27,I27:L27,C100:L100)</f>
        <v>191</v>
      </c>
      <c r="D27" s="30" t="s">
        <v>59</v>
      </c>
      <c r="E27" s="18">
        <v>41</v>
      </c>
      <c r="F27" s="18">
        <v>6</v>
      </c>
      <c r="G27" s="18">
        <v>7</v>
      </c>
      <c r="H27" s="18">
        <v>9</v>
      </c>
      <c r="I27" s="18">
        <v>2</v>
      </c>
      <c r="J27" s="18">
        <v>3</v>
      </c>
      <c r="K27" s="18">
        <v>34</v>
      </c>
      <c r="L27" s="18">
        <v>29</v>
      </c>
    </row>
    <row r="28" spans="2:12" x14ac:dyDescent="0.2">
      <c r="B28" s="5" t="s">
        <v>223</v>
      </c>
      <c r="C28" s="37">
        <f>SUM(D28:E28,I28:L28,C101:L101)</f>
        <v>98</v>
      </c>
      <c r="D28" s="30" t="s">
        <v>59</v>
      </c>
      <c r="E28" s="18">
        <v>31</v>
      </c>
      <c r="F28" s="18">
        <v>6</v>
      </c>
      <c r="G28" s="18">
        <v>3</v>
      </c>
      <c r="H28" s="18">
        <v>7</v>
      </c>
      <c r="I28" s="30" t="s">
        <v>59</v>
      </c>
      <c r="J28" s="30" t="s">
        <v>59</v>
      </c>
      <c r="K28" s="18">
        <v>18</v>
      </c>
      <c r="L28" s="18">
        <v>12</v>
      </c>
    </row>
    <row r="29" spans="2:12" x14ac:dyDescent="0.2">
      <c r="B29" s="5" t="s">
        <v>222</v>
      </c>
      <c r="C29" s="37">
        <f>SUM(D29:E29,I29:L29,C102:L102)</f>
        <v>83</v>
      </c>
      <c r="D29" s="30" t="s">
        <v>59</v>
      </c>
      <c r="E29" s="18">
        <v>20</v>
      </c>
      <c r="F29" s="18">
        <v>5</v>
      </c>
      <c r="G29" s="18">
        <v>1</v>
      </c>
      <c r="H29" s="18">
        <v>3</v>
      </c>
      <c r="I29" s="18">
        <v>2</v>
      </c>
      <c r="J29" s="18">
        <v>1</v>
      </c>
      <c r="K29" s="18">
        <v>14</v>
      </c>
      <c r="L29" s="18">
        <v>12</v>
      </c>
    </row>
    <row r="30" spans="2:12" x14ac:dyDescent="0.2">
      <c r="B30" s="5" t="s">
        <v>221</v>
      </c>
      <c r="C30" s="37">
        <f>SUM(D30:E30,I30:L30,C103:L103)</f>
        <v>167</v>
      </c>
      <c r="D30" s="18">
        <v>1</v>
      </c>
      <c r="E30" s="18">
        <v>58</v>
      </c>
      <c r="F30" s="18">
        <v>12</v>
      </c>
      <c r="G30" s="18">
        <v>10</v>
      </c>
      <c r="H30" s="18">
        <v>7</v>
      </c>
      <c r="I30" s="18">
        <v>3</v>
      </c>
      <c r="J30" s="18">
        <v>1</v>
      </c>
      <c r="K30" s="18">
        <v>22</v>
      </c>
      <c r="L30" s="18">
        <v>15</v>
      </c>
    </row>
    <row r="31" spans="2:12" x14ac:dyDescent="0.2">
      <c r="B31" s="5" t="s">
        <v>220</v>
      </c>
      <c r="C31" s="37">
        <f>SUM(D31:E31,I31:L31,C104:L104)</f>
        <v>258</v>
      </c>
      <c r="D31" s="18">
        <v>1</v>
      </c>
      <c r="E31" s="18">
        <v>77</v>
      </c>
      <c r="F31" s="18">
        <v>14</v>
      </c>
      <c r="G31" s="18">
        <v>13</v>
      </c>
      <c r="H31" s="18">
        <v>17</v>
      </c>
      <c r="I31" s="18">
        <v>4</v>
      </c>
      <c r="J31" s="18">
        <v>1</v>
      </c>
      <c r="K31" s="18">
        <v>36</v>
      </c>
      <c r="L31" s="18">
        <v>38</v>
      </c>
    </row>
    <row r="32" spans="2:12" x14ac:dyDescent="0.2">
      <c r="C32" s="9"/>
    </row>
    <row r="33" spans="2:12" x14ac:dyDescent="0.2">
      <c r="B33" s="5" t="s">
        <v>219</v>
      </c>
      <c r="C33" s="37">
        <f>SUM(D33:E33,I33:L33,C106:L106)</f>
        <v>233</v>
      </c>
      <c r="D33" s="30" t="s">
        <v>59</v>
      </c>
      <c r="E33" s="18">
        <v>72</v>
      </c>
      <c r="F33" s="18">
        <v>8</v>
      </c>
      <c r="G33" s="18">
        <v>8</v>
      </c>
      <c r="H33" s="18">
        <v>17</v>
      </c>
      <c r="I33" s="18">
        <v>4</v>
      </c>
      <c r="J33" s="18">
        <v>2</v>
      </c>
      <c r="K33" s="18">
        <v>26</v>
      </c>
      <c r="L33" s="18">
        <v>39</v>
      </c>
    </row>
    <row r="34" spans="2:12" x14ac:dyDescent="0.2">
      <c r="B34" s="5" t="s">
        <v>218</v>
      </c>
      <c r="C34" s="37">
        <f>SUM(D34:E34,I34:L34,C107:L107)</f>
        <v>143</v>
      </c>
      <c r="D34" s="30" t="s">
        <v>59</v>
      </c>
      <c r="E34" s="18">
        <v>50</v>
      </c>
      <c r="F34" s="18">
        <v>5</v>
      </c>
      <c r="G34" s="18">
        <v>8</v>
      </c>
      <c r="H34" s="18">
        <v>14</v>
      </c>
      <c r="I34" s="18">
        <v>3</v>
      </c>
      <c r="J34" s="30" t="s">
        <v>59</v>
      </c>
      <c r="K34" s="18">
        <v>22</v>
      </c>
      <c r="L34" s="18">
        <v>24</v>
      </c>
    </row>
    <row r="35" spans="2:12" x14ac:dyDescent="0.2">
      <c r="B35" s="5" t="s">
        <v>217</v>
      </c>
      <c r="C35" s="37">
        <f>SUM(D35:E35,I35:L35,C108:L108)</f>
        <v>77</v>
      </c>
      <c r="D35" s="30" t="s">
        <v>59</v>
      </c>
      <c r="E35" s="18">
        <v>29</v>
      </c>
      <c r="F35" s="18">
        <v>4</v>
      </c>
      <c r="G35" s="18">
        <v>4</v>
      </c>
      <c r="H35" s="18">
        <v>5</v>
      </c>
      <c r="I35" s="30" t="s">
        <v>59</v>
      </c>
      <c r="J35" s="30" t="s">
        <v>59</v>
      </c>
      <c r="K35" s="18">
        <v>15</v>
      </c>
      <c r="L35" s="18">
        <v>6</v>
      </c>
    </row>
    <row r="36" spans="2:12" x14ac:dyDescent="0.2">
      <c r="B36" s="5" t="s">
        <v>216</v>
      </c>
      <c r="C36" s="37">
        <f>SUM(D36:E36,I36:L36,C109:L109)</f>
        <v>77</v>
      </c>
      <c r="D36" s="30" t="s">
        <v>59</v>
      </c>
      <c r="E36" s="18">
        <v>15</v>
      </c>
      <c r="F36" s="18">
        <v>5</v>
      </c>
      <c r="G36" s="18">
        <v>1</v>
      </c>
      <c r="H36" s="18">
        <v>2</v>
      </c>
      <c r="I36" s="30" t="s">
        <v>59</v>
      </c>
      <c r="J36" s="18">
        <v>2</v>
      </c>
      <c r="K36" s="18">
        <v>10</v>
      </c>
      <c r="L36" s="18">
        <v>10</v>
      </c>
    </row>
    <row r="37" spans="2:12" x14ac:dyDescent="0.2">
      <c r="B37" s="5" t="s">
        <v>215</v>
      </c>
      <c r="C37" s="37">
        <f>SUM(D37:E37,I37:L37,C110:L110)</f>
        <v>6</v>
      </c>
      <c r="D37" s="30" t="s">
        <v>59</v>
      </c>
      <c r="E37" s="30" t="s">
        <v>59</v>
      </c>
      <c r="F37" s="30" t="s">
        <v>59</v>
      </c>
      <c r="G37" s="30" t="s">
        <v>59</v>
      </c>
      <c r="H37" s="30" t="s">
        <v>59</v>
      </c>
      <c r="I37" s="18">
        <v>1</v>
      </c>
      <c r="J37" s="18">
        <v>1</v>
      </c>
      <c r="K37" s="30" t="s">
        <v>59</v>
      </c>
      <c r="L37" s="18">
        <v>1</v>
      </c>
    </row>
    <row r="38" spans="2:12" x14ac:dyDescent="0.2">
      <c r="C38" s="9"/>
    </row>
    <row r="39" spans="2:12" x14ac:dyDescent="0.2">
      <c r="B39" s="5" t="s">
        <v>214</v>
      </c>
      <c r="C39" s="37">
        <f>SUM(D39:E39,I39:L39,C112:L112)</f>
        <v>176</v>
      </c>
      <c r="D39" s="30" t="s">
        <v>59</v>
      </c>
      <c r="E39" s="18">
        <v>57</v>
      </c>
      <c r="F39" s="18">
        <v>12</v>
      </c>
      <c r="G39" s="18">
        <v>13</v>
      </c>
      <c r="H39" s="18">
        <v>10</v>
      </c>
      <c r="I39" s="18">
        <v>3</v>
      </c>
      <c r="J39" s="18">
        <v>2</v>
      </c>
      <c r="K39" s="18">
        <v>33</v>
      </c>
      <c r="L39" s="18">
        <v>20</v>
      </c>
    </row>
    <row r="40" spans="2:12" x14ac:dyDescent="0.2">
      <c r="B40" s="5" t="s">
        <v>213</v>
      </c>
      <c r="C40" s="37">
        <f>SUM(D40:E40,I40:L40,C113:L113)</f>
        <v>82</v>
      </c>
      <c r="D40" s="30" t="s">
        <v>59</v>
      </c>
      <c r="E40" s="18">
        <v>25</v>
      </c>
      <c r="F40" s="18">
        <v>7</v>
      </c>
      <c r="G40" s="18">
        <v>4</v>
      </c>
      <c r="H40" s="18">
        <v>5</v>
      </c>
      <c r="I40" s="18">
        <v>3</v>
      </c>
      <c r="J40" s="30" t="s">
        <v>59</v>
      </c>
      <c r="K40" s="18">
        <v>14</v>
      </c>
      <c r="L40" s="18">
        <v>10</v>
      </c>
    </row>
    <row r="41" spans="2:12" x14ac:dyDescent="0.2">
      <c r="B41" s="5" t="s">
        <v>212</v>
      </c>
      <c r="C41" s="37">
        <f>SUM(D41:E41,I41:L41,C114:L114)</f>
        <v>104</v>
      </c>
      <c r="D41" s="30" t="s">
        <v>59</v>
      </c>
      <c r="E41" s="18">
        <v>28</v>
      </c>
      <c r="F41" s="18">
        <v>9</v>
      </c>
      <c r="G41" s="18">
        <v>4</v>
      </c>
      <c r="H41" s="18">
        <v>2</v>
      </c>
      <c r="I41" s="18">
        <v>1</v>
      </c>
      <c r="J41" s="30" t="s">
        <v>59</v>
      </c>
      <c r="K41" s="18">
        <v>19</v>
      </c>
      <c r="L41" s="18">
        <v>23</v>
      </c>
    </row>
    <row r="42" spans="2:12" x14ac:dyDescent="0.2">
      <c r="B42" s="5" t="s">
        <v>211</v>
      </c>
      <c r="C42" s="37">
        <f>SUM(D42:E42,I42:L42,C115:L115)</f>
        <v>99</v>
      </c>
      <c r="D42" s="18">
        <v>1</v>
      </c>
      <c r="E42" s="18">
        <v>27</v>
      </c>
      <c r="F42" s="18">
        <v>2</v>
      </c>
      <c r="G42" s="18">
        <v>7</v>
      </c>
      <c r="H42" s="18">
        <v>8</v>
      </c>
      <c r="I42" s="18">
        <v>1</v>
      </c>
      <c r="J42" s="30" t="s">
        <v>59</v>
      </c>
      <c r="K42" s="18">
        <v>21</v>
      </c>
      <c r="L42" s="18">
        <v>20</v>
      </c>
    </row>
    <row r="43" spans="2:12" x14ac:dyDescent="0.2">
      <c r="B43" s="5" t="s">
        <v>210</v>
      </c>
      <c r="C43" s="37">
        <f>SUM(D43:E43,I43:L43,C116:L116)</f>
        <v>77</v>
      </c>
      <c r="D43" s="30" t="s">
        <v>59</v>
      </c>
      <c r="E43" s="18">
        <v>24</v>
      </c>
      <c r="F43" s="18">
        <v>7</v>
      </c>
      <c r="G43" s="18">
        <v>4</v>
      </c>
      <c r="H43" s="18">
        <v>5</v>
      </c>
      <c r="I43" s="18">
        <v>2</v>
      </c>
      <c r="J43" s="30" t="s">
        <v>59</v>
      </c>
      <c r="K43" s="18">
        <v>8</v>
      </c>
      <c r="L43" s="18">
        <v>14</v>
      </c>
    </row>
    <row r="44" spans="2:12" x14ac:dyDescent="0.2">
      <c r="C44" s="9"/>
    </row>
    <row r="45" spans="2:12" x14ac:dyDescent="0.2">
      <c r="B45" s="5" t="s">
        <v>209</v>
      </c>
      <c r="C45" s="37">
        <f>SUM(D45:E45,I45:L45,C118:L118)</f>
        <v>102</v>
      </c>
      <c r="D45" s="30" t="s">
        <v>59</v>
      </c>
      <c r="E45" s="18">
        <v>24</v>
      </c>
      <c r="F45" s="18">
        <v>2</v>
      </c>
      <c r="G45" s="18">
        <v>2</v>
      </c>
      <c r="H45" s="18">
        <v>5</v>
      </c>
      <c r="I45" s="18">
        <v>1</v>
      </c>
      <c r="J45" s="18">
        <v>1</v>
      </c>
      <c r="K45" s="18">
        <v>25</v>
      </c>
      <c r="L45" s="18">
        <v>13</v>
      </c>
    </row>
    <row r="46" spans="2:12" x14ac:dyDescent="0.2">
      <c r="B46" s="5" t="s">
        <v>208</v>
      </c>
      <c r="C46" s="37">
        <f>SUM(D46:E46,I46:L46,C119:L119)</f>
        <v>70</v>
      </c>
      <c r="D46" s="30" t="s">
        <v>59</v>
      </c>
      <c r="E46" s="18">
        <v>16</v>
      </c>
      <c r="F46" s="18">
        <v>3</v>
      </c>
      <c r="G46" s="18">
        <v>2</v>
      </c>
      <c r="H46" s="18">
        <v>2</v>
      </c>
      <c r="I46" s="18">
        <v>1</v>
      </c>
      <c r="J46" s="18">
        <v>2</v>
      </c>
      <c r="K46" s="18">
        <v>17</v>
      </c>
      <c r="L46" s="18">
        <v>11</v>
      </c>
    </row>
    <row r="47" spans="2:12" x14ac:dyDescent="0.2">
      <c r="B47" s="5" t="s">
        <v>207</v>
      </c>
      <c r="C47" s="37">
        <f>SUM(D47:E47,I47:L47,C120:L120)</f>
        <v>87</v>
      </c>
      <c r="D47" s="30" t="s">
        <v>59</v>
      </c>
      <c r="E47" s="18">
        <v>27</v>
      </c>
      <c r="F47" s="18">
        <v>3</v>
      </c>
      <c r="G47" s="18">
        <v>1</v>
      </c>
      <c r="H47" s="18">
        <v>6</v>
      </c>
      <c r="I47" s="30" t="s">
        <v>59</v>
      </c>
      <c r="J47" s="30" t="s">
        <v>59</v>
      </c>
      <c r="K47" s="18">
        <v>15</v>
      </c>
      <c r="L47" s="18">
        <v>16</v>
      </c>
    </row>
    <row r="48" spans="2:12" x14ac:dyDescent="0.2">
      <c r="B48" s="5" t="s">
        <v>206</v>
      </c>
      <c r="C48" s="37">
        <f>SUM(D48:E48,I48:L48,C121:L121)</f>
        <v>61</v>
      </c>
      <c r="D48" s="30" t="s">
        <v>59</v>
      </c>
      <c r="E48" s="18">
        <v>18</v>
      </c>
      <c r="F48" s="18">
        <v>9</v>
      </c>
      <c r="G48" s="18">
        <v>2</v>
      </c>
      <c r="H48" s="18">
        <v>2</v>
      </c>
      <c r="I48" s="18">
        <v>1</v>
      </c>
      <c r="J48" s="30" t="s">
        <v>59</v>
      </c>
      <c r="K48" s="18">
        <v>8</v>
      </c>
      <c r="L48" s="18">
        <v>8</v>
      </c>
    </row>
    <row r="49" spans="2:12" x14ac:dyDescent="0.2">
      <c r="B49" s="5" t="s">
        <v>205</v>
      </c>
      <c r="C49" s="37">
        <f>SUM(D49:E49,I49:L49,C122:L122)</f>
        <v>47</v>
      </c>
      <c r="D49" s="30" t="s">
        <v>59</v>
      </c>
      <c r="E49" s="18">
        <v>8</v>
      </c>
      <c r="F49" s="18">
        <v>2</v>
      </c>
      <c r="G49" s="18">
        <v>1</v>
      </c>
      <c r="H49" s="30" t="s">
        <v>59</v>
      </c>
      <c r="I49" s="30" t="s">
        <v>59</v>
      </c>
      <c r="J49" s="30" t="s">
        <v>59</v>
      </c>
      <c r="K49" s="18">
        <v>11</v>
      </c>
      <c r="L49" s="18">
        <v>12</v>
      </c>
    </row>
    <row r="50" spans="2:12" x14ac:dyDescent="0.2">
      <c r="B50" s="5" t="s">
        <v>204</v>
      </c>
      <c r="C50" s="37">
        <f>SUM(D50:E50,I50:L50,C123:L123)</f>
        <v>31</v>
      </c>
      <c r="D50" s="30" t="s">
        <v>59</v>
      </c>
      <c r="E50" s="18">
        <v>11</v>
      </c>
      <c r="F50" s="30" t="s">
        <v>59</v>
      </c>
      <c r="G50" s="18">
        <v>1</v>
      </c>
      <c r="H50" s="18">
        <v>3</v>
      </c>
      <c r="I50" s="30" t="s">
        <v>59</v>
      </c>
      <c r="J50" s="30" t="s">
        <v>59</v>
      </c>
      <c r="K50" s="18">
        <v>5</v>
      </c>
      <c r="L50" s="18">
        <v>1</v>
      </c>
    </row>
    <row r="51" spans="2:12" x14ac:dyDescent="0.2">
      <c r="B51" s="5" t="s">
        <v>203</v>
      </c>
      <c r="C51" s="37">
        <f>SUM(D51:E51,I51:L51,C124:L124)</f>
        <v>60</v>
      </c>
      <c r="D51" s="30" t="s">
        <v>59</v>
      </c>
      <c r="E51" s="18">
        <v>14</v>
      </c>
      <c r="F51" s="18">
        <v>2</v>
      </c>
      <c r="G51" s="30" t="s">
        <v>59</v>
      </c>
      <c r="H51" s="18">
        <v>6</v>
      </c>
      <c r="I51" s="18">
        <v>1</v>
      </c>
      <c r="J51" s="18">
        <v>1</v>
      </c>
      <c r="K51" s="18">
        <v>4</v>
      </c>
      <c r="L51" s="18">
        <v>10</v>
      </c>
    </row>
    <row r="52" spans="2:12" x14ac:dyDescent="0.2">
      <c r="B52" s="5" t="s">
        <v>202</v>
      </c>
      <c r="C52" s="37">
        <f>SUM(D52:E52,I52:L52,C125:L125)</f>
        <v>67</v>
      </c>
      <c r="D52" s="30" t="s">
        <v>59</v>
      </c>
      <c r="E52" s="18">
        <v>15</v>
      </c>
      <c r="F52" s="18">
        <v>4</v>
      </c>
      <c r="G52" s="18">
        <v>1</v>
      </c>
      <c r="H52" s="18">
        <v>1</v>
      </c>
      <c r="I52" s="30" t="s">
        <v>59</v>
      </c>
      <c r="J52" s="18">
        <v>1</v>
      </c>
      <c r="K52" s="18">
        <v>14</v>
      </c>
      <c r="L52" s="18">
        <v>8</v>
      </c>
    </row>
    <row r="53" spans="2:12" x14ac:dyDescent="0.2">
      <c r="B53" s="5" t="s">
        <v>201</v>
      </c>
      <c r="C53" s="37">
        <f>SUM(D53:E53,I53:L53,C126:L126)</f>
        <v>73</v>
      </c>
      <c r="D53" s="30" t="s">
        <v>59</v>
      </c>
      <c r="E53" s="18">
        <v>14</v>
      </c>
      <c r="F53" s="18">
        <v>3</v>
      </c>
      <c r="G53" s="18">
        <v>1</v>
      </c>
      <c r="H53" s="18">
        <v>1</v>
      </c>
      <c r="I53" s="30" t="s">
        <v>59</v>
      </c>
      <c r="J53" s="18">
        <v>3</v>
      </c>
      <c r="K53" s="18">
        <v>9</v>
      </c>
      <c r="L53" s="18">
        <v>13</v>
      </c>
    </row>
    <row r="54" spans="2:12" x14ac:dyDescent="0.2">
      <c r="B54" s="5" t="s">
        <v>200</v>
      </c>
      <c r="C54" s="37">
        <f>SUM(D54:E54,I54:L54,C127:L127)</f>
        <v>96</v>
      </c>
      <c r="D54" s="30" t="s">
        <v>59</v>
      </c>
      <c r="E54" s="18">
        <v>26</v>
      </c>
      <c r="F54" s="18">
        <v>5</v>
      </c>
      <c r="G54" s="18">
        <v>4</v>
      </c>
      <c r="H54" s="18">
        <v>8</v>
      </c>
      <c r="I54" s="18">
        <v>1</v>
      </c>
      <c r="J54" s="18">
        <v>1</v>
      </c>
      <c r="K54" s="18">
        <v>16</v>
      </c>
      <c r="L54" s="18">
        <v>10</v>
      </c>
    </row>
    <row r="55" spans="2:12" x14ac:dyDescent="0.2">
      <c r="C55" s="9"/>
    </row>
    <row r="56" spans="2:12" x14ac:dyDescent="0.2">
      <c r="B56" s="5" t="s">
        <v>199</v>
      </c>
      <c r="C56" s="37">
        <f>SUM(D56:E56,I56:L56,C129:L129)</f>
        <v>198</v>
      </c>
      <c r="D56" s="30" t="s">
        <v>59</v>
      </c>
      <c r="E56" s="18">
        <v>45</v>
      </c>
      <c r="F56" s="18">
        <v>5</v>
      </c>
      <c r="G56" s="18">
        <v>8</v>
      </c>
      <c r="H56" s="18">
        <v>7</v>
      </c>
      <c r="I56" s="18">
        <v>1</v>
      </c>
      <c r="J56" s="30" t="s">
        <v>59</v>
      </c>
      <c r="K56" s="18">
        <v>47</v>
      </c>
      <c r="L56" s="18">
        <v>18</v>
      </c>
    </row>
    <row r="57" spans="2:12" x14ac:dyDescent="0.2">
      <c r="B57" s="5" t="s">
        <v>198</v>
      </c>
      <c r="C57" s="37">
        <f>SUM(D57:E57,I57:L57,C130:L130)</f>
        <v>48</v>
      </c>
      <c r="D57" s="30" t="s">
        <v>59</v>
      </c>
      <c r="E57" s="18">
        <v>14</v>
      </c>
      <c r="F57" s="18">
        <v>2</v>
      </c>
      <c r="G57" s="18">
        <v>1</v>
      </c>
      <c r="H57" s="18">
        <v>7</v>
      </c>
      <c r="I57" s="18">
        <v>1</v>
      </c>
      <c r="J57" s="30" t="s">
        <v>59</v>
      </c>
      <c r="K57" s="18">
        <v>9</v>
      </c>
      <c r="L57" s="18">
        <v>7</v>
      </c>
    </row>
    <row r="58" spans="2:12" x14ac:dyDescent="0.2">
      <c r="B58" s="5" t="s">
        <v>197</v>
      </c>
      <c r="C58" s="37">
        <f>SUM(D58:E58,I58:L58,C131:L131)</f>
        <v>48</v>
      </c>
      <c r="D58" s="30" t="s">
        <v>59</v>
      </c>
      <c r="E58" s="18">
        <v>12</v>
      </c>
      <c r="F58" s="18">
        <v>2</v>
      </c>
      <c r="G58" s="18">
        <v>2</v>
      </c>
      <c r="H58" s="18">
        <v>3</v>
      </c>
      <c r="I58" s="18">
        <v>1</v>
      </c>
      <c r="J58" s="18">
        <v>1</v>
      </c>
      <c r="K58" s="18">
        <v>5</v>
      </c>
      <c r="L58" s="18">
        <v>6</v>
      </c>
    </row>
    <row r="59" spans="2:12" x14ac:dyDescent="0.2">
      <c r="B59" s="5" t="s">
        <v>196</v>
      </c>
      <c r="C59" s="37">
        <f>SUM(D59:E59,I59:L59,C132:L132)</f>
        <v>117</v>
      </c>
      <c r="D59" s="18">
        <v>1</v>
      </c>
      <c r="E59" s="18">
        <v>21</v>
      </c>
      <c r="F59" s="18">
        <v>3</v>
      </c>
      <c r="G59" s="18">
        <v>5</v>
      </c>
      <c r="H59" s="18">
        <v>4</v>
      </c>
      <c r="I59" s="18">
        <v>2</v>
      </c>
      <c r="J59" s="30" t="s">
        <v>59</v>
      </c>
      <c r="K59" s="18">
        <v>20</v>
      </c>
      <c r="L59" s="18">
        <v>17</v>
      </c>
    </row>
    <row r="60" spans="2:12" x14ac:dyDescent="0.2">
      <c r="B60" s="5" t="s">
        <v>195</v>
      </c>
      <c r="C60" s="37">
        <f>SUM(D60:E60,I60:L60,C133:L133)</f>
        <v>70</v>
      </c>
      <c r="D60" s="30" t="s">
        <v>59</v>
      </c>
      <c r="E60" s="18">
        <v>23</v>
      </c>
      <c r="F60" s="18">
        <v>8</v>
      </c>
      <c r="G60" s="18">
        <v>2</v>
      </c>
      <c r="H60" s="18">
        <v>6</v>
      </c>
      <c r="I60" s="30" t="s">
        <v>59</v>
      </c>
      <c r="J60" s="18">
        <v>1</v>
      </c>
      <c r="K60" s="18">
        <v>13</v>
      </c>
      <c r="L60" s="18">
        <v>7</v>
      </c>
    </row>
    <row r="61" spans="2:12" x14ac:dyDescent="0.2">
      <c r="B61" s="5" t="s">
        <v>194</v>
      </c>
      <c r="C61" s="37">
        <f>SUM(D61:E61,I61:L61,C134:L134)</f>
        <v>93</v>
      </c>
      <c r="D61" s="30" t="s">
        <v>59</v>
      </c>
      <c r="E61" s="18">
        <v>25</v>
      </c>
      <c r="F61" s="18">
        <v>6</v>
      </c>
      <c r="G61" s="18">
        <v>3</v>
      </c>
      <c r="H61" s="18">
        <v>6</v>
      </c>
      <c r="I61" s="30" t="s">
        <v>59</v>
      </c>
      <c r="J61" s="30" t="s">
        <v>59</v>
      </c>
      <c r="K61" s="18">
        <v>15</v>
      </c>
      <c r="L61" s="18">
        <v>13</v>
      </c>
    </row>
    <row r="62" spans="2:12" x14ac:dyDescent="0.2">
      <c r="B62" s="5" t="s">
        <v>193</v>
      </c>
      <c r="C62" s="37">
        <f>SUM(D62:E62,I62:L62,C135:L135)</f>
        <v>193</v>
      </c>
      <c r="D62" s="30" t="s">
        <v>59</v>
      </c>
      <c r="E62" s="18">
        <v>59</v>
      </c>
      <c r="F62" s="18">
        <v>9</v>
      </c>
      <c r="G62" s="18">
        <v>9</v>
      </c>
      <c r="H62" s="18">
        <v>8</v>
      </c>
      <c r="I62" s="18">
        <v>4</v>
      </c>
      <c r="J62" s="18">
        <v>2</v>
      </c>
      <c r="K62" s="18">
        <v>28</v>
      </c>
      <c r="L62" s="18">
        <v>25</v>
      </c>
    </row>
    <row r="63" spans="2:12" x14ac:dyDescent="0.2">
      <c r="C63" s="9"/>
    </row>
    <row r="64" spans="2:12" x14ac:dyDescent="0.2">
      <c r="B64" s="5" t="s">
        <v>192</v>
      </c>
      <c r="C64" s="37">
        <f>SUM(D64:E64,I64:L64,C137:L137)</f>
        <v>242</v>
      </c>
      <c r="D64" s="18">
        <v>1</v>
      </c>
      <c r="E64" s="18">
        <v>68</v>
      </c>
      <c r="F64" s="18">
        <v>3</v>
      </c>
      <c r="G64" s="18">
        <v>13</v>
      </c>
      <c r="H64" s="18">
        <v>12</v>
      </c>
      <c r="I64" s="18">
        <v>1</v>
      </c>
      <c r="J64" s="18">
        <v>4</v>
      </c>
      <c r="K64" s="18">
        <v>46</v>
      </c>
      <c r="L64" s="18">
        <v>26</v>
      </c>
    </row>
    <row r="65" spans="1:12" x14ac:dyDescent="0.2">
      <c r="B65" s="5" t="s">
        <v>191</v>
      </c>
      <c r="C65" s="37">
        <f>SUM(D65:E65,I65:L65,C138:L138)</f>
        <v>62</v>
      </c>
      <c r="D65" s="30" t="s">
        <v>59</v>
      </c>
      <c r="E65" s="18">
        <v>15</v>
      </c>
      <c r="F65" s="18">
        <v>1</v>
      </c>
      <c r="G65" s="18">
        <v>3</v>
      </c>
      <c r="H65" s="18">
        <v>3</v>
      </c>
      <c r="I65" s="18">
        <v>1</v>
      </c>
      <c r="J65" s="18">
        <v>2</v>
      </c>
      <c r="K65" s="18">
        <v>11</v>
      </c>
      <c r="L65" s="18">
        <v>13</v>
      </c>
    </row>
    <row r="66" spans="1:12" x14ac:dyDescent="0.2">
      <c r="B66" s="5" t="s">
        <v>190</v>
      </c>
      <c r="C66" s="37">
        <f>SUM(D66:E66,I66:L66,C139:L139)</f>
        <v>99</v>
      </c>
      <c r="D66" s="30" t="s">
        <v>59</v>
      </c>
      <c r="E66" s="18">
        <v>34</v>
      </c>
      <c r="F66" s="18">
        <v>7</v>
      </c>
      <c r="G66" s="18">
        <v>4</v>
      </c>
      <c r="H66" s="18">
        <v>9</v>
      </c>
      <c r="I66" s="18">
        <v>1</v>
      </c>
      <c r="J66" s="30" t="s">
        <v>59</v>
      </c>
      <c r="K66" s="18">
        <v>15</v>
      </c>
      <c r="L66" s="18">
        <v>16</v>
      </c>
    </row>
    <row r="67" spans="1:12" x14ac:dyDescent="0.2">
      <c r="B67" s="5" t="s">
        <v>189</v>
      </c>
      <c r="C67" s="37">
        <f>SUM(D67:E67,I67:L67,C140:L140)</f>
        <v>69</v>
      </c>
      <c r="D67" s="30" t="s">
        <v>59</v>
      </c>
      <c r="E67" s="18">
        <v>16</v>
      </c>
      <c r="F67" s="18">
        <v>2</v>
      </c>
      <c r="G67" s="18">
        <v>1</v>
      </c>
      <c r="H67" s="18">
        <v>4</v>
      </c>
      <c r="I67" s="30" t="s">
        <v>59</v>
      </c>
      <c r="J67" s="18">
        <v>1</v>
      </c>
      <c r="K67" s="18">
        <v>12</v>
      </c>
      <c r="L67" s="18">
        <v>13</v>
      </c>
    </row>
    <row r="68" spans="1:12" x14ac:dyDescent="0.2">
      <c r="B68" s="5" t="s">
        <v>188</v>
      </c>
      <c r="C68" s="37">
        <f>SUM(D68:E68,I68:L68,C141:L141)</f>
        <v>40</v>
      </c>
      <c r="D68" s="30" t="s">
        <v>59</v>
      </c>
      <c r="E68" s="18">
        <v>6</v>
      </c>
      <c r="F68" s="18">
        <v>1</v>
      </c>
      <c r="G68" s="30" t="s">
        <v>59</v>
      </c>
      <c r="H68" s="18">
        <v>1</v>
      </c>
      <c r="I68" s="30" t="s">
        <v>59</v>
      </c>
      <c r="J68" s="30" t="s">
        <v>59</v>
      </c>
      <c r="K68" s="18">
        <v>9</v>
      </c>
      <c r="L68" s="18">
        <v>2</v>
      </c>
    </row>
    <row r="69" spans="1:12" x14ac:dyDescent="0.2">
      <c r="B69" s="5" t="s">
        <v>187</v>
      </c>
      <c r="C69" s="37">
        <f>SUM(D69:E69,I69:L69,C142:L142)</f>
        <v>64</v>
      </c>
      <c r="D69" s="30" t="s">
        <v>59</v>
      </c>
      <c r="E69" s="18">
        <v>15</v>
      </c>
      <c r="F69" s="18">
        <v>1</v>
      </c>
      <c r="G69" s="18">
        <v>4</v>
      </c>
      <c r="H69" s="18">
        <v>6</v>
      </c>
      <c r="I69" s="30" t="s">
        <v>59</v>
      </c>
      <c r="J69" s="30" t="s">
        <v>59</v>
      </c>
      <c r="K69" s="18">
        <v>12</v>
      </c>
      <c r="L69" s="18">
        <v>8</v>
      </c>
    </row>
    <row r="70" spans="1:12" x14ac:dyDescent="0.2">
      <c r="B70" s="5" t="s">
        <v>186</v>
      </c>
      <c r="C70" s="37">
        <f>SUM(D70:E70,I70:L70,C143:L143)</f>
        <v>7</v>
      </c>
      <c r="D70" s="30" t="s">
        <v>59</v>
      </c>
      <c r="E70" s="18">
        <v>2</v>
      </c>
      <c r="F70" s="18">
        <v>1</v>
      </c>
      <c r="G70" s="30" t="s">
        <v>59</v>
      </c>
      <c r="H70" s="18">
        <v>1</v>
      </c>
      <c r="I70" s="30" t="s">
        <v>59</v>
      </c>
      <c r="J70" s="30" t="s">
        <v>59</v>
      </c>
      <c r="K70" s="18">
        <v>2</v>
      </c>
      <c r="L70" s="30" t="s">
        <v>59</v>
      </c>
    </row>
    <row r="71" spans="1:12" ht="18" thickBot="1" x14ac:dyDescent="0.25">
      <c r="B71" s="7"/>
      <c r="C71" s="20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5" t="s">
        <v>185</v>
      </c>
      <c r="G72" s="5" t="s">
        <v>246</v>
      </c>
    </row>
    <row r="73" spans="1:12" x14ac:dyDescent="0.2">
      <c r="A73" s="5"/>
    </row>
    <row r="74" spans="1:12" x14ac:dyDescent="0.2">
      <c r="A74" s="5"/>
    </row>
    <row r="79" spans="1:12" x14ac:dyDescent="0.2">
      <c r="E79" s="1" t="s">
        <v>184</v>
      </c>
    </row>
    <row r="80" spans="1:12" x14ac:dyDescent="0.2">
      <c r="C80" s="1" t="s">
        <v>245</v>
      </c>
    </row>
    <row r="81" spans="2:13" ht="18" thickBot="1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8" t="s">
        <v>244</v>
      </c>
    </row>
    <row r="82" spans="2:13" x14ac:dyDescent="0.2">
      <c r="C82" s="34" t="s">
        <v>162</v>
      </c>
      <c r="D82" s="9"/>
      <c r="E82" s="34" t="s">
        <v>242</v>
      </c>
      <c r="F82" s="9"/>
      <c r="G82" s="9"/>
      <c r="H82" s="9"/>
      <c r="I82" s="9"/>
      <c r="J82" s="34" t="s">
        <v>146</v>
      </c>
      <c r="K82" s="9"/>
      <c r="L82" s="34" t="s">
        <v>143</v>
      </c>
      <c r="M82" s="29"/>
    </row>
    <row r="83" spans="2:13" x14ac:dyDescent="0.2">
      <c r="B83" s="11" t="s">
        <v>241</v>
      </c>
      <c r="C83" s="14" t="s">
        <v>153</v>
      </c>
      <c r="D83" s="14" t="s">
        <v>152</v>
      </c>
      <c r="E83" s="14" t="s">
        <v>240</v>
      </c>
      <c r="F83" s="14" t="s">
        <v>150</v>
      </c>
      <c r="G83" s="14" t="s">
        <v>239</v>
      </c>
      <c r="H83" s="14" t="s">
        <v>238</v>
      </c>
      <c r="I83" s="14" t="s">
        <v>237</v>
      </c>
      <c r="J83" s="14" t="s">
        <v>141</v>
      </c>
      <c r="K83" s="14" t="s">
        <v>236</v>
      </c>
      <c r="L83" s="14" t="s">
        <v>140</v>
      </c>
      <c r="M83" s="29"/>
    </row>
    <row r="84" spans="2:13" x14ac:dyDescent="0.2">
      <c r="C84" s="9"/>
    </row>
    <row r="85" spans="2:13" x14ac:dyDescent="0.2">
      <c r="B85" s="4" t="str">
        <f>B12</f>
        <v>平成10年 1998</v>
      </c>
      <c r="C85" s="32">
        <f>SUM(C87:C143)</f>
        <v>67</v>
      </c>
      <c r="D85" s="4">
        <f>SUM(D87:D143)</f>
        <v>810</v>
      </c>
      <c r="E85" s="4">
        <f>SUM(E87:E143)</f>
        <v>135</v>
      </c>
      <c r="F85" s="4">
        <f>SUM(F87:F143)</f>
        <v>52</v>
      </c>
      <c r="G85" s="4">
        <f>SUM(G87:G143)</f>
        <v>172</v>
      </c>
      <c r="H85" s="4">
        <f>SUM(H87:H143)</f>
        <v>171</v>
      </c>
      <c r="I85" s="4">
        <f>SUM(I87:I143)</f>
        <v>415</v>
      </c>
      <c r="J85" s="4">
        <f>SUM(J87:J143)</f>
        <v>437</v>
      </c>
      <c r="K85" s="4">
        <f>SUM(K87:K143)</f>
        <v>295</v>
      </c>
      <c r="L85" s="4">
        <f>SUM(L87:L143)</f>
        <v>1279</v>
      </c>
    </row>
    <row r="86" spans="2:13" x14ac:dyDescent="0.2">
      <c r="C86" s="9"/>
    </row>
    <row r="87" spans="2:13" x14ac:dyDescent="0.2">
      <c r="B87" s="5" t="s">
        <v>235</v>
      </c>
      <c r="C87" s="17">
        <v>31</v>
      </c>
      <c r="D87" s="18">
        <v>262</v>
      </c>
      <c r="E87" s="18">
        <v>34</v>
      </c>
      <c r="F87" s="18">
        <v>17</v>
      </c>
      <c r="G87" s="18">
        <v>54</v>
      </c>
      <c r="H87" s="18">
        <v>48</v>
      </c>
      <c r="I87" s="18">
        <v>94</v>
      </c>
      <c r="J87" s="18">
        <v>136</v>
      </c>
      <c r="K87" s="18">
        <v>113</v>
      </c>
      <c r="L87" s="18">
        <v>442</v>
      </c>
    </row>
    <row r="88" spans="2:13" x14ac:dyDescent="0.2">
      <c r="B88" s="5" t="s">
        <v>234</v>
      </c>
      <c r="C88" s="31" t="s">
        <v>59</v>
      </c>
      <c r="D88" s="18">
        <v>48</v>
      </c>
      <c r="E88" s="18">
        <v>9</v>
      </c>
      <c r="F88" s="18">
        <v>4</v>
      </c>
      <c r="G88" s="18">
        <v>6</v>
      </c>
      <c r="H88" s="18">
        <v>11</v>
      </c>
      <c r="I88" s="18">
        <v>12</v>
      </c>
      <c r="J88" s="18">
        <v>20</v>
      </c>
      <c r="K88" s="18">
        <v>8</v>
      </c>
      <c r="L88" s="18">
        <v>64</v>
      </c>
    </row>
    <row r="89" spans="2:13" x14ac:dyDescent="0.2">
      <c r="B89" s="5" t="s">
        <v>233</v>
      </c>
      <c r="C89" s="17">
        <v>4</v>
      </c>
      <c r="D89" s="18">
        <v>35</v>
      </c>
      <c r="E89" s="18">
        <v>7</v>
      </c>
      <c r="F89" s="18">
        <v>1</v>
      </c>
      <c r="G89" s="18">
        <v>10</v>
      </c>
      <c r="H89" s="18">
        <v>5</v>
      </c>
      <c r="I89" s="18">
        <v>7</v>
      </c>
      <c r="J89" s="18">
        <v>18</v>
      </c>
      <c r="K89" s="18">
        <v>12</v>
      </c>
      <c r="L89" s="18">
        <v>43</v>
      </c>
    </row>
    <row r="90" spans="2:13" x14ac:dyDescent="0.2">
      <c r="B90" s="5" t="s">
        <v>232</v>
      </c>
      <c r="C90" s="31" t="s">
        <v>59</v>
      </c>
      <c r="D90" s="18">
        <v>28</v>
      </c>
      <c r="E90" s="18">
        <v>5</v>
      </c>
      <c r="F90" s="18">
        <v>1</v>
      </c>
      <c r="G90" s="18">
        <v>2</v>
      </c>
      <c r="H90" s="18">
        <v>4</v>
      </c>
      <c r="I90" s="18">
        <v>24</v>
      </c>
      <c r="J90" s="18">
        <v>8</v>
      </c>
      <c r="K90" s="18">
        <v>3</v>
      </c>
      <c r="L90" s="18">
        <v>31</v>
      </c>
    </row>
    <row r="91" spans="2:13" x14ac:dyDescent="0.2">
      <c r="B91" s="5" t="s">
        <v>231</v>
      </c>
      <c r="C91" s="17">
        <v>2</v>
      </c>
      <c r="D91" s="18">
        <v>20</v>
      </c>
      <c r="E91" s="36" t="s">
        <v>59</v>
      </c>
      <c r="F91" s="18">
        <v>2</v>
      </c>
      <c r="G91" s="18">
        <v>4</v>
      </c>
      <c r="H91" s="18">
        <v>5</v>
      </c>
      <c r="I91" s="18">
        <v>15</v>
      </c>
      <c r="J91" s="18">
        <v>12</v>
      </c>
      <c r="K91" s="18">
        <v>10</v>
      </c>
      <c r="L91" s="18">
        <v>38</v>
      </c>
    </row>
    <row r="92" spans="2:13" x14ac:dyDescent="0.2">
      <c r="B92" s="5" t="s">
        <v>230</v>
      </c>
      <c r="C92" s="17">
        <v>6</v>
      </c>
      <c r="D92" s="18">
        <v>46</v>
      </c>
      <c r="E92" s="18">
        <v>11</v>
      </c>
      <c r="F92" s="18">
        <v>3</v>
      </c>
      <c r="G92" s="18">
        <v>14</v>
      </c>
      <c r="H92" s="18">
        <v>12</v>
      </c>
      <c r="I92" s="18">
        <v>20</v>
      </c>
      <c r="J92" s="18">
        <v>27</v>
      </c>
      <c r="K92" s="18">
        <v>17</v>
      </c>
      <c r="L92" s="18">
        <v>88</v>
      </c>
    </row>
    <row r="93" spans="2:13" x14ac:dyDescent="0.2">
      <c r="B93" s="5" t="s">
        <v>229</v>
      </c>
      <c r="C93" s="17">
        <v>2</v>
      </c>
      <c r="D93" s="18">
        <v>18</v>
      </c>
      <c r="E93" s="18">
        <v>5</v>
      </c>
      <c r="F93" s="18">
        <v>3</v>
      </c>
      <c r="G93" s="18">
        <v>7</v>
      </c>
      <c r="H93" s="18">
        <v>3</v>
      </c>
      <c r="I93" s="18">
        <v>16</v>
      </c>
      <c r="J93" s="18">
        <v>17</v>
      </c>
      <c r="K93" s="18">
        <v>4</v>
      </c>
      <c r="L93" s="18">
        <v>49</v>
      </c>
    </row>
    <row r="94" spans="2:13" x14ac:dyDescent="0.2">
      <c r="C94" s="17"/>
      <c r="L94" s="18"/>
    </row>
    <row r="95" spans="2:13" x14ac:dyDescent="0.2">
      <c r="B95" s="5" t="s">
        <v>228</v>
      </c>
      <c r="C95" s="17">
        <v>1</v>
      </c>
      <c r="D95" s="18">
        <v>13</v>
      </c>
      <c r="E95" s="18">
        <v>1</v>
      </c>
      <c r="F95" s="36" t="s">
        <v>59</v>
      </c>
      <c r="G95" s="18">
        <v>1</v>
      </c>
      <c r="H95" s="18">
        <v>1</v>
      </c>
      <c r="I95" s="18">
        <v>7</v>
      </c>
      <c r="J95" s="18">
        <v>3</v>
      </c>
      <c r="K95" s="18">
        <v>2</v>
      </c>
      <c r="L95" s="18">
        <v>14</v>
      </c>
    </row>
    <row r="96" spans="2:13" x14ac:dyDescent="0.2">
      <c r="B96" s="5" t="s">
        <v>227</v>
      </c>
      <c r="C96" s="17">
        <v>1</v>
      </c>
      <c r="D96" s="18">
        <v>12</v>
      </c>
      <c r="E96" s="18">
        <v>1</v>
      </c>
      <c r="F96" s="36" t="s">
        <v>59</v>
      </c>
      <c r="G96" s="18">
        <v>1</v>
      </c>
      <c r="H96" s="18">
        <v>4</v>
      </c>
      <c r="I96" s="18">
        <v>4</v>
      </c>
      <c r="J96" s="18">
        <v>6</v>
      </c>
      <c r="K96" s="18">
        <v>5</v>
      </c>
      <c r="L96" s="18">
        <v>11</v>
      </c>
    </row>
    <row r="97" spans="2:12" x14ac:dyDescent="0.2">
      <c r="B97" s="5" t="s">
        <v>226</v>
      </c>
      <c r="C97" s="31" t="s">
        <v>59</v>
      </c>
      <c r="D97" s="18">
        <v>14</v>
      </c>
      <c r="E97" s="36" t="s">
        <v>59</v>
      </c>
      <c r="F97" s="18">
        <v>1</v>
      </c>
      <c r="G97" s="18">
        <v>1</v>
      </c>
      <c r="H97" s="18">
        <v>4</v>
      </c>
      <c r="I97" s="18">
        <v>3</v>
      </c>
      <c r="J97" s="18">
        <v>2</v>
      </c>
      <c r="K97" s="18">
        <v>2</v>
      </c>
      <c r="L97" s="18">
        <v>6</v>
      </c>
    </row>
    <row r="98" spans="2:12" x14ac:dyDescent="0.2">
      <c r="C98" s="17"/>
      <c r="L98" s="18"/>
    </row>
    <row r="99" spans="2:12" x14ac:dyDescent="0.2">
      <c r="B99" s="5" t="s">
        <v>225</v>
      </c>
      <c r="C99" s="31" t="s">
        <v>59</v>
      </c>
      <c r="D99" s="18">
        <v>5</v>
      </c>
      <c r="E99" s="36" t="s">
        <v>59</v>
      </c>
      <c r="F99" s="36" t="s">
        <v>59</v>
      </c>
      <c r="G99" s="18">
        <v>1</v>
      </c>
      <c r="H99" s="18">
        <v>3</v>
      </c>
      <c r="I99" s="18">
        <v>3</v>
      </c>
      <c r="J99" s="18">
        <v>6</v>
      </c>
      <c r="K99" s="18">
        <v>3</v>
      </c>
      <c r="L99" s="18">
        <v>11</v>
      </c>
    </row>
    <row r="100" spans="2:12" x14ac:dyDescent="0.2">
      <c r="B100" s="5" t="s">
        <v>224</v>
      </c>
      <c r="C100" s="31" t="s">
        <v>59</v>
      </c>
      <c r="D100" s="18">
        <v>12</v>
      </c>
      <c r="E100" s="18">
        <v>3</v>
      </c>
      <c r="F100" s="18">
        <v>1</v>
      </c>
      <c r="G100" s="18">
        <v>2</v>
      </c>
      <c r="H100" s="18">
        <v>4</v>
      </c>
      <c r="I100" s="18">
        <v>10</v>
      </c>
      <c r="J100" s="18">
        <v>16</v>
      </c>
      <c r="K100" s="18">
        <v>4</v>
      </c>
      <c r="L100" s="18">
        <v>30</v>
      </c>
    </row>
    <row r="101" spans="2:12" x14ac:dyDescent="0.2">
      <c r="B101" s="5" t="s">
        <v>223</v>
      </c>
      <c r="C101" s="17">
        <v>1</v>
      </c>
      <c r="D101" s="18">
        <v>7</v>
      </c>
      <c r="E101" s="18">
        <v>3</v>
      </c>
      <c r="F101" s="18">
        <v>1</v>
      </c>
      <c r="G101" s="18">
        <v>1</v>
      </c>
      <c r="H101" s="18">
        <v>3</v>
      </c>
      <c r="I101" s="18">
        <v>6</v>
      </c>
      <c r="J101" s="18">
        <v>3</v>
      </c>
      <c r="K101" s="18">
        <v>2</v>
      </c>
      <c r="L101" s="18">
        <v>10</v>
      </c>
    </row>
    <row r="102" spans="2:12" x14ac:dyDescent="0.2">
      <c r="B102" s="5" t="s">
        <v>222</v>
      </c>
      <c r="C102" s="31" t="s">
        <v>59</v>
      </c>
      <c r="D102" s="18">
        <v>10</v>
      </c>
      <c r="E102" s="18">
        <v>2</v>
      </c>
      <c r="F102" s="18">
        <v>1</v>
      </c>
      <c r="G102" s="18">
        <v>2</v>
      </c>
      <c r="H102" s="18">
        <v>3</v>
      </c>
      <c r="I102" s="18">
        <v>2</v>
      </c>
      <c r="J102" s="18">
        <v>6</v>
      </c>
      <c r="K102" s="18">
        <v>3</v>
      </c>
      <c r="L102" s="18">
        <v>5</v>
      </c>
    </row>
    <row r="103" spans="2:12" x14ac:dyDescent="0.2">
      <c r="B103" s="5" t="s">
        <v>221</v>
      </c>
      <c r="C103" s="31" t="s">
        <v>59</v>
      </c>
      <c r="D103" s="18">
        <v>8</v>
      </c>
      <c r="E103" s="18">
        <v>1</v>
      </c>
      <c r="F103" s="36" t="s">
        <v>59</v>
      </c>
      <c r="G103" s="18">
        <v>4</v>
      </c>
      <c r="H103" s="18">
        <v>3</v>
      </c>
      <c r="I103" s="18">
        <v>11</v>
      </c>
      <c r="J103" s="18">
        <v>7</v>
      </c>
      <c r="K103" s="18">
        <v>4</v>
      </c>
      <c r="L103" s="18">
        <v>29</v>
      </c>
    </row>
    <row r="104" spans="2:12" x14ac:dyDescent="0.2">
      <c r="B104" s="5" t="s">
        <v>220</v>
      </c>
      <c r="C104" s="17">
        <v>2</v>
      </c>
      <c r="D104" s="18">
        <v>23</v>
      </c>
      <c r="E104" s="18">
        <v>2</v>
      </c>
      <c r="F104" s="18">
        <v>2</v>
      </c>
      <c r="G104" s="18">
        <v>5</v>
      </c>
      <c r="H104" s="18">
        <v>5</v>
      </c>
      <c r="I104" s="18">
        <v>8</v>
      </c>
      <c r="J104" s="18">
        <v>16</v>
      </c>
      <c r="K104" s="18">
        <v>10</v>
      </c>
      <c r="L104" s="18">
        <v>28</v>
      </c>
    </row>
    <row r="105" spans="2:12" x14ac:dyDescent="0.2">
      <c r="C105" s="17"/>
      <c r="L105" s="18"/>
    </row>
    <row r="106" spans="2:12" x14ac:dyDescent="0.2">
      <c r="B106" s="5" t="s">
        <v>219</v>
      </c>
      <c r="C106" s="31" t="s">
        <v>59</v>
      </c>
      <c r="D106" s="18">
        <v>14</v>
      </c>
      <c r="E106" s="18">
        <v>4</v>
      </c>
      <c r="F106" s="18">
        <v>1</v>
      </c>
      <c r="G106" s="18">
        <v>5</v>
      </c>
      <c r="H106" s="18">
        <v>4</v>
      </c>
      <c r="I106" s="18">
        <v>8</v>
      </c>
      <c r="J106" s="18">
        <v>12</v>
      </c>
      <c r="K106" s="18">
        <v>9</v>
      </c>
      <c r="L106" s="18">
        <v>33</v>
      </c>
    </row>
    <row r="107" spans="2:12" x14ac:dyDescent="0.2">
      <c r="B107" s="5" t="s">
        <v>218</v>
      </c>
      <c r="C107" s="31" t="s">
        <v>59</v>
      </c>
      <c r="D107" s="18">
        <v>12</v>
      </c>
      <c r="E107" s="18">
        <v>5</v>
      </c>
      <c r="F107" s="36" t="s">
        <v>59</v>
      </c>
      <c r="G107" s="18">
        <v>1</v>
      </c>
      <c r="H107" s="18">
        <v>2</v>
      </c>
      <c r="I107" s="18">
        <v>2</v>
      </c>
      <c r="J107" s="18">
        <v>4</v>
      </c>
      <c r="K107" s="18">
        <v>4</v>
      </c>
      <c r="L107" s="18">
        <v>14</v>
      </c>
    </row>
    <row r="108" spans="2:12" x14ac:dyDescent="0.2">
      <c r="B108" s="5" t="s">
        <v>217</v>
      </c>
      <c r="C108" s="17">
        <v>1</v>
      </c>
      <c r="D108" s="18">
        <v>8</v>
      </c>
      <c r="E108" s="18">
        <v>2</v>
      </c>
      <c r="F108" s="36" t="s">
        <v>59</v>
      </c>
      <c r="G108" s="18">
        <v>1</v>
      </c>
      <c r="H108" s="18">
        <v>2</v>
      </c>
      <c r="I108" s="18">
        <v>1</v>
      </c>
      <c r="J108" s="18">
        <v>2</v>
      </c>
      <c r="K108" s="18">
        <v>2</v>
      </c>
      <c r="L108" s="18">
        <v>8</v>
      </c>
    </row>
    <row r="109" spans="2:12" x14ac:dyDescent="0.2">
      <c r="B109" s="5" t="s">
        <v>216</v>
      </c>
      <c r="C109" s="31" t="s">
        <v>59</v>
      </c>
      <c r="D109" s="18">
        <v>5</v>
      </c>
      <c r="E109" s="36" t="s">
        <v>59</v>
      </c>
      <c r="F109" s="36" t="s">
        <v>59</v>
      </c>
      <c r="G109" s="18">
        <v>1</v>
      </c>
      <c r="H109" s="18">
        <v>2</v>
      </c>
      <c r="I109" s="18">
        <v>12</v>
      </c>
      <c r="J109" s="18">
        <v>4</v>
      </c>
      <c r="K109" s="18">
        <v>2</v>
      </c>
      <c r="L109" s="18">
        <v>14</v>
      </c>
    </row>
    <row r="110" spans="2:12" x14ac:dyDescent="0.2">
      <c r="B110" s="5" t="s">
        <v>215</v>
      </c>
      <c r="C110" s="31" t="s">
        <v>59</v>
      </c>
      <c r="D110" s="18">
        <v>1</v>
      </c>
      <c r="E110" s="18">
        <v>1</v>
      </c>
      <c r="F110" s="36" t="s">
        <v>59</v>
      </c>
      <c r="G110" s="36" t="s">
        <v>59</v>
      </c>
      <c r="H110" s="36" t="s">
        <v>59</v>
      </c>
      <c r="I110" s="36" t="s">
        <v>59</v>
      </c>
      <c r="J110" s="36" t="s">
        <v>59</v>
      </c>
      <c r="K110" s="36" t="s">
        <v>59</v>
      </c>
      <c r="L110" s="18">
        <v>1</v>
      </c>
    </row>
    <row r="111" spans="2:12" x14ac:dyDescent="0.2">
      <c r="C111" s="17"/>
      <c r="L111" s="18"/>
    </row>
    <row r="112" spans="2:12" x14ac:dyDescent="0.2">
      <c r="B112" s="5" t="s">
        <v>214</v>
      </c>
      <c r="C112" s="31" t="s">
        <v>59</v>
      </c>
      <c r="D112" s="18">
        <v>19</v>
      </c>
      <c r="E112" s="18">
        <v>1</v>
      </c>
      <c r="F112" s="18">
        <v>1</v>
      </c>
      <c r="G112" s="18">
        <v>2</v>
      </c>
      <c r="H112" s="18">
        <v>1</v>
      </c>
      <c r="I112" s="18">
        <v>6</v>
      </c>
      <c r="J112" s="18">
        <v>6</v>
      </c>
      <c r="K112" s="18">
        <v>5</v>
      </c>
      <c r="L112" s="18">
        <v>20</v>
      </c>
    </row>
    <row r="113" spans="2:12" x14ac:dyDescent="0.2">
      <c r="B113" s="5" t="s">
        <v>213</v>
      </c>
      <c r="C113" s="31" t="s">
        <v>59</v>
      </c>
      <c r="D113" s="18">
        <v>8</v>
      </c>
      <c r="E113" s="18">
        <v>1</v>
      </c>
      <c r="F113" s="18">
        <v>1</v>
      </c>
      <c r="G113" s="18">
        <v>2</v>
      </c>
      <c r="H113" s="18">
        <v>1</v>
      </c>
      <c r="I113" s="18">
        <v>6</v>
      </c>
      <c r="J113" s="18">
        <v>2</v>
      </c>
      <c r="K113" s="18">
        <v>4</v>
      </c>
      <c r="L113" s="18">
        <v>5</v>
      </c>
    </row>
    <row r="114" spans="2:12" x14ac:dyDescent="0.2">
      <c r="B114" s="5" t="s">
        <v>212</v>
      </c>
      <c r="C114" s="31" t="s">
        <v>59</v>
      </c>
      <c r="D114" s="18">
        <v>7</v>
      </c>
      <c r="E114" s="36" t="s">
        <v>59</v>
      </c>
      <c r="F114" s="36" t="s">
        <v>59</v>
      </c>
      <c r="G114" s="18">
        <v>3</v>
      </c>
      <c r="H114" s="18">
        <v>1</v>
      </c>
      <c r="I114" s="18">
        <v>2</v>
      </c>
      <c r="J114" s="18">
        <v>6</v>
      </c>
      <c r="K114" s="18">
        <v>3</v>
      </c>
      <c r="L114" s="18">
        <v>11</v>
      </c>
    </row>
    <row r="115" spans="2:12" x14ac:dyDescent="0.2">
      <c r="B115" s="5" t="s">
        <v>211</v>
      </c>
      <c r="C115" s="31" t="s">
        <v>59</v>
      </c>
      <c r="D115" s="18">
        <v>5</v>
      </c>
      <c r="E115" s="18">
        <v>2</v>
      </c>
      <c r="F115" s="36" t="s">
        <v>59</v>
      </c>
      <c r="G115" s="36" t="s">
        <v>59</v>
      </c>
      <c r="H115" s="18">
        <v>3</v>
      </c>
      <c r="I115" s="36" t="s">
        <v>59</v>
      </c>
      <c r="J115" s="18">
        <v>4</v>
      </c>
      <c r="K115" s="18">
        <v>4</v>
      </c>
      <c r="L115" s="18">
        <v>11</v>
      </c>
    </row>
    <row r="116" spans="2:12" x14ac:dyDescent="0.2">
      <c r="B116" s="5" t="s">
        <v>210</v>
      </c>
      <c r="C116" s="31" t="s">
        <v>59</v>
      </c>
      <c r="D116" s="18">
        <v>4</v>
      </c>
      <c r="E116" s="36" t="s">
        <v>59</v>
      </c>
      <c r="F116" s="18">
        <v>1</v>
      </c>
      <c r="G116" s="36" t="s">
        <v>59</v>
      </c>
      <c r="H116" s="36" t="s">
        <v>59</v>
      </c>
      <c r="I116" s="18">
        <v>10</v>
      </c>
      <c r="J116" s="18">
        <v>4</v>
      </c>
      <c r="K116" s="18">
        <v>4</v>
      </c>
      <c r="L116" s="18">
        <v>6</v>
      </c>
    </row>
    <row r="117" spans="2:12" x14ac:dyDescent="0.2">
      <c r="C117" s="17"/>
      <c r="L117" s="18"/>
    </row>
    <row r="118" spans="2:12" x14ac:dyDescent="0.2">
      <c r="B118" s="5" t="s">
        <v>209</v>
      </c>
      <c r="C118" s="31" t="s">
        <v>59</v>
      </c>
      <c r="D118" s="18">
        <v>11</v>
      </c>
      <c r="E118" s="18">
        <v>2</v>
      </c>
      <c r="F118" s="18">
        <v>2</v>
      </c>
      <c r="G118" s="18">
        <v>1</v>
      </c>
      <c r="H118" s="18">
        <v>3</v>
      </c>
      <c r="I118" s="18">
        <v>5</v>
      </c>
      <c r="J118" s="18">
        <v>3</v>
      </c>
      <c r="K118" s="36" t="s">
        <v>59</v>
      </c>
      <c r="L118" s="18">
        <v>11</v>
      </c>
    </row>
    <row r="119" spans="2:12" x14ac:dyDescent="0.2">
      <c r="B119" s="5" t="s">
        <v>208</v>
      </c>
      <c r="C119" s="17">
        <v>1</v>
      </c>
      <c r="D119" s="18">
        <v>3</v>
      </c>
      <c r="E119" s="36" t="s">
        <v>59</v>
      </c>
      <c r="F119" s="36" t="s">
        <v>59</v>
      </c>
      <c r="G119" s="18">
        <v>2</v>
      </c>
      <c r="H119" s="36" t="s">
        <v>59</v>
      </c>
      <c r="I119" s="18">
        <v>7</v>
      </c>
      <c r="J119" s="18">
        <v>5</v>
      </c>
      <c r="K119" s="18">
        <v>1</v>
      </c>
      <c r="L119" s="18">
        <v>4</v>
      </c>
    </row>
    <row r="120" spans="2:12" x14ac:dyDescent="0.2">
      <c r="B120" s="5" t="s">
        <v>207</v>
      </c>
      <c r="C120" s="31" t="s">
        <v>59</v>
      </c>
      <c r="D120" s="18">
        <v>6</v>
      </c>
      <c r="E120" s="18">
        <v>1</v>
      </c>
      <c r="F120" s="36" t="s">
        <v>59</v>
      </c>
      <c r="G120" s="18">
        <v>3</v>
      </c>
      <c r="H120" s="18">
        <v>2</v>
      </c>
      <c r="I120" s="18">
        <v>6</v>
      </c>
      <c r="J120" s="18">
        <v>4</v>
      </c>
      <c r="K120" s="18">
        <v>1</v>
      </c>
      <c r="L120" s="18">
        <v>6</v>
      </c>
    </row>
    <row r="121" spans="2:12" x14ac:dyDescent="0.2">
      <c r="B121" s="5" t="s">
        <v>206</v>
      </c>
      <c r="C121" s="17">
        <v>1</v>
      </c>
      <c r="D121" s="18">
        <v>1</v>
      </c>
      <c r="E121" s="18">
        <v>2</v>
      </c>
      <c r="F121" s="18">
        <v>1</v>
      </c>
      <c r="G121" s="36" t="s">
        <v>59</v>
      </c>
      <c r="H121" s="18">
        <v>1</v>
      </c>
      <c r="I121" s="18">
        <v>8</v>
      </c>
      <c r="J121" s="18">
        <v>5</v>
      </c>
      <c r="K121" s="36" t="s">
        <v>59</v>
      </c>
      <c r="L121" s="18">
        <v>7</v>
      </c>
    </row>
    <row r="122" spans="2:12" x14ac:dyDescent="0.2">
      <c r="B122" s="5" t="s">
        <v>205</v>
      </c>
      <c r="C122" s="17">
        <v>1</v>
      </c>
      <c r="D122" s="18">
        <v>1</v>
      </c>
      <c r="E122" s="36" t="s">
        <v>59</v>
      </c>
      <c r="F122" s="18">
        <v>1</v>
      </c>
      <c r="G122" s="36" t="s">
        <v>59</v>
      </c>
      <c r="H122" s="36" t="s">
        <v>59</v>
      </c>
      <c r="I122" s="18">
        <v>3</v>
      </c>
      <c r="J122" s="18">
        <v>2</v>
      </c>
      <c r="K122" s="18">
        <v>3</v>
      </c>
      <c r="L122" s="18">
        <v>5</v>
      </c>
    </row>
    <row r="123" spans="2:12" x14ac:dyDescent="0.2">
      <c r="B123" s="5" t="s">
        <v>204</v>
      </c>
      <c r="C123" s="31" t="s">
        <v>59</v>
      </c>
      <c r="D123" s="18">
        <v>1</v>
      </c>
      <c r="E123" s="36" t="s">
        <v>59</v>
      </c>
      <c r="F123" s="36" t="s">
        <v>59</v>
      </c>
      <c r="G123" s="36" t="s">
        <v>59</v>
      </c>
      <c r="H123" s="18">
        <v>1</v>
      </c>
      <c r="I123" s="18">
        <v>2</v>
      </c>
      <c r="J123" s="18">
        <v>3</v>
      </c>
      <c r="K123" s="18">
        <v>2</v>
      </c>
      <c r="L123" s="18">
        <v>5</v>
      </c>
    </row>
    <row r="124" spans="2:12" x14ac:dyDescent="0.2">
      <c r="B124" s="5" t="s">
        <v>203</v>
      </c>
      <c r="C124" s="31" t="s">
        <v>59</v>
      </c>
      <c r="D124" s="18">
        <v>6</v>
      </c>
      <c r="E124" s="18">
        <v>2</v>
      </c>
      <c r="F124" s="18">
        <v>1</v>
      </c>
      <c r="G124" s="18">
        <v>2</v>
      </c>
      <c r="H124" s="18">
        <v>3</v>
      </c>
      <c r="I124" s="18">
        <v>9</v>
      </c>
      <c r="J124" s="18">
        <v>1</v>
      </c>
      <c r="K124" s="18">
        <v>1</v>
      </c>
      <c r="L124" s="18">
        <v>5</v>
      </c>
    </row>
    <row r="125" spans="2:12" x14ac:dyDescent="0.2">
      <c r="B125" s="5" t="s">
        <v>202</v>
      </c>
      <c r="C125" s="31" t="s">
        <v>59</v>
      </c>
      <c r="D125" s="18">
        <v>7</v>
      </c>
      <c r="E125" s="18">
        <v>1</v>
      </c>
      <c r="F125" s="18">
        <v>1</v>
      </c>
      <c r="G125" s="18">
        <v>1</v>
      </c>
      <c r="H125" s="18">
        <v>1</v>
      </c>
      <c r="I125" s="18">
        <v>6</v>
      </c>
      <c r="J125" s="18">
        <v>5</v>
      </c>
      <c r="K125" s="18">
        <v>1</v>
      </c>
      <c r="L125" s="18">
        <v>6</v>
      </c>
    </row>
    <row r="126" spans="2:12" x14ac:dyDescent="0.2">
      <c r="B126" s="5" t="s">
        <v>201</v>
      </c>
      <c r="C126" s="31" t="s">
        <v>59</v>
      </c>
      <c r="D126" s="18">
        <v>3</v>
      </c>
      <c r="E126" s="36" t="s">
        <v>59</v>
      </c>
      <c r="F126" s="36" t="s">
        <v>59</v>
      </c>
      <c r="G126" s="18">
        <v>2</v>
      </c>
      <c r="H126" s="18">
        <v>1</v>
      </c>
      <c r="I126" s="18">
        <v>9</v>
      </c>
      <c r="J126" s="18">
        <v>4</v>
      </c>
      <c r="K126" s="18">
        <v>2</v>
      </c>
      <c r="L126" s="18">
        <v>13</v>
      </c>
    </row>
    <row r="127" spans="2:12" x14ac:dyDescent="0.2">
      <c r="B127" s="5" t="s">
        <v>200</v>
      </c>
      <c r="C127" s="17">
        <v>1</v>
      </c>
      <c r="D127" s="18">
        <v>4</v>
      </c>
      <c r="E127" s="18">
        <v>2</v>
      </c>
      <c r="F127" s="36" t="s">
        <v>59</v>
      </c>
      <c r="G127" s="18">
        <v>4</v>
      </c>
      <c r="H127" s="18">
        <v>3</v>
      </c>
      <c r="I127" s="18">
        <v>3</v>
      </c>
      <c r="J127" s="18">
        <v>6</v>
      </c>
      <c r="K127" s="18">
        <v>3</v>
      </c>
      <c r="L127" s="18">
        <v>16</v>
      </c>
    </row>
    <row r="128" spans="2:12" x14ac:dyDescent="0.2">
      <c r="C128" s="17"/>
      <c r="L128" s="18"/>
    </row>
    <row r="129" spans="2:12" x14ac:dyDescent="0.2">
      <c r="B129" s="5" t="s">
        <v>199</v>
      </c>
      <c r="C129" s="17">
        <v>2</v>
      </c>
      <c r="D129" s="18">
        <v>22</v>
      </c>
      <c r="E129" s="18">
        <v>1</v>
      </c>
      <c r="F129" s="18">
        <v>2</v>
      </c>
      <c r="G129" s="18">
        <v>4</v>
      </c>
      <c r="H129" s="18">
        <v>3</v>
      </c>
      <c r="I129" s="18">
        <v>13</v>
      </c>
      <c r="J129" s="18">
        <v>10</v>
      </c>
      <c r="K129" s="18">
        <v>9</v>
      </c>
      <c r="L129" s="18">
        <v>21</v>
      </c>
    </row>
    <row r="130" spans="2:12" x14ac:dyDescent="0.2">
      <c r="B130" s="5" t="s">
        <v>198</v>
      </c>
      <c r="C130" s="17">
        <v>1</v>
      </c>
      <c r="D130" s="18">
        <v>2</v>
      </c>
      <c r="E130" s="36" t="s">
        <v>59</v>
      </c>
      <c r="F130" s="36" t="s">
        <v>59</v>
      </c>
      <c r="G130" s="36" t="s">
        <v>59</v>
      </c>
      <c r="H130" s="18">
        <v>1</v>
      </c>
      <c r="I130" s="18">
        <v>2</v>
      </c>
      <c r="J130" s="18">
        <v>3</v>
      </c>
      <c r="K130" s="18">
        <v>2</v>
      </c>
      <c r="L130" s="18">
        <v>6</v>
      </c>
    </row>
    <row r="131" spans="2:12" x14ac:dyDescent="0.2">
      <c r="B131" s="5" t="s">
        <v>197</v>
      </c>
      <c r="C131" s="17">
        <v>1</v>
      </c>
      <c r="D131" s="18">
        <v>8</v>
      </c>
      <c r="E131" s="18">
        <v>1</v>
      </c>
      <c r="F131" s="36" t="s">
        <v>59</v>
      </c>
      <c r="G131" s="18">
        <v>3</v>
      </c>
      <c r="H131" s="36" t="s">
        <v>59</v>
      </c>
      <c r="I131" s="18">
        <v>2</v>
      </c>
      <c r="J131" s="18">
        <v>2</v>
      </c>
      <c r="K131" s="36" t="s">
        <v>59</v>
      </c>
      <c r="L131" s="18">
        <v>6</v>
      </c>
    </row>
    <row r="132" spans="2:12" x14ac:dyDescent="0.2">
      <c r="B132" s="5" t="s">
        <v>196</v>
      </c>
      <c r="C132" s="31" t="s">
        <v>59</v>
      </c>
      <c r="D132" s="18">
        <v>7</v>
      </c>
      <c r="E132" s="18">
        <v>5</v>
      </c>
      <c r="F132" s="36" t="s">
        <v>59</v>
      </c>
      <c r="G132" s="18">
        <v>2</v>
      </c>
      <c r="H132" s="18">
        <v>2</v>
      </c>
      <c r="I132" s="18">
        <v>11</v>
      </c>
      <c r="J132" s="18">
        <v>3</v>
      </c>
      <c r="K132" s="18">
        <v>4</v>
      </c>
      <c r="L132" s="18">
        <v>22</v>
      </c>
    </row>
    <row r="133" spans="2:12" x14ac:dyDescent="0.2">
      <c r="B133" s="5" t="s">
        <v>195</v>
      </c>
      <c r="C133" s="31" t="s">
        <v>59</v>
      </c>
      <c r="D133" s="18">
        <v>5</v>
      </c>
      <c r="E133" s="18">
        <v>3</v>
      </c>
      <c r="F133" s="36" t="s">
        <v>59</v>
      </c>
      <c r="G133" s="18">
        <v>3</v>
      </c>
      <c r="H133" s="18">
        <v>2</v>
      </c>
      <c r="I133" s="18">
        <v>4</v>
      </c>
      <c r="J133" s="18">
        <v>2</v>
      </c>
      <c r="K133" s="18">
        <v>2</v>
      </c>
      <c r="L133" s="18">
        <v>5</v>
      </c>
    </row>
    <row r="134" spans="2:12" x14ac:dyDescent="0.2">
      <c r="B134" s="5" t="s">
        <v>194</v>
      </c>
      <c r="C134" s="31" t="s">
        <v>59</v>
      </c>
      <c r="D134" s="18">
        <v>9</v>
      </c>
      <c r="E134" s="18">
        <v>1</v>
      </c>
      <c r="F134" s="18">
        <v>1</v>
      </c>
      <c r="G134" s="18">
        <v>2</v>
      </c>
      <c r="H134" s="36" t="s">
        <v>59</v>
      </c>
      <c r="I134" s="18">
        <v>6</v>
      </c>
      <c r="J134" s="18">
        <v>3</v>
      </c>
      <c r="K134" s="18">
        <v>2</v>
      </c>
      <c r="L134" s="18">
        <v>16</v>
      </c>
    </row>
    <row r="135" spans="2:12" x14ac:dyDescent="0.2">
      <c r="B135" s="5" t="s">
        <v>193</v>
      </c>
      <c r="C135" s="17">
        <v>1</v>
      </c>
      <c r="D135" s="18">
        <v>19</v>
      </c>
      <c r="E135" s="18">
        <v>2</v>
      </c>
      <c r="F135" s="36" t="s">
        <v>59</v>
      </c>
      <c r="G135" s="18">
        <v>3</v>
      </c>
      <c r="H135" s="18">
        <v>3</v>
      </c>
      <c r="I135" s="18">
        <v>10</v>
      </c>
      <c r="J135" s="18">
        <v>4</v>
      </c>
      <c r="K135" s="18">
        <v>7</v>
      </c>
      <c r="L135" s="18">
        <v>26</v>
      </c>
    </row>
    <row r="136" spans="2:12" x14ac:dyDescent="0.2">
      <c r="C136" s="17"/>
      <c r="L136" s="18"/>
    </row>
    <row r="137" spans="2:12" x14ac:dyDescent="0.2">
      <c r="B137" s="5" t="s">
        <v>192</v>
      </c>
      <c r="C137" s="17">
        <v>3</v>
      </c>
      <c r="D137" s="18">
        <v>22</v>
      </c>
      <c r="E137" s="18">
        <v>5</v>
      </c>
      <c r="F137" s="36" t="s">
        <v>59</v>
      </c>
      <c r="G137" s="18">
        <v>5</v>
      </c>
      <c r="H137" s="18">
        <v>4</v>
      </c>
      <c r="I137" s="18">
        <v>5</v>
      </c>
      <c r="J137" s="18">
        <v>9</v>
      </c>
      <c r="K137" s="18">
        <v>8</v>
      </c>
      <c r="L137" s="18">
        <v>35</v>
      </c>
    </row>
    <row r="138" spans="2:12" x14ac:dyDescent="0.2">
      <c r="B138" s="5" t="s">
        <v>191</v>
      </c>
      <c r="C138" s="17">
        <v>1</v>
      </c>
      <c r="D138" s="18">
        <v>7</v>
      </c>
      <c r="E138" s="18">
        <v>1</v>
      </c>
      <c r="F138" s="18">
        <v>1</v>
      </c>
      <c r="G138" s="18">
        <v>1</v>
      </c>
      <c r="H138" s="18">
        <v>3</v>
      </c>
      <c r="I138" s="18">
        <v>1</v>
      </c>
      <c r="J138" s="18">
        <v>2</v>
      </c>
      <c r="K138" s="36" t="s">
        <v>59</v>
      </c>
      <c r="L138" s="18">
        <v>3</v>
      </c>
    </row>
    <row r="139" spans="2:12" x14ac:dyDescent="0.2">
      <c r="B139" s="5" t="s">
        <v>190</v>
      </c>
      <c r="C139" s="31" t="s">
        <v>59</v>
      </c>
      <c r="D139" s="18">
        <v>7</v>
      </c>
      <c r="E139" s="18">
        <v>1</v>
      </c>
      <c r="F139" s="36" t="s">
        <v>59</v>
      </c>
      <c r="G139" s="18">
        <v>1</v>
      </c>
      <c r="H139" s="18">
        <v>2</v>
      </c>
      <c r="I139" s="36" t="s">
        <v>59</v>
      </c>
      <c r="J139" s="18">
        <v>5</v>
      </c>
      <c r="K139" s="18">
        <v>3</v>
      </c>
      <c r="L139" s="18">
        <v>14</v>
      </c>
    </row>
    <row r="140" spans="2:12" x14ac:dyDescent="0.2">
      <c r="B140" s="5" t="s">
        <v>189</v>
      </c>
      <c r="C140" s="17">
        <v>1</v>
      </c>
      <c r="D140" s="18">
        <v>7</v>
      </c>
      <c r="E140" s="18">
        <v>1</v>
      </c>
      <c r="F140" s="36" t="s">
        <v>59</v>
      </c>
      <c r="G140" s="18">
        <v>1</v>
      </c>
      <c r="H140" s="18">
        <v>2</v>
      </c>
      <c r="I140" s="18">
        <v>1</v>
      </c>
      <c r="J140" s="18">
        <v>3</v>
      </c>
      <c r="K140" s="18">
        <v>1</v>
      </c>
      <c r="L140" s="18">
        <v>10</v>
      </c>
    </row>
    <row r="141" spans="2:12" x14ac:dyDescent="0.2">
      <c r="B141" s="5" t="s">
        <v>188</v>
      </c>
      <c r="C141" s="17">
        <v>1</v>
      </c>
      <c r="D141" s="18">
        <v>4</v>
      </c>
      <c r="E141" s="18">
        <v>3</v>
      </c>
      <c r="F141" s="36" t="s">
        <v>59</v>
      </c>
      <c r="G141" s="18">
        <v>1</v>
      </c>
      <c r="H141" s="36" t="s">
        <v>59</v>
      </c>
      <c r="I141" s="18">
        <v>2</v>
      </c>
      <c r="J141" s="18">
        <v>3</v>
      </c>
      <c r="K141" s="18">
        <v>2</v>
      </c>
      <c r="L141" s="18">
        <v>7</v>
      </c>
    </row>
    <row r="142" spans="2:12" x14ac:dyDescent="0.2">
      <c r="B142" s="5" t="s">
        <v>187</v>
      </c>
      <c r="C142" s="17">
        <v>1</v>
      </c>
      <c r="D142" s="18">
        <v>4</v>
      </c>
      <c r="E142" s="18">
        <v>1</v>
      </c>
      <c r="F142" s="18">
        <v>1</v>
      </c>
      <c r="G142" s="18">
        <v>1</v>
      </c>
      <c r="H142" s="36" t="s">
        <v>59</v>
      </c>
      <c r="I142" s="18">
        <v>10</v>
      </c>
      <c r="J142" s="18">
        <v>3</v>
      </c>
      <c r="K142" s="18">
        <v>2</v>
      </c>
      <c r="L142" s="18">
        <v>6</v>
      </c>
    </row>
    <row r="143" spans="2:12" x14ac:dyDescent="0.2">
      <c r="B143" s="5" t="s">
        <v>186</v>
      </c>
      <c r="C143" s="31" t="s">
        <v>59</v>
      </c>
      <c r="D143" s="36" t="s">
        <v>59</v>
      </c>
      <c r="E143" s="36" t="s">
        <v>59</v>
      </c>
      <c r="F143" s="36" t="s">
        <v>59</v>
      </c>
      <c r="G143" s="36" t="s">
        <v>59</v>
      </c>
      <c r="H143" s="36" t="s">
        <v>59</v>
      </c>
      <c r="I143" s="18">
        <v>1</v>
      </c>
      <c r="J143" s="36" t="s">
        <v>59</v>
      </c>
      <c r="K143" s="36" t="s">
        <v>59</v>
      </c>
      <c r="L143" s="18">
        <v>2</v>
      </c>
    </row>
    <row r="144" spans="2:12" ht="18" thickBot="1" x14ac:dyDescent="0.25">
      <c r="B144" s="7"/>
      <c r="C144" s="35"/>
      <c r="D144" s="7"/>
      <c r="E144" s="7"/>
      <c r="F144" s="7"/>
      <c r="G144" s="7"/>
      <c r="H144" s="7"/>
      <c r="I144" s="7"/>
      <c r="J144" s="7"/>
      <c r="K144" s="7"/>
      <c r="L144" s="7"/>
    </row>
    <row r="145" spans="1:3" x14ac:dyDescent="0.2">
      <c r="C145" s="5" t="s">
        <v>185</v>
      </c>
    </row>
    <row r="146" spans="1:3" x14ac:dyDescent="0.2">
      <c r="A146" s="5"/>
    </row>
  </sheetData>
  <phoneticPr fontId="4"/>
  <pageMargins left="0.32" right="0.51" top="0.56999999999999995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5" width="10.69921875" style="6"/>
    <col min="6" max="8" width="11.69921875" style="6" customWidth="1"/>
    <col min="9" max="9" width="12.69921875" style="6" customWidth="1"/>
    <col min="10" max="16384" width="10.69921875" style="6"/>
  </cols>
  <sheetData>
    <row r="1" spans="1:10" x14ac:dyDescent="0.2">
      <c r="A1" s="5"/>
    </row>
    <row r="6" spans="1:10" x14ac:dyDescent="0.2">
      <c r="E6" s="1" t="s">
        <v>294</v>
      </c>
    </row>
    <row r="7" spans="1:10" x14ac:dyDescent="0.2">
      <c r="C7" s="5" t="s">
        <v>293</v>
      </c>
    </row>
    <row r="8" spans="1:10" x14ac:dyDescent="0.2">
      <c r="C8" s="5" t="s">
        <v>292</v>
      </c>
    </row>
    <row r="9" spans="1:10" x14ac:dyDescent="0.2">
      <c r="C9" s="5" t="s">
        <v>291</v>
      </c>
    </row>
    <row r="10" spans="1:10" x14ac:dyDescent="0.2">
      <c r="C10" s="5" t="s">
        <v>290</v>
      </c>
    </row>
    <row r="11" spans="1:10" x14ac:dyDescent="0.2">
      <c r="C11" s="5" t="s">
        <v>289</v>
      </c>
    </row>
    <row r="12" spans="1:10" x14ac:dyDescent="0.2">
      <c r="C12" s="5" t="s">
        <v>288</v>
      </c>
    </row>
    <row r="13" spans="1:10" x14ac:dyDescent="0.2">
      <c r="C13" s="5" t="s">
        <v>287</v>
      </c>
    </row>
    <row r="14" spans="1:10" x14ac:dyDescent="0.2">
      <c r="C14" s="5" t="s">
        <v>286</v>
      </c>
    </row>
    <row r="15" spans="1:10" ht="18" thickBot="1" x14ac:dyDescent="0.25">
      <c r="B15" s="7"/>
      <c r="C15" s="7"/>
      <c r="D15" s="7"/>
      <c r="E15" s="7"/>
      <c r="F15" s="7"/>
      <c r="G15" s="7"/>
      <c r="H15" s="7"/>
      <c r="I15" s="7"/>
      <c r="J15" s="8" t="s">
        <v>285</v>
      </c>
    </row>
    <row r="16" spans="1:10" x14ac:dyDescent="0.2">
      <c r="B16" s="5" t="s">
        <v>283</v>
      </c>
      <c r="C16" s="10"/>
      <c r="D16" s="42"/>
      <c r="E16" s="11" t="s">
        <v>282</v>
      </c>
      <c r="F16" s="42"/>
      <c r="G16" s="42"/>
      <c r="H16" s="42"/>
      <c r="I16" s="42"/>
      <c r="J16" s="12"/>
    </row>
    <row r="17" spans="2:10" x14ac:dyDescent="0.2">
      <c r="C17" s="9"/>
      <c r="D17" s="32"/>
      <c r="E17" s="9"/>
      <c r="F17" s="32"/>
      <c r="G17" s="32"/>
      <c r="H17" s="32"/>
      <c r="I17" s="13" t="s">
        <v>281</v>
      </c>
      <c r="J17" s="9"/>
    </row>
    <row r="18" spans="2:10" x14ac:dyDescent="0.2">
      <c r="B18" s="12"/>
      <c r="C18" s="14" t="s">
        <v>280</v>
      </c>
      <c r="D18" s="14" t="s">
        <v>279</v>
      </c>
      <c r="E18" s="14" t="s">
        <v>278</v>
      </c>
      <c r="F18" s="14" t="s">
        <v>277</v>
      </c>
      <c r="G18" s="14" t="s">
        <v>276</v>
      </c>
      <c r="H18" s="14" t="s">
        <v>275</v>
      </c>
      <c r="I18" s="15" t="s">
        <v>274</v>
      </c>
      <c r="J18" s="10"/>
    </row>
    <row r="19" spans="2:10" x14ac:dyDescent="0.2">
      <c r="C19" s="17"/>
      <c r="D19" s="18"/>
      <c r="E19" s="18"/>
      <c r="F19" s="18"/>
      <c r="G19" s="18"/>
      <c r="H19" s="18"/>
      <c r="I19" s="18"/>
    </row>
    <row r="20" spans="2:10" x14ac:dyDescent="0.2">
      <c r="B20" s="5" t="s">
        <v>263</v>
      </c>
      <c r="C20" s="31" t="s">
        <v>59</v>
      </c>
      <c r="D20" s="18">
        <v>4</v>
      </c>
      <c r="E20" s="18">
        <v>4</v>
      </c>
      <c r="F20" s="18">
        <v>2</v>
      </c>
      <c r="G20" s="30" t="s">
        <v>59</v>
      </c>
      <c r="H20" s="18">
        <v>1</v>
      </c>
      <c r="I20" s="30" t="s">
        <v>273</v>
      </c>
    </row>
    <row r="21" spans="2:10" x14ac:dyDescent="0.2">
      <c r="B21" s="5" t="s">
        <v>262</v>
      </c>
      <c r="C21" s="31" t="s">
        <v>59</v>
      </c>
      <c r="D21" s="18">
        <v>4</v>
      </c>
      <c r="E21" s="18">
        <v>2</v>
      </c>
      <c r="F21" s="18">
        <v>9</v>
      </c>
      <c r="G21" s="30" t="s">
        <v>59</v>
      </c>
      <c r="H21" s="18">
        <v>3</v>
      </c>
      <c r="I21" s="30" t="s">
        <v>273</v>
      </c>
    </row>
    <row r="22" spans="2:10" x14ac:dyDescent="0.2">
      <c r="B22" s="5" t="s">
        <v>261</v>
      </c>
      <c r="C22" s="31" t="s">
        <v>59</v>
      </c>
      <c r="D22" s="18">
        <v>12</v>
      </c>
      <c r="E22" s="18">
        <v>4</v>
      </c>
      <c r="F22" s="18">
        <v>11</v>
      </c>
      <c r="G22" s="30" t="s">
        <v>59</v>
      </c>
      <c r="H22" s="18">
        <v>1</v>
      </c>
      <c r="I22" s="30" t="s">
        <v>273</v>
      </c>
    </row>
    <row r="23" spans="2:10" x14ac:dyDescent="0.2">
      <c r="C23" s="9"/>
    </row>
    <row r="24" spans="2:10" x14ac:dyDescent="0.2">
      <c r="B24" s="5" t="s">
        <v>260</v>
      </c>
      <c r="C24" s="31" t="s">
        <v>59</v>
      </c>
      <c r="D24" s="18">
        <v>7</v>
      </c>
      <c r="E24" s="18">
        <v>4</v>
      </c>
      <c r="F24" s="18">
        <v>3</v>
      </c>
      <c r="G24" s="30" t="s">
        <v>59</v>
      </c>
      <c r="H24" s="18">
        <v>3</v>
      </c>
      <c r="I24" s="30" t="s">
        <v>273</v>
      </c>
    </row>
    <row r="25" spans="2:10" x14ac:dyDescent="0.2">
      <c r="B25" s="5" t="s">
        <v>259</v>
      </c>
      <c r="C25" s="31" t="s">
        <v>59</v>
      </c>
      <c r="D25" s="18">
        <v>1</v>
      </c>
      <c r="E25" s="18">
        <v>1</v>
      </c>
      <c r="F25" s="18">
        <v>3</v>
      </c>
      <c r="G25" s="30" t="s">
        <v>59</v>
      </c>
      <c r="H25" s="18">
        <v>7</v>
      </c>
      <c r="I25" s="30" t="s">
        <v>273</v>
      </c>
    </row>
    <row r="26" spans="2:10" x14ac:dyDescent="0.2">
      <c r="B26" s="5" t="s">
        <v>22</v>
      </c>
      <c r="C26" s="31" t="s">
        <v>59</v>
      </c>
      <c r="D26" s="18">
        <v>2</v>
      </c>
      <c r="E26" s="30" t="s">
        <v>59</v>
      </c>
      <c r="F26" s="30" t="s">
        <v>59</v>
      </c>
      <c r="G26" s="30" t="s">
        <v>59</v>
      </c>
      <c r="H26" s="18">
        <v>7</v>
      </c>
      <c r="I26" s="30" t="s">
        <v>273</v>
      </c>
    </row>
    <row r="27" spans="2:10" x14ac:dyDescent="0.2">
      <c r="C27" s="9"/>
    </row>
    <row r="28" spans="2:10" x14ac:dyDescent="0.2">
      <c r="B28" s="5" t="s">
        <v>23</v>
      </c>
      <c r="C28" s="31" t="s">
        <v>59</v>
      </c>
      <c r="D28" s="18">
        <v>5</v>
      </c>
      <c r="E28" s="18">
        <v>1</v>
      </c>
      <c r="F28" s="30" t="s">
        <v>59</v>
      </c>
      <c r="G28" s="30" t="s">
        <v>59</v>
      </c>
      <c r="H28" s="18">
        <v>3</v>
      </c>
      <c r="I28" s="30" t="s">
        <v>273</v>
      </c>
    </row>
    <row r="29" spans="2:10" x14ac:dyDescent="0.2">
      <c r="B29" s="5" t="s">
        <v>24</v>
      </c>
      <c r="C29" s="17">
        <v>1</v>
      </c>
      <c r="D29" s="30" t="s">
        <v>59</v>
      </c>
      <c r="E29" s="18">
        <v>1</v>
      </c>
      <c r="F29" s="18">
        <v>1</v>
      </c>
      <c r="G29" s="30" t="s">
        <v>59</v>
      </c>
      <c r="H29" s="18">
        <v>1</v>
      </c>
      <c r="I29" s="30" t="s">
        <v>273</v>
      </c>
    </row>
    <row r="30" spans="2:10" x14ac:dyDescent="0.2">
      <c r="B30" s="5" t="s">
        <v>25</v>
      </c>
      <c r="C30" s="31" t="s">
        <v>59</v>
      </c>
      <c r="D30" s="18">
        <v>3</v>
      </c>
      <c r="E30" s="30" t="s">
        <v>59</v>
      </c>
      <c r="F30" s="30" t="s">
        <v>59</v>
      </c>
      <c r="G30" s="30" t="s">
        <v>59</v>
      </c>
      <c r="H30" s="18">
        <v>6</v>
      </c>
      <c r="I30" s="30" t="s">
        <v>273</v>
      </c>
    </row>
    <row r="31" spans="2:10" x14ac:dyDescent="0.2">
      <c r="C31" s="17"/>
      <c r="D31" s="18"/>
      <c r="E31" s="18"/>
      <c r="F31" s="18"/>
      <c r="G31" s="18"/>
      <c r="H31" s="18"/>
      <c r="I31" s="18"/>
    </row>
    <row r="32" spans="2:10" x14ac:dyDescent="0.2">
      <c r="B32" s="5" t="s">
        <v>26</v>
      </c>
      <c r="C32" s="31" t="s">
        <v>59</v>
      </c>
      <c r="D32" s="18">
        <v>3</v>
      </c>
      <c r="E32" s="18">
        <v>1</v>
      </c>
      <c r="F32" s="30" t="s">
        <v>59</v>
      </c>
      <c r="G32" s="30" t="s">
        <v>59</v>
      </c>
      <c r="H32" s="18">
        <v>5</v>
      </c>
      <c r="I32" s="30" t="s">
        <v>273</v>
      </c>
    </row>
    <row r="33" spans="2:10" x14ac:dyDescent="0.2">
      <c r="B33" s="5" t="s">
        <v>27</v>
      </c>
      <c r="C33" s="31" t="s">
        <v>59</v>
      </c>
      <c r="D33" s="30" t="s">
        <v>59</v>
      </c>
      <c r="E33" s="30" t="s">
        <v>59</v>
      </c>
      <c r="F33" s="30" t="s">
        <v>59</v>
      </c>
      <c r="G33" s="30" t="s">
        <v>59</v>
      </c>
      <c r="H33" s="18">
        <v>4</v>
      </c>
      <c r="I33" s="30" t="s">
        <v>273</v>
      </c>
    </row>
    <row r="34" spans="2:10" x14ac:dyDescent="0.2">
      <c r="B34" s="5" t="s">
        <v>28</v>
      </c>
      <c r="C34" s="31" t="s">
        <v>59</v>
      </c>
      <c r="D34" s="18">
        <v>4</v>
      </c>
      <c r="E34" s="18">
        <v>1</v>
      </c>
      <c r="F34" s="30" t="s">
        <v>59</v>
      </c>
      <c r="G34" s="30" t="s">
        <v>59</v>
      </c>
      <c r="H34" s="30" t="s">
        <v>59</v>
      </c>
      <c r="I34" s="30" t="s">
        <v>273</v>
      </c>
    </row>
    <row r="35" spans="2:10" x14ac:dyDescent="0.2">
      <c r="C35" s="9"/>
    </row>
    <row r="36" spans="2:10" x14ac:dyDescent="0.2">
      <c r="B36" s="5" t="s">
        <v>29</v>
      </c>
      <c r="C36" s="31" t="s">
        <v>59</v>
      </c>
      <c r="D36" s="18">
        <v>2</v>
      </c>
      <c r="E36" s="18">
        <v>1</v>
      </c>
      <c r="F36" s="30" t="s">
        <v>59</v>
      </c>
      <c r="G36" s="30" t="s">
        <v>59</v>
      </c>
      <c r="H36" s="18">
        <v>1</v>
      </c>
      <c r="I36" s="30" t="s">
        <v>273</v>
      </c>
    </row>
    <row r="37" spans="2:10" x14ac:dyDescent="0.2">
      <c r="B37" s="5" t="s">
        <v>30</v>
      </c>
      <c r="C37" s="31" t="s">
        <v>59</v>
      </c>
      <c r="D37" s="18">
        <v>4</v>
      </c>
      <c r="E37" s="18">
        <v>1</v>
      </c>
      <c r="F37" s="30" t="s">
        <v>59</v>
      </c>
      <c r="G37" s="30" t="s">
        <v>59</v>
      </c>
      <c r="H37" s="30" t="s">
        <v>59</v>
      </c>
      <c r="I37" s="30" t="s">
        <v>273</v>
      </c>
    </row>
    <row r="38" spans="2:10" x14ac:dyDescent="0.2">
      <c r="B38" s="5" t="s">
        <v>31</v>
      </c>
      <c r="C38" s="31" t="s">
        <v>59</v>
      </c>
      <c r="D38" s="18">
        <v>3</v>
      </c>
      <c r="E38" s="18">
        <v>1</v>
      </c>
      <c r="F38" s="30" t="s">
        <v>59</v>
      </c>
      <c r="G38" s="30" t="s">
        <v>59</v>
      </c>
      <c r="H38" s="30" t="s">
        <v>59</v>
      </c>
      <c r="I38" s="30" t="s">
        <v>273</v>
      </c>
    </row>
    <row r="39" spans="2:10" x14ac:dyDescent="0.2">
      <c r="C39" s="9"/>
    </row>
    <row r="40" spans="2:10" x14ac:dyDescent="0.2">
      <c r="B40" s="5" t="s">
        <v>32</v>
      </c>
      <c r="C40" s="17">
        <v>2</v>
      </c>
      <c r="D40" s="18">
        <v>20</v>
      </c>
      <c r="E40" s="30" t="s">
        <v>59</v>
      </c>
      <c r="F40" s="30" t="s">
        <v>59</v>
      </c>
      <c r="G40" s="30" t="s">
        <v>59</v>
      </c>
      <c r="H40" s="30" t="s">
        <v>59</v>
      </c>
      <c r="I40" s="30" t="s">
        <v>273</v>
      </c>
    </row>
    <row r="41" spans="2:10" x14ac:dyDescent="0.2">
      <c r="B41" s="5" t="s">
        <v>33</v>
      </c>
      <c r="C41" s="31" t="s">
        <v>59</v>
      </c>
      <c r="D41" s="18">
        <v>43</v>
      </c>
      <c r="E41" s="18">
        <v>2</v>
      </c>
      <c r="F41" s="30" t="s">
        <v>59</v>
      </c>
      <c r="G41" s="30" t="s">
        <v>59</v>
      </c>
      <c r="H41" s="30" t="s">
        <v>59</v>
      </c>
      <c r="I41" s="18">
        <v>6</v>
      </c>
    </row>
    <row r="42" spans="2:10" x14ac:dyDescent="0.2">
      <c r="B42" s="1" t="s">
        <v>34</v>
      </c>
      <c r="C42" s="41" t="s">
        <v>59</v>
      </c>
      <c r="D42" s="3">
        <v>5</v>
      </c>
      <c r="E42" s="3">
        <v>2</v>
      </c>
      <c r="F42" s="40" t="s">
        <v>59</v>
      </c>
      <c r="G42" s="40" t="s">
        <v>59</v>
      </c>
      <c r="H42" s="40" t="s">
        <v>59</v>
      </c>
      <c r="I42" s="3">
        <v>8</v>
      </c>
      <c r="J42" s="4"/>
    </row>
    <row r="43" spans="2:10" ht="18" thickBot="1" x14ac:dyDescent="0.25">
      <c r="B43" s="7"/>
      <c r="C43" s="35"/>
      <c r="D43" s="38"/>
      <c r="E43" s="38"/>
      <c r="F43" s="38"/>
      <c r="G43" s="38"/>
      <c r="H43" s="38"/>
      <c r="I43" s="38"/>
      <c r="J43" s="7"/>
    </row>
    <row r="44" spans="2:10" x14ac:dyDescent="0.2">
      <c r="C44" s="10"/>
      <c r="D44" s="12"/>
      <c r="E44" s="12"/>
      <c r="F44" s="11" t="s">
        <v>272</v>
      </c>
      <c r="G44" s="12"/>
      <c r="H44" s="12"/>
      <c r="I44" s="12"/>
      <c r="J44" s="12"/>
    </row>
    <row r="45" spans="2:10" x14ac:dyDescent="0.2">
      <c r="C45" s="9"/>
      <c r="D45" s="9"/>
      <c r="E45" s="9"/>
      <c r="F45" s="9"/>
      <c r="G45" s="9"/>
      <c r="H45" s="9"/>
      <c r="I45" s="9"/>
      <c r="J45" s="9"/>
    </row>
    <row r="46" spans="2:10" x14ac:dyDescent="0.2">
      <c r="B46" s="12"/>
      <c r="C46" s="14" t="s">
        <v>271</v>
      </c>
      <c r="D46" s="14" t="s">
        <v>270</v>
      </c>
      <c r="E46" s="14" t="s">
        <v>269</v>
      </c>
      <c r="F46" s="14" t="s">
        <v>268</v>
      </c>
      <c r="G46" s="14" t="s">
        <v>267</v>
      </c>
      <c r="H46" s="14" t="s">
        <v>266</v>
      </c>
      <c r="I46" s="14" t="s">
        <v>265</v>
      </c>
      <c r="J46" s="14" t="s">
        <v>264</v>
      </c>
    </row>
    <row r="47" spans="2:10" x14ac:dyDescent="0.2">
      <c r="C47" s="17"/>
      <c r="D47" s="18"/>
      <c r="E47" s="18"/>
      <c r="F47" s="18"/>
      <c r="G47" s="18"/>
      <c r="H47" s="18"/>
      <c r="I47" s="18"/>
      <c r="J47" s="18"/>
    </row>
    <row r="48" spans="2:10" x14ac:dyDescent="0.2">
      <c r="B48" s="5" t="s">
        <v>263</v>
      </c>
      <c r="C48" s="17">
        <v>1499</v>
      </c>
      <c r="D48" s="18">
        <v>101</v>
      </c>
      <c r="E48" s="18">
        <v>10</v>
      </c>
      <c r="F48" s="30" t="s">
        <v>59</v>
      </c>
      <c r="G48" s="30" t="s">
        <v>59</v>
      </c>
      <c r="H48" s="30" t="s">
        <v>59</v>
      </c>
      <c r="I48" s="18">
        <v>178</v>
      </c>
      <c r="J48" s="18">
        <v>176</v>
      </c>
    </row>
    <row r="49" spans="2:10" x14ac:dyDescent="0.2">
      <c r="B49" s="5" t="s">
        <v>262</v>
      </c>
      <c r="C49" s="31" t="s">
        <v>258</v>
      </c>
      <c r="D49" s="18">
        <v>146</v>
      </c>
      <c r="E49" s="18">
        <v>7</v>
      </c>
      <c r="F49" s="30" t="s">
        <v>59</v>
      </c>
      <c r="G49" s="18">
        <v>1</v>
      </c>
      <c r="H49" s="30" t="s">
        <v>59</v>
      </c>
      <c r="I49" s="18">
        <v>183</v>
      </c>
      <c r="J49" s="18">
        <v>424</v>
      </c>
    </row>
    <row r="50" spans="2:10" x14ac:dyDescent="0.2">
      <c r="B50" s="5" t="s">
        <v>261</v>
      </c>
      <c r="C50" s="17">
        <v>10023</v>
      </c>
      <c r="D50" s="18">
        <v>22</v>
      </c>
      <c r="E50" s="18">
        <v>2</v>
      </c>
      <c r="F50" s="30" t="s">
        <v>59</v>
      </c>
      <c r="G50" s="30" t="s">
        <v>59</v>
      </c>
      <c r="H50" s="30" t="s">
        <v>59</v>
      </c>
      <c r="I50" s="18">
        <v>159</v>
      </c>
      <c r="J50" s="18">
        <v>528</v>
      </c>
    </row>
    <row r="51" spans="2:10" x14ac:dyDescent="0.2">
      <c r="C51" s="9"/>
    </row>
    <row r="52" spans="2:10" x14ac:dyDescent="0.2">
      <c r="B52" s="5" t="s">
        <v>260</v>
      </c>
      <c r="C52" s="17">
        <v>1114</v>
      </c>
      <c r="D52" s="18">
        <v>10</v>
      </c>
      <c r="E52" s="18">
        <v>8</v>
      </c>
      <c r="F52" s="30" t="s">
        <v>59</v>
      </c>
      <c r="G52" s="30" t="s">
        <v>59</v>
      </c>
      <c r="H52" s="30" t="s">
        <v>59</v>
      </c>
      <c r="I52" s="18">
        <v>388</v>
      </c>
      <c r="J52" s="18">
        <v>370</v>
      </c>
    </row>
    <row r="53" spans="2:10" x14ac:dyDescent="0.2">
      <c r="B53" s="5" t="s">
        <v>259</v>
      </c>
      <c r="C53" s="17">
        <v>734</v>
      </c>
      <c r="D53" s="18">
        <v>157</v>
      </c>
      <c r="E53" s="18">
        <v>2</v>
      </c>
      <c r="F53" s="30" t="s">
        <v>59</v>
      </c>
      <c r="G53" s="30" t="s">
        <v>59</v>
      </c>
      <c r="H53" s="30" t="s">
        <v>59</v>
      </c>
      <c r="I53" s="18">
        <v>254</v>
      </c>
      <c r="J53" s="18">
        <v>179</v>
      </c>
    </row>
    <row r="54" spans="2:10" x14ac:dyDescent="0.2">
      <c r="B54" s="5" t="s">
        <v>22</v>
      </c>
      <c r="C54" s="17">
        <v>4793</v>
      </c>
      <c r="D54" s="30" t="s">
        <v>59</v>
      </c>
      <c r="E54" s="30" t="s">
        <v>59</v>
      </c>
      <c r="F54" s="30" t="s">
        <v>59</v>
      </c>
      <c r="G54" s="30" t="s">
        <v>59</v>
      </c>
      <c r="H54" s="30" t="s">
        <v>59</v>
      </c>
      <c r="I54" s="18">
        <v>191</v>
      </c>
      <c r="J54" s="18">
        <v>286</v>
      </c>
    </row>
    <row r="55" spans="2:10" x14ac:dyDescent="0.2">
      <c r="C55" s="9"/>
    </row>
    <row r="56" spans="2:10" x14ac:dyDescent="0.2">
      <c r="B56" s="5" t="s">
        <v>23</v>
      </c>
      <c r="C56" s="17">
        <v>154</v>
      </c>
      <c r="D56" s="18">
        <v>37</v>
      </c>
      <c r="E56" s="18">
        <v>2</v>
      </c>
      <c r="F56" s="30" t="s">
        <v>59</v>
      </c>
      <c r="G56" s="30" t="s">
        <v>59</v>
      </c>
      <c r="H56" s="18">
        <v>1</v>
      </c>
      <c r="I56" s="18">
        <v>159</v>
      </c>
      <c r="J56" s="30" t="s">
        <v>59</v>
      </c>
    </row>
    <row r="57" spans="2:10" x14ac:dyDescent="0.2">
      <c r="B57" s="5" t="s">
        <v>24</v>
      </c>
      <c r="C57" s="17">
        <v>299</v>
      </c>
      <c r="D57" s="18">
        <v>16</v>
      </c>
      <c r="E57" s="18">
        <v>2</v>
      </c>
      <c r="F57" s="30" t="s">
        <v>59</v>
      </c>
      <c r="G57" s="30" t="s">
        <v>59</v>
      </c>
      <c r="H57" s="30" t="s">
        <v>59</v>
      </c>
      <c r="I57" s="18">
        <v>79</v>
      </c>
      <c r="J57" s="18">
        <v>51</v>
      </c>
    </row>
    <row r="58" spans="2:10" x14ac:dyDescent="0.2">
      <c r="B58" s="5" t="s">
        <v>25</v>
      </c>
      <c r="C58" s="31" t="s">
        <v>258</v>
      </c>
      <c r="D58" s="30" t="s">
        <v>59</v>
      </c>
      <c r="E58" s="18">
        <v>2</v>
      </c>
      <c r="F58" s="30" t="s">
        <v>59</v>
      </c>
      <c r="G58" s="18">
        <v>1</v>
      </c>
      <c r="H58" s="30" t="s">
        <v>59</v>
      </c>
      <c r="I58" s="18">
        <v>101</v>
      </c>
      <c r="J58" s="18">
        <v>287</v>
      </c>
    </row>
    <row r="59" spans="2:10" x14ac:dyDescent="0.2">
      <c r="C59" s="17"/>
      <c r="D59" s="18"/>
      <c r="E59" s="18"/>
      <c r="F59" s="18"/>
      <c r="G59" s="18"/>
      <c r="H59" s="18"/>
      <c r="I59" s="18"/>
      <c r="J59" s="18"/>
    </row>
    <row r="60" spans="2:10" x14ac:dyDescent="0.2">
      <c r="B60" s="5" t="s">
        <v>26</v>
      </c>
      <c r="C60" s="31" t="s">
        <v>258</v>
      </c>
      <c r="D60" s="18">
        <v>1</v>
      </c>
      <c r="E60" s="30" t="s">
        <v>59</v>
      </c>
      <c r="F60" s="30" t="s">
        <v>59</v>
      </c>
      <c r="G60" s="30" t="s">
        <v>59</v>
      </c>
      <c r="H60" s="30" t="s">
        <v>59</v>
      </c>
      <c r="I60" s="18">
        <v>54</v>
      </c>
      <c r="J60" s="18">
        <v>446</v>
      </c>
    </row>
    <row r="61" spans="2:10" x14ac:dyDescent="0.2">
      <c r="B61" s="5" t="s">
        <v>27</v>
      </c>
      <c r="C61" s="31" t="s">
        <v>258</v>
      </c>
      <c r="D61" s="18">
        <v>7</v>
      </c>
      <c r="E61" s="30" t="s">
        <v>59</v>
      </c>
      <c r="F61" s="30" t="s">
        <v>59</v>
      </c>
      <c r="G61" s="30" t="s">
        <v>59</v>
      </c>
      <c r="H61" s="18">
        <v>1</v>
      </c>
      <c r="I61" s="18">
        <v>113</v>
      </c>
      <c r="J61" s="18">
        <v>57</v>
      </c>
    </row>
    <row r="62" spans="2:10" x14ac:dyDescent="0.2">
      <c r="B62" s="5" t="s">
        <v>28</v>
      </c>
      <c r="C62" s="31" t="s">
        <v>258</v>
      </c>
      <c r="D62" s="18">
        <v>4</v>
      </c>
      <c r="E62" s="30" t="s">
        <v>59</v>
      </c>
      <c r="F62" s="30" t="s">
        <v>59</v>
      </c>
      <c r="G62" s="18">
        <v>2</v>
      </c>
      <c r="H62" s="18">
        <v>4</v>
      </c>
      <c r="I62" s="18">
        <v>77</v>
      </c>
      <c r="J62" s="18">
        <v>152</v>
      </c>
    </row>
    <row r="63" spans="2:10" x14ac:dyDescent="0.2">
      <c r="C63" s="9"/>
    </row>
    <row r="64" spans="2:10" x14ac:dyDescent="0.2">
      <c r="B64" s="5" t="s">
        <v>29</v>
      </c>
      <c r="C64" s="31" t="s">
        <v>258</v>
      </c>
      <c r="D64" s="18">
        <v>1</v>
      </c>
      <c r="E64" s="30" t="s">
        <v>59</v>
      </c>
      <c r="F64" s="18">
        <v>1</v>
      </c>
      <c r="G64" s="30" t="s">
        <v>59</v>
      </c>
      <c r="H64" s="30" t="s">
        <v>59</v>
      </c>
      <c r="I64" s="18">
        <v>46</v>
      </c>
      <c r="J64" s="18">
        <v>301</v>
      </c>
    </row>
    <row r="65" spans="1:10" x14ac:dyDescent="0.2">
      <c r="B65" s="5" t="s">
        <v>30</v>
      </c>
      <c r="C65" s="31" t="s">
        <v>258</v>
      </c>
      <c r="D65" s="18">
        <v>38</v>
      </c>
      <c r="E65" s="30" t="s">
        <v>59</v>
      </c>
      <c r="F65" s="30" t="s">
        <v>59</v>
      </c>
      <c r="G65" s="30" t="s">
        <v>59</v>
      </c>
      <c r="H65" s="18">
        <v>1</v>
      </c>
      <c r="I65" s="18">
        <v>30</v>
      </c>
      <c r="J65" s="18">
        <v>71</v>
      </c>
    </row>
    <row r="66" spans="1:10" x14ac:dyDescent="0.2">
      <c r="B66" s="5" t="s">
        <v>31</v>
      </c>
      <c r="C66" s="31" t="s">
        <v>258</v>
      </c>
      <c r="D66" s="30" t="s">
        <v>59</v>
      </c>
      <c r="E66" s="30" t="s">
        <v>59</v>
      </c>
      <c r="F66" s="30" t="s">
        <v>59</v>
      </c>
      <c r="G66" s="30" t="s">
        <v>59</v>
      </c>
      <c r="H66" s="18">
        <v>22</v>
      </c>
      <c r="I66" s="18">
        <v>8</v>
      </c>
      <c r="J66" s="18">
        <v>411</v>
      </c>
    </row>
    <row r="67" spans="1:10" x14ac:dyDescent="0.2">
      <c r="C67" s="9"/>
    </row>
    <row r="68" spans="1:10" x14ac:dyDescent="0.2">
      <c r="B68" s="5" t="s">
        <v>32</v>
      </c>
      <c r="C68" s="31" t="s">
        <v>258</v>
      </c>
      <c r="D68" s="30" t="s">
        <v>59</v>
      </c>
      <c r="E68" s="30" t="s">
        <v>59</v>
      </c>
      <c r="F68" s="30" t="s">
        <v>59</v>
      </c>
      <c r="G68" s="18">
        <v>1</v>
      </c>
      <c r="H68" s="18">
        <v>6</v>
      </c>
      <c r="I68" s="18">
        <v>9</v>
      </c>
      <c r="J68" s="18">
        <v>86</v>
      </c>
    </row>
    <row r="69" spans="1:10" x14ac:dyDescent="0.2">
      <c r="B69" s="5" t="s">
        <v>33</v>
      </c>
      <c r="C69" s="31" t="s">
        <v>258</v>
      </c>
      <c r="D69" s="30" t="s">
        <v>59</v>
      </c>
      <c r="E69" s="30" t="s">
        <v>59</v>
      </c>
      <c r="F69" s="30" t="s">
        <v>59</v>
      </c>
      <c r="G69" s="18">
        <v>1</v>
      </c>
      <c r="H69" s="30" t="s">
        <v>59</v>
      </c>
      <c r="I69" s="18">
        <v>6</v>
      </c>
      <c r="J69" s="18">
        <v>847</v>
      </c>
    </row>
    <row r="70" spans="1:10" x14ac:dyDescent="0.2">
      <c r="B70" s="1" t="s">
        <v>34</v>
      </c>
      <c r="C70" s="41" t="s">
        <v>59</v>
      </c>
      <c r="D70" s="40" t="s">
        <v>59</v>
      </c>
      <c r="E70" s="40" t="s">
        <v>59</v>
      </c>
      <c r="F70" s="40" t="s">
        <v>59</v>
      </c>
      <c r="G70" s="3">
        <v>1</v>
      </c>
      <c r="H70" s="40" t="s">
        <v>59</v>
      </c>
      <c r="I70" s="3">
        <v>17</v>
      </c>
      <c r="J70" s="3">
        <v>751</v>
      </c>
    </row>
    <row r="71" spans="1:10" ht="18" thickBot="1" x14ac:dyDescent="0.25">
      <c r="B71" s="39"/>
      <c r="C71" s="35"/>
      <c r="D71" s="38"/>
      <c r="E71" s="38"/>
      <c r="F71" s="38"/>
      <c r="G71" s="38"/>
      <c r="H71" s="38"/>
      <c r="I71" s="38"/>
      <c r="J71" s="38"/>
    </row>
    <row r="72" spans="1:10" x14ac:dyDescent="0.2">
      <c r="B72" s="4"/>
      <c r="C72" s="5" t="s">
        <v>257</v>
      </c>
      <c r="D72" s="4"/>
      <c r="E72" s="4"/>
      <c r="F72" s="4"/>
      <c r="G72" s="4"/>
      <c r="H72" s="4"/>
      <c r="I72" s="4"/>
      <c r="J72" s="4"/>
    </row>
    <row r="73" spans="1:10" x14ac:dyDescent="0.2">
      <c r="A73" s="5"/>
    </row>
  </sheetData>
  <phoneticPr fontId="4"/>
  <pageMargins left="0.43" right="0.49" top="0.56999999999999995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6" customWidth="1"/>
    <col min="2" max="2" width="16.69921875" style="6" customWidth="1"/>
    <col min="3" max="3" width="11.69921875" style="6" customWidth="1"/>
    <col min="4" max="16384" width="10.69921875" style="6"/>
  </cols>
  <sheetData>
    <row r="1" spans="1:10" x14ac:dyDescent="0.2">
      <c r="A1" s="5"/>
    </row>
    <row r="6" spans="1:10" x14ac:dyDescent="0.2">
      <c r="D6" s="1" t="s">
        <v>324</v>
      </c>
    </row>
    <row r="7" spans="1:10" ht="18" thickBot="1" x14ac:dyDescent="0.25">
      <c r="B7" s="7"/>
      <c r="C7" s="46" t="s">
        <v>323</v>
      </c>
      <c r="D7" s="8" t="s">
        <v>322</v>
      </c>
      <c r="E7" s="7"/>
      <c r="F7" s="7"/>
      <c r="G7" s="7"/>
      <c r="H7" s="7"/>
      <c r="I7" s="7"/>
      <c r="J7" s="8" t="s">
        <v>284</v>
      </c>
    </row>
    <row r="8" spans="1:10" x14ac:dyDescent="0.2">
      <c r="C8" s="9"/>
      <c r="D8" s="12"/>
      <c r="E8" s="12"/>
      <c r="F8" s="12"/>
      <c r="G8" s="12"/>
      <c r="H8" s="12"/>
      <c r="I8" s="12"/>
      <c r="J8" s="12"/>
    </row>
    <row r="9" spans="1:10" x14ac:dyDescent="0.2">
      <c r="C9" s="9"/>
      <c r="D9" s="9"/>
      <c r="E9" s="12"/>
      <c r="F9" s="12"/>
      <c r="G9" s="12"/>
      <c r="H9" s="9"/>
      <c r="I9" s="34" t="s">
        <v>321</v>
      </c>
      <c r="J9" s="9"/>
    </row>
    <row r="10" spans="1:10" x14ac:dyDescent="0.2">
      <c r="C10" s="34" t="s">
        <v>320</v>
      </c>
      <c r="D10" s="34" t="s">
        <v>319</v>
      </c>
      <c r="E10" s="34" t="s">
        <v>318</v>
      </c>
      <c r="F10" s="34" t="s">
        <v>318</v>
      </c>
      <c r="G10" s="34" t="s">
        <v>317</v>
      </c>
      <c r="H10" s="34" t="s">
        <v>316</v>
      </c>
      <c r="I10" s="34" t="s">
        <v>316</v>
      </c>
      <c r="J10" s="34" t="s">
        <v>143</v>
      </c>
    </row>
    <row r="11" spans="1:10" x14ac:dyDescent="0.2">
      <c r="C11" s="9"/>
      <c r="D11" s="34" t="s">
        <v>315</v>
      </c>
      <c r="E11" s="34" t="s">
        <v>314</v>
      </c>
      <c r="F11" s="34" t="s">
        <v>314</v>
      </c>
      <c r="G11" s="34" t="s">
        <v>313</v>
      </c>
      <c r="H11" s="34" t="s">
        <v>312</v>
      </c>
      <c r="I11" s="34" t="s">
        <v>311</v>
      </c>
      <c r="J11" s="13" t="s">
        <v>310</v>
      </c>
    </row>
    <row r="12" spans="1:10" x14ac:dyDescent="0.2">
      <c r="B12" s="12"/>
      <c r="C12" s="10"/>
      <c r="D12" s="10"/>
      <c r="E12" s="14" t="s">
        <v>309</v>
      </c>
      <c r="F12" s="14" t="s">
        <v>308</v>
      </c>
      <c r="G12" s="14" t="s">
        <v>308</v>
      </c>
      <c r="H12" s="10"/>
      <c r="I12" s="14" t="s">
        <v>307</v>
      </c>
      <c r="J12" s="10"/>
    </row>
    <row r="13" spans="1:10" x14ac:dyDescent="0.2">
      <c r="B13" s="16" t="s">
        <v>306</v>
      </c>
      <c r="C13" s="9"/>
      <c r="F13" s="45" t="s">
        <v>305</v>
      </c>
    </row>
    <row r="14" spans="1:10" x14ac:dyDescent="0.2">
      <c r="B14" s="5" t="s">
        <v>304</v>
      </c>
      <c r="C14" s="37">
        <f>D14+H14+I14+J14</f>
        <v>1263</v>
      </c>
      <c r="D14" s="18">
        <v>1231</v>
      </c>
      <c r="E14" s="18">
        <v>657</v>
      </c>
      <c r="F14" s="44" t="s">
        <v>303</v>
      </c>
      <c r="G14" s="18"/>
      <c r="H14" s="30" t="s">
        <v>42</v>
      </c>
      <c r="I14" s="18">
        <v>25</v>
      </c>
      <c r="J14" s="18">
        <v>7</v>
      </c>
    </row>
    <row r="15" spans="1:10" x14ac:dyDescent="0.2">
      <c r="B15" s="5" t="s">
        <v>20</v>
      </c>
      <c r="C15" s="37">
        <f>D15+H15+I15+J15</f>
        <v>1347</v>
      </c>
      <c r="D15" s="18">
        <v>1312</v>
      </c>
      <c r="E15" s="18">
        <v>668</v>
      </c>
      <c r="F15" s="44" t="s">
        <v>302</v>
      </c>
      <c r="G15" s="18"/>
      <c r="H15" s="30" t="s">
        <v>42</v>
      </c>
      <c r="I15" s="18">
        <v>23</v>
      </c>
      <c r="J15" s="18">
        <v>12</v>
      </c>
    </row>
    <row r="16" spans="1:10" x14ac:dyDescent="0.2">
      <c r="B16" s="5" t="s">
        <v>21</v>
      </c>
      <c r="C16" s="37">
        <f>D16+H16+I16+J16</f>
        <v>1555</v>
      </c>
      <c r="D16" s="18">
        <v>1483</v>
      </c>
      <c r="E16" s="18">
        <f>16+686</f>
        <v>702</v>
      </c>
      <c r="F16" s="44" t="s">
        <v>301</v>
      </c>
      <c r="G16" s="18"/>
      <c r="H16" s="30" t="s">
        <v>42</v>
      </c>
      <c r="I16" s="18">
        <v>47</v>
      </c>
      <c r="J16" s="18">
        <v>25</v>
      </c>
    </row>
    <row r="17" spans="2:10" x14ac:dyDescent="0.2">
      <c r="C17" s="9"/>
      <c r="D17" s="18"/>
    </row>
    <row r="18" spans="2:10" x14ac:dyDescent="0.2">
      <c r="B18" s="5" t="s">
        <v>23</v>
      </c>
      <c r="C18" s="37">
        <f>D18+H18+I18+J18</f>
        <v>1841</v>
      </c>
      <c r="D18" s="18">
        <v>1766</v>
      </c>
      <c r="E18" s="18">
        <v>714</v>
      </c>
      <c r="F18" s="44" t="s">
        <v>300</v>
      </c>
      <c r="G18" s="18"/>
      <c r="H18" s="30" t="s">
        <v>42</v>
      </c>
      <c r="I18" s="18">
        <v>52</v>
      </c>
      <c r="J18" s="18">
        <v>23</v>
      </c>
    </row>
    <row r="19" spans="2:10" x14ac:dyDescent="0.2">
      <c r="B19" s="5" t="s">
        <v>25</v>
      </c>
      <c r="C19" s="37">
        <f>D19+H19+I19+J19</f>
        <v>1953</v>
      </c>
      <c r="D19" s="18">
        <v>1887</v>
      </c>
      <c r="E19" s="18">
        <f>18+711</f>
        <v>729</v>
      </c>
      <c r="F19" s="44" t="s">
        <v>299</v>
      </c>
      <c r="G19" s="18"/>
      <c r="H19" s="30" t="s">
        <v>42</v>
      </c>
      <c r="I19" s="18">
        <v>44</v>
      </c>
      <c r="J19" s="18">
        <v>22</v>
      </c>
    </row>
    <row r="20" spans="2:10" x14ac:dyDescent="0.2">
      <c r="B20" s="5" t="s">
        <v>298</v>
      </c>
      <c r="C20" s="37">
        <f>D20+H20+I20+J20</f>
        <v>2025</v>
      </c>
      <c r="D20" s="18">
        <v>1967</v>
      </c>
      <c r="E20" s="18">
        <f>14+672</f>
        <v>686</v>
      </c>
      <c r="F20" s="44" t="s">
        <v>297</v>
      </c>
      <c r="G20" s="18"/>
      <c r="H20" s="18">
        <v>4</v>
      </c>
      <c r="I20" s="18">
        <v>42</v>
      </c>
      <c r="J20" s="18">
        <v>12</v>
      </c>
    </row>
    <row r="21" spans="2:10" x14ac:dyDescent="0.2">
      <c r="B21" s="5" t="s">
        <v>29</v>
      </c>
      <c r="C21" s="37">
        <f>D21+H21+I21+J21</f>
        <v>2149</v>
      </c>
      <c r="D21" s="18">
        <v>2085</v>
      </c>
      <c r="E21" s="18">
        <f>14+661</f>
        <v>675</v>
      </c>
      <c r="F21" s="44" t="s">
        <v>296</v>
      </c>
      <c r="G21" s="18"/>
      <c r="H21" s="18">
        <v>6</v>
      </c>
      <c r="I21" s="18">
        <v>46</v>
      </c>
      <c r="J21" s="18">
        <v>12</v>
      </c>
    </row>
    <row r="22" spans="2:10" x14ac:dyDescent="0.2">
      <c r="B22" s="5"/>
      <c r="C22" s="37"/>
      <c r="D22" s="18"/>
      <c r="E22" s="18"/>
      <c r="F22" s="44"/>
      <c r="G22" s="18"/>
      <c r="H22" s="18"/>
      <c r="I22" s="18"/>
      <c r="J22" s="18"/>
    </row>
    <row r="23" spans="2:10" x14ac:dyDescent="0.2">
      <c r="B23" s="5" t="s">
        <v>31</v>
      </c>
      <c r="C23" s="37">
        <f>D23+H23+I23+J23</f>
        <v>2189</v>
      </c>
      <c r="D23" s="18">
        <v>2134</v>
      </c>
      <c r="E23" s="18">
        <v>842</v>
      </c>
      <c r="F23" s="43">
        <v>960</v>
      </c>
      <c r="G23" s="43">
        <v>332</v>
      </c>
      <c r="H23" s="18">
        <v>7</v>
      </c>
      <c r="I23" s="18">
        <v>39</v>
      </c>
      <c r="J23" s="18">
        <v>9</v>
      </c>
    </row>
    <row r="24" spans="2:10" x14ac:dyDescent="0.2">
      <c r="B24" s="5" t="s">
        <v>33</v>
      </c>
      <c r="C24" s="37">
        <f>D24+H24+I24+J24</f>
        <v>2320</v>
      </c>
      <c r="D24" s="19">
        <f>E24+F24+G24</f>
        <v>2236</v>
      </c>
      <c r="E24" s="18">
        <v>850</v>
      </c>
      <c r="F24" s="43">
        <v>1028</v>
      </c>
      <c r="G24" s="18">
        <v>358</v>
      </c>
      <c r="H24" s="18">
        <v>16</v>
      </c>
      <c r="I24" s="18">
        <v>55</v>
      </c>
      <c r="J24" s="18">
        <v>13</v>
      </c>
    </row>
    <row r="25" spans="2:10" x14ac:dyDescent="0.2">
      <c r="B25" s="1" t="s">
        <v>35</v>
      </c>
      <c r="C25" s="32">
        <f>D25+H25+I25+J25</f>
        <v>2382</v>
      </c>
      <c r="D25" s="4">
        <f>E25+F25+G25</f>
        <v>2289</v>
      </c>
      <c r="E25" s="3">
        <v>878</v>
      </c>
      <c r="F25" s="3">
        <v>1048</v>
      </c>
      <c r="G25" s="3">
        <v>363</v>
      </c>
      <c r="H25" s="3">
        <v>23</v>
      </c>
      <c r="I25" s="3">
        <v>56</v>
      </c>
      <c r="J25" s="3">
        <v>14</v>
      </c>
    </row>
    <row r="26" spans="2:10" ht="18" thickBot="1" x14ac:dyDescent="0.25">
      <c r="B26" s="7"/>
      <c r="C26" s="20"/>
      <c r="D26" s="7"/>
      <c r="E26" s="7"/>
      <c r="F26" s="7"/>
      <c r="G26" s="7"/>
      <c r="H26" s="7"/>
      <c r="I26" s="7"/>
      <c r="J26" s="7"/>
    </row>
    <row r="27" spans="2:10" x14ac:dyDescent="0.2">
      <c r="C27" s="5" t="s">
        <v>295</v>
      </c>
    </row>
  </sheetData>
  <phoneticPr fontId="4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6" customWidth="1"/>
    <col min="2" max="2" width="16.69921875" style="6" customWidth="1"/>
    <col min="3" max="3" width="11.69921875" style="6" customWidth="1"/>
    <col min="4" max="16384" width="10.69921875" style="6"/>
  </cols>
  <sheetData>
    <row r="1" spans="1:10" x14ac:dyDescent="0.2">
      <c r="A1" s="5"/>
    </row>
    <row r="6" spans="1:10" x14ac:dyDescent="0.2">
      <c r="D6" s="1" t="s">
        <v>324</v>
      </c>
    </row>
    <row r="7" spans="1:10" ht="18" thickBot="1" x14ac:dyDescent="0.25">
      <c r="B7" s="7"/>
      <c r="C7" s="46" t="s">
        <v>334</v>
      </c>
      <c r="D7" s="8" t="s">
        <v>322</v>
      </c>
      <c r="E7" s="7"/>
      <c r="F7" s="7"/>
      <c r="G7" s="7"/>
      <c r="H7" s="7"/>
      <c r="I7" s="7"/>
      <c r="J7" s="8" t="s">
        <v>285</v>
      </c>
    </row>
    <row r="8" spans="1:10" x14ac:dyDescent="0.2">
      <c r="C8" s="9"/>
      <c r="D8" s="12"/>
      <c r="E8" s="12"/>
      <c r="F8" s="12"/>
      <c r="G8" s="12"/>
      <c r="H8" s="12"/>
      <c r="I8" s="12"/>
      <c r="J8" s="12"/>
    </row>
    <row r="9" spans="1:10" x14ac:dyDescent="0.2">
      <c r="C9" s="9"/>
      <c r="D9" s="9"/>
      <c r="E9" s="12"/>
      <c r="F9" s="12"/>
      <c r="G9" s="12"/>
      <c r="H9" s="9"/>
      <c r="I9" s="34" t="s">
        <v>321</v>
      </c>
      <c r="J9" s="9"/>
    </row>
    <row r="10" spans="1:10" x14ac:dyDescent="0.2">
      <c r="C10" s="34" t="s">
        <v>333</v>
      </c>
      <c r="D10" s="34" t="s">
        <v>319</v>
      </c>
      <c r="E10" s="34" t="s">
        <v>318</v>
      </c>
      <c r="F10" s="34" t="s">
        <v>318</v>
      </c>
      <c r="G10" s="34" t="s">
        <v>317</v>
      </c>
      <c r="H10" s="34" t="s">
        <v>316</v>
      </c>
      <c r="I10" s="34" t="s">
        <v>316</v>
      </c>
      <c r="J10" s="34" t="s">
        <v>143</v>
      </c>
    </row>
    <row r="11" spans="1:10" x14ac:dyDescent="0.2">
      <c r="C11" s="34" t="s">
        <v>332</v>
      </c>
      <c r="D11" s="34" t="s">
        <v>315</v>
      </c>
      <c r="E11" s="34" t="s">
        <v>314</v>
      </c>
      <c r="F11" s="34" t="s">
        <v>314</v>
      </c>
      <c r="G11" s="34" t="s">
        <v>313</v>
      </c>
      <c r="H11" s="34" t="s">
        <v>312</v>
      </c>
      <c r="I11" s="34" t="s">
        <v>311</v>
      </c>
      <c r="J11" s="13" t="s">
        <v>310</v>
      </c>
    </row>
    <row r="12" spans="1:10" x14ac:dyDescent="0.2">
      <c r="B12" s="12"/>
      <c r="C12" s="10"/>
      <c r="D12" s="10"/>
      <c r="E12" s="14" t="s">
        <v>309</v>
      </c>
      <c r="F12" s="14" t="s">
        <v>308</v>
      </c>
      <c r="G12" s="14" t="s">
        <v>308</v>
      </c>
      <c r="H12" s="10"/>
      <c r="I12" s="14" t="s">
        <v>307</v>
      </c>
      <c r="J12" s="10"/>
    </row>
    <row r="13" spans="1:10" x14ac:dyDescent="0.2">
      <c r="B13" s="16" t="s">
        <v>306</v>
      </c>
      <c r="C13" s="9"/>
      <c r="F13" s="45" t="s">
        <v>331</v>
      </c>
    </row>
    <row r="14" spans="1:10" x14ac:dyDescent="0.2">
      <c r="B14" s="5" t="s">
        <v>304</v>
      </c>
      <c r="C14" s="37">
        <f>D14+H14+I14+J14</f>
        <v>372</v>
      </c>
      <c r="D14" s="18">
        <v>363</v>
      </c>
      <c r="E14" s="18">
        <v>313</v>
      </c>
      <c r="F14" s="44" t="s">
        <v>330</v>
      </c>
      <c r="G14" s="18"/>
      <c r="H14" s="30" t="s">
        <v>59</v>
      </c>
      <c r="I14" s="18">
        <v>1</v>
      </c>
      <c r="J14" s="18">
        <v>8</v>
      </c>
    </row>
    <row r="15" spans="1:10" x14ac:dyDescent="0.2">
      <c r="B15" s="5" t="s">
        <v>20</v>
      </c>
      <c r="C15" s="37">
        <f>D15+H15+I15+J15</f>
        <v>404</v>
      </c>
      <c r="D15" s="18">
        <v>392</v>
      </c>
      <c r="E15" s="18">
        <v>322</v>
      </c>
      <c r="F15" s="44" t="s">
        <v>329</v>
      </c>
      <c r="G15" s="18"/>
      <c r="H15" s="30" t="s">
        <v>59</v>
      </c>
      <c r="I15" s="18">
        <v>1</v>
      </c>
      <c r="J15" s="18">
        <v>11</v>
      </c>
    </row>
    <row r="16" spans="1:10" x14ac:dyDescent="0.2">
      <c r="B16" s="5" t="s">
        <v>21</v>
      </c>
      <c r="C16" s="37">
        <f>D16+H16+I16+J16</f>
        <v>500</v>
      </c>
      <c r="D16" s="18">
        <v>490</v>
      </c>
      <c r="E16" s="18">
        <v>385</v>
      </c>
      <c r="F16" s="44" t="s">
        <v>326</v>
      </c>
      <c r="G16" s="18"/>
      <c r="H16" s="30" t="s">
        <v>59</v>
      </c>
      <c r="I16" s="18">
        <v>2</v>
      </c>
      <c r="J16" s="18">
        <v>8</v>
      </c>
    </row>
    <row r="17" spans="2:10" x14ac:dyDescent="0.2">
      <c r="C17" s="9"/>
      <c r="D17" s="18"/>
      <c r="F17" s="18"/>
    </row>
    <row r="18" spans="2:10" x14ac:dyDescent="0.2">
      <c r="B18" s="5" t="s">
        <v>23</v>
      </c>
      <c r="C18" s="37">
        <f>D18+H18+I18+J18</f>
        <v>595</v>
      </c>
      <c r="D18" s="18">
        <v>577</v>
      </c>
      <c r="E18" s="18">
        <v>461</v>
      </c>
      <c r="F18" s="44" t="s">
        <v>328</v>
      </c>
      <c r="G18" s="18"/>
      <c r="H18" s="30" t="s">
        <v>59</v>
      </c>
      <c r="I18" s="18">
        <v>3</v>
      </c>
      <c r="J18" s="18">
        <v>15</v>
      </c>
    </row>
    <row r="19" spans="2:10" x14ac:dyDescent="0.2">
      <c r="B19" s="5" t="s">
        <v>25</v>
      </c>
      <c r="C19" s="37">
        <f>D19+H19+I19+J19</f>
        <v>617</v>
      </c>
      <c r="D19" s="18">
        <v>595</v>
      </c>
      <c r="E19" s="18">
        <v>485</v>
      </c>
      <c r="F19" s="44" t="s">
        <v>327</v>
      </c>
      <c r="G19" s="18"/>
      <c r="H19" s="30" t="s">
        <v>59</v>
      </c>
      <c r="I19" s="18">
        <v>3</v>
      </c>
      <c r="J19" s="18">
        <v>19</v>
      </c>
    </row>
    <row r="20" spans="2:10" x14ac:dyDescent="0.2">
      <c r="B20" s="5" t="s">
        <v>298</v>
      </c>
      <c r="C20" s="37">
        <f>D20+H20+I20+J20</f>
        <v>619</v>
      </c>
      <c r="D20" s="18">
        <v>605</v>
      </c>
      <c r="E20" s="18">
        <v>500</v>
      </c>
      <c r="F20" s="44" t="s">
        <v>326</v>
      </c>
      <c r="G20" s="18"/>
      <c r="H20" s="30" t="s">
        <v>59</v>
      </c>
      <c r="I20" s="18">
        <v>1</v>
      </c>
      <c r="J20" s="18">
        <v>13</v>
      </c>
    </row>
    <row r="21" spans="2:10" x14ac:dyDescent="0.2">
      <c r="B21" s="5" t="s">
        <v>29</v>
      </c>
      <c r="C21" s="37">
        <f>D21+H21+I21+J21</f>
        <v>647</v>
      </c>
      <c r="D21" s="18">
        <v>629</v>
      </c>
      <c r="E21" s="18">
        <v>515</v>
      </c>
      <c r="F21" s="44" t="s">
        <v>325</v>
      </c>
      <c r="G21" s="18"/>
      <c r="H21" s="30" t="s">
        <v>59</v>
      </c>
      <c r="I21" s="18">
        <v>3</v>
      </c>
      <c r="J21" s="18">
        <v>15</v>
      </c>
    </row>
    <row r="22" spans="2:10" x14ac:dyDescent="0.2">
      <c r="B22" s="5"/>
      <c r="C22" s="37"/>
      <c r="D22" s="18"/>
      <c r="E22" s="18"/>
      <c r="F22" s="44"/>
      <c r="G22" s="18"/>
      <c r="H22" s="30"/>
      <c r="I22" s="18"/>
      <c r="J22" s="18"/>
    </row>
    <row r="23" spans="2:10" x14ac:dyDescent="0.2">
      <c r="B23" s="5" t="s">
        <v>31</v>
      </c>
      <c r="C23" s="37">
        <f>D23+H23+I23+J23</f>
        <v>662</v>
      </c>
      <c r="D23" s="19">
        <f>E23+F23+G23</f>
        <v>640</v>
      </c>
      <c r="E23" s="18">
        <v>531</v>
      </c>
      <c r="F23" s="18">
        <v>92</v>
      </c>
      <c r="G23" s="18">
        <v>17</v>
      </c>
      <c r="H23" s="30" t="s">
        <v>59</v>
      </c>
      <c r="I23" s="18">
        <v>2</v>
      </c>
      <c r="J23" s="18">
        <v>20</v>
      </c>
    </row>
    <row r="24" spans="2:10" x14ac:dyDescent="0.2">
      <c r="B24" s="5" t="s">
        <v>33</v>
      </c>
      <c r="C24" s="37">
        <f>D24+H24+I24+J24</f>
        <v>677</v>
      </c>
      <c r="D24" s="19">
        <f>E24+F24+G24</f>
        <v>662</v>
      </c>
      <c r="E24" s="18">
        <v>538</v>
      </c>
      <c r="F24" s="18">
        <v>108</v>
      </c>
      <c r="G24" s="18">
        <v>16</v>
      </c>
      <c r="H24" s="30" t="s">
        <v>59</v>
      </c>
      <c r="I24" s="18">
        <v>2</v>
      </c>
      <c r="J24" s="18">
        <v>13</v>
      </c>
    </row>
    <row r="25" spans="2:10" x14ac:dyDescent="0.2">
      <c r="B25" s="1" t="s">
        <v>35</v>
      </c>
      <c r="C25" s="32">
        <f>D25+H25+I25+J25</f>
        <v>677</v>
      </c>
      <c r="D25" s="4">
        <f>E25+F25+G25</f>
        <v>663</v>
      </c>
      <c r="E25" s="3">
        <v>540</v>
      </c>
      <c r="F25" s="3">
        <v>107</v>
      </c>
      <c r="G25" s="3">
        <v>16</v>
      </c>
      <c r="H25" s="40" t="s">
        <v>59</v>
      </c>
      <c r="I25" s="3">
        <v>1</v>
      </c>
      <c r="J25" s="3">
        <v>13</v>
      </c>
    </row>
    <row r="26" spans="2:10" ht="18" thickBot="1" x14ac:dyDescent="0.25">
      <c r="B26" s="7"/>
      <c r="C26" s="20"/>
      <c r="D26" s="7"/>
      <c r="E26" s="7"/>
      <c r="F26" s="7"/>
      <c r="G26" s="7"/>
      <c r="H26" s="7"/>
      <c r="I26" s="7"/>
      <c r="J26" s="7"/>
    </row>
    <row r="27" spans="2:10" x14ac:dyDescent="0.2">
      <c r="C27" s="5" t="s">
        <v>295</v>
      </c>
    </row>
  </sheetData>
  <phoneticPr fontId="4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0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3.69921875" style="6" customWidth="1"/>
    <col min="3" max="3" width="10.69921875" style="6"/>
    <col min="4" max="4" width="9.69921875" style="6" customWidth="1"/>
    <col min="5" max="5" width="10.69921875" style="6"/>
    <col min="6" max="6" width="9.69921875" style="6" customWidth="1"/>
    <col min="7" max="7" width="10.69921875" style="6"/>
    <col min="8" max="9" width="9.69921875" style="6" customWidth="1"/>
    <col min="10" max="16384" width="10.69921875" style="6"/>
  </cols>
  <sheetData>
    <row r="1" spans="1:12" x14ac:dyDescent="0.2">
      <c r="A1" s="5"/>
    </row>
    <row r="6" spans="1:12" x14ac:dyDescent="0.2">
      <c r="D6" s="1" t="s">
        <v>347</v>
      </c>
    </row>
    <row r="7" spans="1:12" ht="18" thickBot="1" x14ac:dyDescent="0.25">
      <c r="B7" s="7"/>
      <c r="C7" s="7"/>
      <c r="D7" s="8" t="s">
        <v>346</v>
      </c>
      <c r="E7" s="7"/>
      <c r="F7" s="7"/>
      <c r="G7" s="7"/>
      <c r="H7" s="7"/>
      <c r="I7" s="7"/>
      <c r="J7" s="7"/>
      <c r="K7" s="8" t="s">
        <v>284</v>
      </c>
    </row>
    <row r="8" spans="1:12" x14ac:dyDescent="0.2">
      <c r="C8" s="9"/>
      <c r="D8" s="12"/>
      <c r="E8" s="12"/>
      <c r="F8" s="12"/>
      <c r="G8" s="12"/>
      <c r="H8" s="12"/>
      <c r="I8" s="12"/>
      <c r="J8" s="9"/>
      <c r="K8" s="12"/>
      <c r="L8" s="29"/>
    </row>
    <row r="9" spans="1:12" x14ac:dyDescent="0.2">
      <c r="C9" s="34" t="s">
        <v>345</v>
      </c>
      <c r="D9" s="9"/>
      <c r="E9" s="9"/>
      <c r="F9" s="9"/>
      <c r="G9" s="9"/>
      <c r="H9" s="9"/>
      <c r="I9" s="9"/>
      <c r="J9" s="34" t="s">
        <v>344</v>
      </c>
      <c r="K9" s="34" t="s">
        <v>343</v>
      </c>
      <c r="L9" s="29"/>
    </row>
    <row r="10" spans="1:12" x14ac:dyDescent="0.2">
      <c r="B10" s="12"/>
      <c r="C10" s="10"/>
      <c r="D10" s="14" t="s">
        <v>342</v>
      </c>
      <c r="E10" s="14" t="s">
        <v>341</v>
      </c>
      <c r="F10" s="14" t="s">
        <v>340</v>
      </c>
      <c r="G10" s="14" t="s">
        <v>339</v>
      </c>
      <c r="H10" s="14" t="s">
        <v>338</v>
      </c>
      <c r="I10" s="14" t="s">
        <v>143</v>
      </c>
      <c r="J10" s="14" t="s">
        <v>337</v>
      </c>
      <c r="K10" s="15" t="s">
        <v>336</v>
      </c>
      <c r="L10" s="29"/>
    </row>
    <row r="11" spans="1:12" x14ac:dyDescent="0.2">
      <c r="C11" s="9"/>
    </row>
    <row r="12" spans="1:12" x14ac:dyDescent="0.2">
      <c r="B12" s="33" t="s">
        <v>335</v>
      </c>
      <c r="C12" s="32">
        <f>SUM(C14:C70)</f>
        <v>2320</v>
      </c>
      <c r="D12" s="4">
        <f>SUM(D14:D70)</f>
        <v>53</v>
      </c>
      <c r="E12" s="4">
        <f>SUM(E14:E70)</f>
        <v>797</v>
      </c>
      <c r="F12" s="4">
        <f>SUM(F14:F70)</f>
        <v>896</v>
      </c>
      <c r="G12" s="4">
        <f>SUM(G14:G70)</f>
        <v>132</v>
      </c>
      <c r="H12" s="4">
        <f>SUM(H14:H70)</f>
        <v>358</v>
      </c>
      <c r="I12" s="4">
        <f>SUM(I14:I70)</f>
        <v>84</v>
      </c>
      <c r="J12" s="4">
        <f>SUM(J14:J70)</f>
        <v>677</v>
      </c>
      <c r="K12" s="4">
        <f>SUM(K14:K70)</f>
        <v>662</v>
      </c>
    </row>
    <row r="13" spans="1:12" x14ac:dyDescent="0.2">
      <c r="C13" s="9"/>
    </row>
    <row r="14" spans="1:12" x14ac:dyDescent="0.2">
      <c r="B14" s="5" t="s">
        <v>109</v>
      </c>
      <c r="C14" s="17">
        <v>1240</v>
      </c>
      <c r="D14" s="18">
        <v>28</v>
      </c>
      <c r="E14" s="18">
        <v>355</v>
      </c>
      <c r="F14" s="18">
        <v>420</v>
      </c>
      <c r="G14" s="18">
        <v>56</v>
      </c>
      <c r="H14" s="18">
        <v>326</v>
      </c>
      <c r="I14" s="19">
        <f>C14-SUM(D14:H14)</f>
        <v>55</v>
      </c>
      <c r="J14" s="18">
        <v>293</v>
      </c>
      <c r="K14" s="18">
        <v>285</v>
      </c>
    </row>
    <row r="15" spans="1:12" x14ac:dyDescent="0.2">
      <c r="B15" s="5" t="s">
        <v>108</v>
      </c>
      <c r="C15" s="17">
        <v>86</v>
      </c>
      <c r="D15" s="18">
        <v>4</v>
      </c>
      <c r="E15" s="18">
        <v>42</v>
      </c>
      <c r="F15" s="18">
        <v>34</v>
      </c>
      <c r="G15" s="18">
        <v>2</v>
      </c>
      <c r="H15" s="30" t="s">
        <v>42</v>
      </c>
      <c r="I15" s="19">
        <f>C15-SUM(D15:H15)</f>
        <v>4</v>
      </c>
      <c r="J15" s="18">
        <v>37</v>
      </c>
      <c r="K15" s="18">
        <v>37</v>
      </c>
    </row>
    <row r="16" spans="1:12" x14ac:dyDescent="0.2">
      <c r="B16" s="5" t="s">
        <v>107</v>
      </c>
      <c r="C16" s="17">
        <v>87</v>
      </c>
      <c r="D16" s="18">
        <v>2</v>
      </c>
      <c r="E16" s="18">
        <v>36</v>
      </c>
      <c r="F16" s="18">
        <v>37</v>
      </c>
      <c r="G16" s="18">
        <v>9</v>
      </c>
      <c r="H16" s="30" t="s">
        <v>42</v>
      </c>
      <c r="I16" s="19">
        <f>C16-SUM(D16:H16)</f>
        <v>3</v>
      </c>
      <c r="J16" s="18">
        <v>25</v>
      </c>
      <c r="K16" s="18">
        <v>25</v>
      </c>
    </row>
    <row r="17" spans="2:11" x14ac:dyDescent="0.2">
      <c r="B17" s="5" t="s">
        <v>106</v>
      </c>
      <c r="C17" s="17">
        <v>47</v>
      </c>
      <c r="D17" s="18">
        <v>1</v>
      </c>
      <c r="E17" s="18">
        <v>21</v>
      </c>
      <c r="F17" s="18">
        <v>24</v>
      </c>
      <c r="G17" s="18">
        <v>1</v>
      </c>
      <c r="H17" s="30" t="s">
        <v>42</v>
      </c>
      <c r="I17" s="30" t="s">
        <v>42</v>
      </c>
      <c r="J17" s="18">
        <v>16</v>
      </c>
      <c r="K17" s="18">
        <v>16</v>
      </c>
    </row>
    <row r="18" spans="2:11" x14ac:dyDescent="0.2">
      <c r="B18" s="5" t="s">
        <v>105</v>
      </c>
      <c r="C18" s="17">
        <v>76</v>
      </c>
      <c r="D18" s="18">
        <v>2</v>
      </c>
      <c r="E18" s="18">
        <v>24</v>
      </c>
      <c r="F18" s="18">
        <v>45</v>
      </c>
      <c r="G18" s="18">
        <v>4</v>
      </c>
      <c r="H18" s="30" t="s">
        <v>42</v>
      </c>
      <c r="I18" s="19">
        <f>C18-SUM(D18:H18)</f>
        <v>1</v>
      </c>
      <c r="J18" s="18">
        <v>22</v>
      </c>
      <c r="K18" s="18">
        <v>22</v>
      </c>
    </row>
    <row r="19" spans="2:11" x14ac:dyDescent="0.2">
      <c r="B19" s="5" t="s">
        <v>104</v>
      </c>
      <c r="C19" s="17">
        <v>184</v>
      </c>
      <c r="D19" s="18">
        <v>3</v>
      </c>
      <c r="E19" s="18">
        <v>47</v>
      </c>
      <c r="F19" s="18">
        <v>121</v>
      </c>
      <c r="G19" s="18">
        <v>7</v>
      </c>
      <c r="H19" s="18">
        <v>1</v>
      </c>
      <c r="I19" s="19">
        <f>C19-SUM(D19:H19)</f>
        <v>5</v>
      </c>
      <c r="J19" s="18">
        <v>45</v>
      </c>
      <c r="K19" s="18">
        <v>45</v>
      </c>
    </row>
    <row r="20" spans="2:11" x14ac:dyDescent="0.2">
      <c r="B20" s="5" t="s">
        <v>103</v>
      </c>
      <c r="C20" s="17">
        <v>78</v>
      </c>
      <c r="D20" s="18">
        <v>1</v>
      </c>
      <c r="E20" s="18">
        <v>35</v>
      </c>
      <c r="F20" s="18">
        <v>35</v>
      </c>
      <c r="G20" s="18">
        <v>6</v>
      </c>
      <c r="H20" s="30" t="s">
        <v>42</v>
      </c>
      <c r="I20" s="19">
        <f>C20-SUM(D20:H20)</f>
        <v>1</v>
      </c>
      <c r="J20" s="18">
        <v>32</v>
      </c>
      <c r="K20" s="18">
        <v>31</v>
      </c>
    </row>
    <row r="21" spans="2:11" x14ac:dyDescent="0.2">
      <c r="C21" s="9"/>
    </row>
    <row r="22" spans="2:11" x14ac:dyDescent="0.2">
      <c r="B22" s="5" t="s">
        <v>102</v>
      </c>
      <c r="C22" s="17">
        <v>18</v>
      </c>
      <c r="D22" s="30" t="s">
        <v>42</v>
      </c>
      <c r="E22" s="18">
        <v>8</v>
      </c>
      <c r="F22" s="30" t="s">
        <v>42</v>
      </c>
      <c r="G22" s="18">
        <v>9</v>
      </c>
      <c r="H22" s="30" t="s">
        <v>42</v>
      </c>
      <c r="I22" s="19">
        <f>C22-SUM(D22:H22)</f>
        <v>1</v>
      </c>
      <c r="J22" s="18">
        <v>6</v>
      </c>
      <c r="K22" s="18">
        <v>6</v>
      </c>
    </row>
    <row r="23" spans="2:11" x14ac:dyDescent="0.2">
      <c r="B23" s="5" t="s">
        <v>101</v>
      </c>
      <c r="C23" s="17">
        <v>21</v>
      </c>
      <c r="D23" s="30" t="s">
        <v>42</v>
      </c>
      <c r="E23" s="18">
        <v>2</v>
      </c>
      <c r="F23" s="18">
        <v>17</v>
      </c>
      <c r="G23" s="30" t="s">
        <v>42</v>
      </c>
      <c r="H23" s="30" t="s">
        <v>42</v>
      </c>
      <c r="I23" s="19">
        <f>C23-SUM(D23:H23)</f>
        <v>2</v>
      </c>
      <c r="J23" s="18">
        <v>2</v>
      </c>
      <c r="K23" s="18">
        <v>2</v>
      </c>
    </row>
    <row r="24" spans="2:11" x14ac:dyDescent="0.2">
      <c r="B24" s="5" t="s">
        <v>100</v>
      </c>
      <c r="C24" s="17">
        <v>4</v>
      </c>
      <c r="D24" s="30" t="s">
        <v>42</v>
      </c>
      <c r="E24" s="18">
        <v>3</v>
      </c>
      <c r="F24" s="30" t="s">
        <v>42</v>
      </c>
      <c r="G24" s="18">
        <v>1</v>
      </c>
      <c r="H24" s="30" t="s">
        <v>42</v>
      </c>
      <c r="I24" s="30" t="s">
        <v>42</v>
      </c>
      <c r="J24" s="18">
        <v>1</v>
      </c>
      <c r="K24" s="18">
        <v>1</v>
      </c>
    </row>
    <row r="25" spans="2:11" x14ac:dyDescent="0.2">
      <c r="C25" s="9"/>
    </row>
    <row r="26" spans="2:11" x14ac:dyDescent="0.2">
      <c r="B26" s="5" t="s">
        <v>99</v>
      </c>
      <c r="C26" s="17">
        <v>29</v>
      </c>
      <c r="D26" s="18">
        <v>1</v>
      </c>
      <c r="E26" s="18">
        <v>12</v>
      </c>
      <c r="F26" s="18">
        <v>16</v>
      </c>
      <c r="G26" s="30" t="s">
        <v>42</v>
      </c>
      <c r="H26" s="30" t="s">
        <v>42</v>
      </c>
      <c r="I26" s="30" t="s">
        <v>42</v>
      </c>
      <c r="J26" s="18">
        <v>9</v>
      </c>
      <c r="K26" s="18">
        <v>8</v>
      </c>
    </row>
    <row r="27" spans="2:11" x14ac:dyDescent="0.2">
      <c r="B27" s="5" t="s">
        <v>98</v>
      </c>
      <c r="C27" s="17">
        <v>15</v>
      </c>
      <c r="D27" s="30" t="s">
        <v>42</v>
      </c>
      <c r="E27" s="18">
        <v>13</v>
      </c>
      <c r="F27" s="30" t="s">
        <v>42</v>
      </c>
      <c r="G27" s="18">
        <v>2</v>
      </c>
      <c r="H27" s="30" t="s">
        <v>42</v>
      </c>
      <c r="I27" s="30" t="s">
        <v>42</v>
      </c>
      <c r="J27" s="18">
        <v>8</v>
      </c>
      <c r="K27" s="18">
        <v>7</v>
      </c>
    </row>
    <row r="28" spans="2:11" x14ac:dyDescent="0.2">
      <c r="B28" s="5" t="s">
        <v>97</v>
      </c>
      <c r="C28" s="17">
        <v>12</v>
      </c>
      <c r="D28" s="18">
        <v>1</v>
      </c>
      <c r="E28" s="18">
        <v>6</v>
      </c>
      <c r="F28" s="18">
        <v>4</v>
      </c>
      <c r="G28" s="18">
        <v>1</v>
      </c>
      <c r="H28" s="30" t="s">
        <v>42</v>
      </c>
      <c r="I28" s="30" t="s">
        <v>42</v>
      </c>
      <c r="J28" s="18">
        <v>5</v>
      </c>
      <c r="K28" s="18">
        <v>5</v>
      </c>
    </row>
    <row r="29" spans="2:11" x14ac:dyDescent="0.2">
      <c r="B29" s="5" t="s">
        <v>96</v>
      </c>
      <c r="C29" s="17">
        <v>9</v>
      </c>
      <c r="D29" s="30" t="s">
        <v>42</v>
      </c>
      <c r="E29" s="18">
        <v>8</v>
      </c>
      <c r="F29" s="18">
        <v>1</v>
      </c>
      <c r="G29" s="30" t="s">
        <v>42</v>
      </c>
      <c r="H29" s="30" t="s">
        <v>42</v>
      </c>
      <c r="I29" s="30" t="s">
        <v>42</v>
      </c>
      <c r="J29" s="18">
        <v>3</v>
      </c>
      <c r="K29" s="18">
        <v>3</v>
      </c>
    </row>
    <row r="30" spans="2:11" x14ac:dyDescent="0.2">
      <c r="B30" s="5" t="s">
        <v>95</v>
      </c>
      <c r="C30" s="17">
        <v>14</v>
      </c>
      <c r="D30" s="30" t="s">
        <v>42</v>
      </c>
      <c r="E30" s="18">
        <v>14</v>
      </c>
      <c r="F30" s="30" t="s">
        <v>42</v>
      </c>
      <c r="G30" s="30" t="s">
        <v>42</v>
      </c>
      <c r="H30" s="30" t="s">
        <v>42</v>
      </c>
      <c r="I30" s="30" t="s">
        <v>42</v>
      </c>
      <c r="J30" s="18">
        <v>15</v>
      </c>
      <c r="K30" s="18">
        <v>14</v>
      </c>
    </row>
    <row r="31" spans="2:11" x14ac:dyDescent="0.2">
      <c r="B31" s="5" t="s">
        <v>94</v>
      </c>
      <c r="C31" s="17">
        <v>51</v>
      </c>
      <c r="D31" s="18">
        <v>2</v>
      </c>
      <c r="E31" s="18">
        <v>30</v>
      </c>
      <c r="F31" s="18">
        <v>14</v>
      </c>
      <c r="G31" s="18">
        <v>3</v>
      </c>
      <c r="H31" s="30" t="s">
        <v>42</v>
      </c>
      <c r="I31" s="19">
        <f>C31-SUM(D31:H31)</f>
        <v>2</v>
      </c>
      <c r="J31" s="18">
        <v>21</v>
      </c>
      <c r="K31" s="18">
        <v>21</v>
      </c>
    </row>
    <row r="32" spans="2:11" x14ac:dyDescent="0.2">
      <c r="C32" s="9"/>
    </row>
    <row r="33" spans="2:11" x14ac:dyDescent="0.2">
      <c r="B33" s="5" t="s">
        <v>93</v>
      </c>
      <c r="C33" s="17">
        <v>41</v>
      </c>
      <c r="D33" s="30" t="s">
        <v>42</v>
      </c>
      <c r="E33" s="18">
        <v>11</v>
      </c>
      <c r="F33" s="30" t="s">
        <v>42</v>
      </c>
      <c r="G33" s="30" t="s">
        <v>42</v>
      </c>
      <c r="H33" s="18">
        <v>30</v>
      </c>
      <c r="I33" s="30" t="s">
        <v>42</v>
      </c>
      <c r="J33" s="18">
        <v>12</v>
      </c>
      <c r="K33" s="18">
        <v>11</v>
      </c>
    </row>
    <row r="34" spans="2:11" x14ac:dyDescent="0.2">
      <c r="B34" s="5" t="s">
        <v>92</v>
      </c>
      <c r="C34" s="17">
        <v>21</v>
      </c>
      <c r="D34" s="18">
        <v>1</v>
      </c>
      <c r="E34" s="18">
        <v>14</v>
      </c>
      <c r="F34" s="18">
        <v>1</v>
      </c>
      <c r="G34" s="18">
        <v>1</v>
      </c>
      <c r="H34" s="18">
        <v>1</v>
      </c>
      <c r="I34" s="19">
        <f>C34-SUM(D34:H34)</f>
        <v>3</v>
      </c>
      <c r="J34" s="18">
        <v>7</v>
      </c>
      <c r="K34" s="18">
        <v>7</v>
      </c>
    </row>
    <row r="35" spans="2:11" x14ac:dyDescent="0.2">
      <c r="B35" s="5" t="s">
        <v>91</v>
      </c>
      <c r="C35" s="17">
        <v>6</v>
      </c>
      <c r="D35" s="18">
        <v>1</v>
      </c>
      <c r="E35" s="18">
        <v>2</v>
      </c>
      <c r="F35" s="18">
        <v>2</v>
      </c>
      <c r="G35" s="18">
        <v>1</v>
      </c>
      <c r="H35" s="30" t="s">
        <v>42</v>
      </c>
      <c r="I35" s="30" t="s">
        <v>42</v>
      </c>
      <c r="J35" s="18">
        <v>1</v>
      </c>
      <c r="K35" s="18">
        <v>1</v>
      </c>
    </row>
    <row r="36" spans="2:11" x14ac:dyDescent="0.2">
      <c r="B36" s="5" t="s">
        <v>90</v>
      </c>
      <c r="C36" s="17">
        <v>10</v>
      </c>
      <c r="D36" s="30" t="s">
        <v>42</v>
      </c>
      <c r="E36" s="18">
        <v>2</v>
      </c>
      <c r="F36" s="18">
        <v>7</v>
      </c>
      <c r="G36" s="18">
        <v>1</v>
      </c>
      <c r="H36" s="30" t="s">
        <v>42</v>
      </c>
      <c r="I36" s="30" t="s">
        <v>42</v>
      </c>
      <c r="J36" s="18">
        <v>4</v>
      </c>
      <c r="K36" s="18">
        <v>4</v>
      </c>
    </row>
    <row r="37" spans="2:11" x14ac:dyDescent="0.2">
      <c r="B37" s="5" t="s">
        <v>89</v>
      </c>
      <c r="C37" s="31" t="s">
        <v>42</v>
      </c>
      <c r="D37" s="30" t="s">
        <v>42</v>
      </c>
      <c r="E37" s="30" t="s">
        <v>42</v>
      </c>
      <c r="F37" s="30" t="s">
        <v>42</v>
      </c>
      <c r="G37" s="30" t="s">
        <v>42</v>
      </c>
      <c r="H37" s="30" t="s">
        <v>42</v>
      </c>
      <c r="I37" s="30" t="s">
        <v>42</v>
      </c>
      <c r="J37" s="30" t="s">
        <v>42</v>
      </c>
      <c r="K37" s="30" t="s">
        <v>42</v>
      </c>
    </row>
    <row r="38" spans="2:11" x14ac:dyDescent="0.2">
      <c r="C38" s="9"/>
    </row>
    <row r="39" spans="2:11" x14ac:dyDescent="0.2">
      <c r="B39" s="5" t="s">
        <v>88</v>
      </c>
      <c r="C39" s="17">
        <v>30</v>
      </c>
      <c r="D39" s="30" t="s">
        <v>42</v>
      </c>
      <c r="E39" s="18">
        <v>12</v>
      </c>
      <c r="F39" s="18">
        <v>17</v>
      </c>
      <c r="G39" s="30" t="s">
        <v>42</v>
      </c>
      <c r="H39" s="30" t="s">
        <v>42</v>
      </c>
      <c r="I39" s="19">
        <f>C39-SUM(D39:H39)</f>
        <v>1</v>
      </c>
      <c r="J39" s="18">
        <v>10</v>
      </c>
      <c r="K39" s="18">
        <v>10</v>
      </c>
    </row>
    <row r="40" spans="2:11" x14ac:dyDescent="0.2">
      <c r="B40" s="5" t="s">
        <v>87</v>
      </c>
      <c r="C40" s="17">
        <v>3</v>
      </c>
      <c r="D40" s="30" t="s">
        <v>42</v>
      </c>
      <c r="E40" s="18">
        <v>3</v>
      </c>
      <c r="F40" s="30" t="s">
        <v>42</v>
      </c>
      <c r="G40" s="30" t="s">
        <v>42</v>
      </c>
      <c r="H40" s="30" t="s">
        <v>42</v>
      </c>
      <c r="I40" s="30" t="s">
        <v>42</v>
      </c>
      <c r="J40" s="18">
        <v>4</v>
      </c>
      <c r="K40" s="18">
        <v>4</v>
      </c>
    </row>
    <row r="41" spans="2:11" x14ac:dyDescent="0.2">
      <c r="B41" s="5" t="s">
        <v>86</v>
      </c>
      <c r="C41" s="17">
        <v>35</v>
      </c>
      <c r="D41" s="18">
        <v>2</v>
      </c>
      <c r="E41" s="18">
        <v>13</v>
      </c>
      <c r="F41" s="18">
        <v>15</v>
      </c>
      <c r="G41" s="18">
        <v>3</v>
      </c>
      <c r="H41" s="30" t="s">
        <v>42</v>
      </c>
      <c r="I41" s="19">
        <f>C41-SUM(D41:H41)</f>
        <v>2</v>
      </c>
      <c r="J41" s="18">
        <v>12</v>
      </c>
      <c r="K41" s="18">
        <v>12</v>
      </c>
    </row>
    <row r="42" spans="2:11" x14ac:dyDescent="0.2">
      <c r="B42" s="5" t="s">
        <v>85</v>
      </c>
      <c r="C42" s="17">
        <v>6</v>
      </c>
      <c r="D42" s="18">
        <v>1</v>
      </c>
      <c r="E42" s="18">
        <v>4</v>
      </c>
      <c r="F42" s="18">
        <v>1</v>
      </c>
      <c r="G42" s="30" t="s">
        <v>42</v>
      </c>
      <c r="H42" s="30" t="s">
        <v>42</v>
      </c>
      <c r="I42" s="30" t="s">
        <v>42</v>
      </c>
      <c r="J42" s="18">
        <v>3</v>
      </c>
      <c r="K42" s="18">
        <v>3</v>
      </c>
    </row>
    <row r="43" spans="2:11" x14ac:dyDescent="0.2">
      <c r="B43" s="5" t="s">
        <v>84</v>
      </c>
      <c r="C43" s="17">
        <v>4</v>
      </c>
      <c r="D43" s="30" t="s">
        <v>42</v>
      </c>
      <c r="E43" s="18">
        <v>3</v>
      </c>
      <c r="F43" s="30" t="s">
        <v>42</v>
      </c>
      <c r="G43" s="18">
        <v>1</v>
      </c>
      <c r="H43" s="30" t="s">
        <v>42</v>
      </c>
      <c r="I43" s="30" t="s">
        <v>42</v>
      </c>
      <c r="J43" s="18">
        <v>3</v>
      </c>
      <c r="K43" s="18">
        <v>3</v>
      </c>
    </row>
    <row r="44" spans="2:11" x14ac:dyDescent="0.2">
      <c r="C44" s="9"/>
    </row>
    <row r="45" spans="2:11" x14ac:dyDescent="0.2">
      <c r="B45" s="5" t="s">
        <v>83</v>
      </c>
      <c r="C45" s="17">
        <v>22</v>
      </c>
      <c r="D45" s="18">
        <v>1</v>
      </c>
      <c r="E45" s="18">
        <v>5</v>
      </c>
      <c r="F45" s="18">
        <v>16</v>
      </c>
      <c r="G45" s="30" t="s">
        <v>42</v>
      </c>
      <c r="H45" s="30" t="s">
        <v>42</v>
      </c>
      <c r="I45" s="30" t="s">
        <v>42</v>
      </c>
      <c r="J45" s="18">
        <v>2</v>
      </c>
      <c r="K45" s="18">
        <v>2</v>
      </c>
    </row>
    <row r="46" spans="2:11" x14ac:dyDescent="0.2">
      <c r="B46" s="5" t="s">
        <v>82</v>
      </c>
      <c r="C46" s="17">
        <v>4</v>
      </c>
      <c r="D46" s="30" t="s">
        <v>42</v>
      </c>
      <c r="E46" s="18">
        <v>3</v>
      </c>
      <c r="F46" s="30" t="s">
        <v>42</v>
      </c>
      <c r="G46" s="18">
        <v>1</v>
      </c>
      <c r="H46" s="30" t="s">
        <v>42</v>
      </c>
      <c r="I46" s="30" t="s">
        <v>42</v>
      </c>
      <c r="J46" s="18">
        <v>2</v>
      </c>
      <c r="K46" s="18">
        <v>2</v>
      </c>
    </row>
    <row r="47" spans="2:11" x14ac:dyDescent="0.2">
      <c r="B47" s="5" t="s">
        <v>81</v>
      </c>
      <c r="C47" s="17">
        <v>4</v>
      </c>
      <c r="D47" s="30" t="s">
        <v>42</v>
      </c>
      <c r="E47" s="18">
        <v>2</v>
      </c>
      <c r="F47" s="30" t="s">
        <v>42</v>
      </c>
      <c r="G47" s="18">
        <v>2</v>
      </c>
      <c r="H47" s="30" t="s">
        <v>42</v>
      </c>
      <c r="I47" s="30" t="s">
        <v>42</v>
      </c>
      <c r="J47" s="18">
        <v>3</v>
      </c>
      <c r="K47" s="18">
        <v>3</v>
      </c>
    </row>
    <row r="48" spans="2:11" x14ac:dyDescent="0.2">
      <c r="B48" s="5" t="s">
        <v>80</v>
      </c>
      <c r="C48" s="17">
        <v>1</v>
      </c>
      <c r="D48" s="30" t="s">
        <v>42</v>
      </c>
      <c r="E48" s="18">
        <v>1</v>
      </c>
      <c r="F48" s="30" t="s">
        <v>42</v>
      </c>
      <c r="G48" s="30" t="s">
        <v>42</v>
      </c>
      <c r="H48" s="30" t="s">
        <v>42</v>
      </c>
      <c r="I48" s="30" t="s">
        <v>42</v>
      </c>
      <c r="J48" s="18">
        <v>2</v>
      </c>
      <c r="K48" s="18">
        <v>2</v>
      </c>
    </row>
    <row r="49" spans="2:11" x14ac:dyDescent="0.2">
      <c r="B49" s="5" t="s">
        <v>79</v>
      </c>
      <c r="C49" s="17">
        <v>3</v>
      </c>
      <c r="D49" s="30" t="s">
        <v>42</v>
      </c>
      <c r="E49" s="18">
        <v>2</v>
      </c>
      <c r="F49" s="30" t="s">
        <v>42</v>
      </c>
      <c r="G49" s="30" t="s">
        <v>42</v>
      </c>
      <c r="H49" s="30" t="s">
        <v>42</v>
      </c>
      <c r="I49" s="19">
        <f>C49-SUM(D49:H49)</f>
        <v>1</v>
      </c>
      <c r="J49" s="30" t="s">
        <v>42</v>
      </c>
      <c r="K49" s="30" t="s">
        <v>42</v>
      </c>
    </row>
    <row r="50" spans="2:11" x14ac:dyDescent="0.2">
      <c r="B50" s="5" t="s">
        <v>78</v>
      </c>
      <c r="C50" s="17">
        <v>2</v>
      </c>
      <c r="D50" s="30" t="s">
        <v>42</v>
      </c>
      <c r="E50" s="18">
        <v>1</v>
      </c>
      <c r="F50" s="30" t="s">
        <v>42</v>
      </c>
      <c r="G50" s="18">
        <v>1</v>
      </c>
      <c r="H50" s="30" t="s">
        <v>42</v>
      </c>
      <c r="I50" s="30" t="s">
        <v>42</v>
      </c>
      <c r="J50" s="30" t="s">
        <v>42</v>
      </c>
      <c r="K50" s="30" t="s">
        <v>42</v>
      </c>
    </row>
    <row r="51" spans="2:11" x14ac:dyDescent="0.2">
      <c r="B51" s="5" t="s">
        <v>77</v>
      </c>
      <c r="C51" s="17">
        <v>3</v>
      </c>
      <c r="D51" s="30" t="s">
        <v>42</v>
      </c>
      <c r="E51" s="18">
        <v>2</v>
      </c>
      <c r="F51" s="30" t="s">
        <v>42</v>
      </c>
      <c r="G51" s="18">
        <v>1</v>
      </c>
      <c r="H51" s="30" t="s">
        <v>42</v>
      </c>
      <c r="I51" s="30" t="s">
        <v>42</v>
      </c>
      <c r="J51" s="18">
        <v>1</v>
      </c>
      <c r="K51" s="18">
        <v>1</v>
      </c>
    </row>
    <row r="52" spans="2:11" x14ac:dyDescent="0.2">
      <c r="B52" s="5" t="s">
        <v>76</v>
      </c>
      <c r="C52" s="17">
        <v>3</v>
      </c>
      <c r="D52" s="30" t="s">
        <v>42</v>
      </c>
      <c r="E52" s="18">
        <v>2</v>
      </c>
      <c r="F52" s="30" t="s">
        <v>42</v>
      </c>
      <c r="G52" s="18">
        <v>1</v>
      </c>
      <c r="H52" s="30" t="s">
        <v>42</v>
      </c>
      <c r="I52" s="30" t="s">
        <v>42</v>
      </c>
      <c r="J52" s="30" t="s">
        <v>42</v>
      </c>
      <c r="K52" s="30" t="s">
        <v>42</v>
      </c>
    </row>
    <row r="53" spans="2:11" x14ac:dyDescent="0.2">
      <c r="B53" s="5" t="s">
        <v>75</v>
      </c>
      <c r="C53" s="17">
        <v>6</v>
      </c>
      <c r="D53" s="30" t="s">
        <v>42</v>
      </c>
      <c r="E53" s="18">
        <v>6</v>
      </c>
      <c r="F53" s="30" t="s">
        <v>42</v>
      </c>
      <c r="G53" s="30" t="s">
        <v>42</v>
      </c>
      <c r="H53" s="30" t="s">
        <v>42</v>
      </c>
      <c r="I53" s="30" t="s">
        <v>42</v>
      </c>
      <c r="J53" s="18">
        <v>7</v>
      </c>
      <c r="K53" s="18">
        <v>6</v>
      </c>
    </row>
    <row r="54" spans="2:11" x14ac:dyDescent="0.2">
      <c r="B54" s="5" t="s">
        <v>74</v>
      </c>
      <c r="C54" s="17">
        <v>4</v>
      </c>
      <c r="D54" s="30" t="s">
        <v>42</v>
      </c>
      <c r="E54" s="18">
        <v>4</v>
      </c>
      <c r="F54" s="30" t="s">
        <v>42</v>
      </c>
      <c r="G54" s="30" t="s">
        <v>42</v>
      </c>
      <c r="H54" s="30" t="s">
        <v>42</v>
      </c>
      <c r="I54" s="30" t="s">
        <v>42</v>
      </c>
      <c r="J54" s="18">
        <v>3</v>
      </c>
      <c r="K54" s="18">
        <v>3</v>
      </c>
    </row>
    <row r="55" spans="2:11" x14ac:dyDescent="0.2">
      <c r="C55" s="9"/>
    </row>
    <row r="56" spans="2:11" x14ac:dyDescent="0.2">
      <c r="B56" s="5" t="s">
        <v>73</v>
      </c>
      <c r="C56" s="17">
        <v>18</v>
      </c>
      <c r="D56" s="30" t="s">
        <v>42</v>
      </c>
      <c r="E56" s="18">
        <v>5</v>
      </c>
      <c r="F56" s="18">
        <v>10</v>
      </c>
      <c r="G56" s="18">
        <v>2</v>
      </c>
      <c r="H56" s="30" t="s">
        <v>42</v>
      </c>
      <c r="I56" s="19">
        <f>C56-SUM(D56:H56)</f>
        <v>1</v>
      </c>
      <c r="J56" s="18">
        <v>9</v>
      </c>
      <c r="K56" s="18">
        <v>9</v>
      </c>
    </row>
    <row r="57" spans="2:11" x14ac:dyDescent="0.2">
      <c r="B57" s="5" t="s">
        <v>72</v>
      </c>
      <c r="C57" s="17">
        <v>4</v>
      </c>
      <c r="D57" s="30" t="s">
        <v>42</v>
      </c>
      <c r="E57" s="18">
        <v>4</v>
      </c>
      <c r="F57" s="30" t="s">
        <v>42</v>
      </c>
      <c r="G57" s="30" t="s">
        <v>42</v>
      </c>
      <c r="H57" s="30" t="s">
        <v>42</v>
      </c>
      <c r="I57" s="30" t="s">
        <v>42</v>
      </c>
      <c r="J57" s="18">
        <v>1</v>
      </c>
      <c r="K57" s="18">
        <v>1</v>
      </c>
    </row>
    <row r="58" spans="2:11" x14ac:dyDescent="0.2">
      <c r="B58" s="5" t="s">
        <v>71</v>
      </c>
      <c r="C58" s="17">
        <v>2</v>
      </c>
      <c r="D58" s="30" t="s">
        <v>42</v>
      </c>
      <c r="E58" s="18">
        <v>1</v>
      </c>
      <c r="F58" s="30" t="s">
        <v>42</v>
      </c>
      <c r="G58" s="18">
        <v>1</v>
      </c>
      <c r="H58" s="30" t="s">
        <v>42</v>
      </c>
      <c r="I58" s="30" t="s">
        <v>42</v>
      </c>
      <c r="J58" s="18">
        <v>2</v>
      </c>
      <c r="K58" s="18">
        <v>2</v>
      </c>
    </row>
    <row r="59" spans="2:11" x14ac:dyDescent="0.2">
      <c r="B59" s="5" t="s">
        <v>70</v>
      </c>
      <c r="C59" s="17">
        <v>12</v>
      </c>
      <c r="D59" s="30" t="s">
        <v>42</v>
      </c>
      <c r="E59" s="18">
        <v>6</v>
      </c>
      <c r="F59" s="18">
        <v>2</v>
      </c>
      <c r="G59" s="18">
        <v>4</v>
      </c>
      <c r="H59" s="30" t="s">
        <v>42</v>
      </c>
      <c r="I59" s="30" t="s">
        <v>42</v>
      </c>
      <c r="J59" s="18">
        <v>9</v>
      </c>
      <c r="K59" s="18">
        <v>9</v>
      </c>
    </row>
    <row r="60" spans="2:11" x14ac:dyDescent="0.2">
      <c r="B60" s="5" t="s">
        <v>69</v>
      </c>
      <c r="C60" s="17">
        <v>4</v>
      </c>
      <c r="D60" s="30" t="s">
        <v>42</v>
      </c>
      <c r="E60" s="18">
        <v>2</v>
      </c>
      <c r="F60" s="30" t="s">
        <v>42</v>
      </c>
      <c r="G60" s="18">
        <v>2</v>
      </c>
      <c r="H60" s="30" t="s">
        <v>42</v>
      </c>
      <c r="I60" s="30" t="s">
        <v>42</v>
      </c>
      <c r="J60" s="18">
        <v>2</v>
      </c>
      <c r="K60" s="18">
        <v>2</v>
      </c>
    </row>
    <row r="61" spans="2:11" x14ac:dyDescent="0.2">
      <c r="B61" s="5" t="s">
        <v>68</v>
      </c>
      <c r="C61" s="17">
        <v>9</v>
      </c>
      <c r="D61" s="30" t="s">
        <v>42</v>
      </c>
      <c r="E61" s="18">
        <v>3</v>
      </c>
      <c r="F61" s="18">
        <v>6</v>
      </c>
      <c r="G61" s="30" t="s">
        <v>42</v>
      </c>
      <c r="H61" s="30" t="s">
        <v>42</v>
      </c>
      <c r="I61" s="30" t="s">
        <v>42</v>
      </c>
      <c r="J61" s="18">
        <v>3</v>
      </c>
      <c r="K61" s="18">
        <v>3</v>
      </c>
    </row>
    <row r="62" spans="2:11" x14ac:dyDescent="0.2">
      <c r="B62" s="5" t="s">
        <v>67</v>
      </c>
      <c r="C62" s="17">
        <v>35</v>
      </c>
      <c r="D62" s="18">
        <v>1</v>
      </c>
      <c r="E62" s="18">
        <v>9</v>
      </c>
      <c r="F62" s="18">
        <v>24</v>
      </c>
      <c r="G62" s="18">
        <v>1</v>
      </c>
      <c r="H62" s="30" t="s">
        <v>42</v>
      </c>
      <c r="I62" s="30" t="s">
        <v>42</v>
      </c>
      <c r="J62" s="18">
        <v>9</v>
      </c>
      <c r="K62" s="18">
        <v>8</v>
      </c>
    </row>
    <row r="63" spans="2:11" x14ac:dyDescent="0.2">
      <c r="C63" s="9"/>
    </row>
    <row r="64" spans="2:11" x14ac:dyDescent="0.2">
      <c r="B64" s="5" t="s">
        <v>66</v>
      </c>
      <c r="C64" s="17">
        <v>32</v>
      </c>
      <c r="D64" s="18">
        <v>1</v>
      </c>
      <c r="E64" s="18">
        <v>11</v>
      </c>
      <c r="F64" s="18">
        <v>18</v>
      </c>
      <c r="G64" s="18">
        <v>1</v>
      </c>
      <c r="H64" s="30" t="s">
        <v>42</v>
      </c>
      <c r="I64" s="19">
        <f>C64-SUM(D64:H64)</f>
        <v>1</v>
      </c>
      <c r="J64" s="18">
        <v>16</v>
      </c>
      <c r="K64" s="18">
        <v>16</v>
      </c>
    </row>
    <row r="65" spans="1:12" x14ac:dyDescent="0.2">
      <c r="B65" s="5" t="s">
        <v>65</v>
      </c>
      <c r="C65" s="17">
        <v>3</v>
      </c>
      <c r="D65" s="30" t="s">
        <v>42</v>
      </c>
      <c r="E65" s="18">
        <v>3</v>
      </c>
      <c r="F65" s="30" t="s">
        <v>42</v>
      </c>
      <c r="G65" s="30" t="s">
        <v>42</v>
      </c>
      <c r="H65" s="30" t="s">
        <v>42</v>
      </c>
      <c r="I65" s="30" t="s">
        <v>42</v>
      </c>
      <c r="J65" s="18">
        <v>2</v>
      </c>
      <c r="K65" s="18">
        <v>2</v>
      </c>
    </row>
    <row r="66" spans="1:12" x14ac:dyDescent="0.2">
      <c r="B66" s="5" t="s">
        <v>64</v>
      </c>
      <c r="C66" s="17">
        <v>12</v>
      </c>
      <c r="D66" s="30" t="s">
        <v>42</v>
      </c>
      <c r="E66" s="18">
        <v>2</v>
      </c>
      <c r="F66" s="18">
        <v>9</v>
      </c>
      <c r="G66" s="30" t="s">
        <v>42</v>
      </c>
      <c r="H66" s="30" t="s">
        <v>42</v>
      </c>
      <c r="I66" s="19">
        <f>C66-SUM(D66:H66)</f>
        <v>1</v>
      </c>
      <c r="J66" s="18">
        <v>4</v>
      </c>
      <c r="K66" s="18">
        <v>4</v>
      </c>
    </row>
    <row r="67" spans="1:12" x14ac:dyDescent="0.2">
      <c r="B67" s="5" t="s">
        <v>63</v>
      </c>
      <c r="C67" s="17">
        <v>4</v>
      </c>
      <c r="D67" s="30" t="s">
        <v>42</v>
      </c>
      <c r="E67" s="18">
        <v>1</v>
      </c>
      <c r="F67" s="30" t="s">
        <v>42</v>
      </c>
      <c r="G67" s="18">
        <v>3</v>
      </c>
      <c r="H67" s="30" t="s">
        <v>42</v>
      </c>
      <c r="I67" s="30" t="s">
        <v>42</v>
      </c>
      <c r="J67" s="18">
        <v>1</v>
      </c>
      <c r="K67" s="18">
        <v>1</v>
      </c>
    </row>
    <row r="68" spans="1:12" x14ac:dyDescent="0.2">
      <c r="B68" s="5" t="s">
        <v>62</v>
      </c>
      <c r="C68" s="17">
        <v>2</v>
      </c>
      <c r="D68" s="30" t="s">
        <v>42</v>
      </c>
      <c r="E68" s="18">
        <v>1</v>
      </c>
      <c r="F68" s="30" t="s">
        <v>42</v>
      </c>
      <c r="G68" s="18">
        <v>1</v>
      </c>
      <c r="H68" s="30" t="s">
        <v>42</v>
      </c>
      <c r="I68" s="30" t="s">
        <v>42</v>
      </c>
      <c r="J68" s="18">
        <v>1</v>
      </c>
      <c r="K68" s="18">
        <v>1</v>
      </c>
    </row>
    <row r="69" spans="1:12" x14ac:dyDescent="0.2">
      <c r="B69" s="5" t="s">
        <v>61</v>
      </c>
      <c r="C69" s="17">
        <v>3</v>
      </c>
      <c r="D69" s="30" t="s">
        <v>42</v>
      </c>
      <c r="E69" s="18">
        <v>1</v>
      </c>
      <c r="F69" s="30" t="s">
        <v>42</v>
      </c>
      <c r="G69" s="18">
        <v>2</v>
      </c>
      <c r="H69" s="30" t="s">
        <v>42</v>
      </c>
      <c r="I69" s="30" t="s">
        <v>42</v>
      </c>
      <c r="J69" s="18">
        <v>2</v>
      </c>
      <c r="K69" s="18">
        <v>2</v>
      </c>
    </row>
    <row r="70" spans="1:12" x14ac:dyDescent="0.2">
      <c r="B70" s="5" t="s">
        <v>60</v>
      </c>
      <c r="C70" s="17">
        <v>1</v>
      </c>
      <c r="D70" s="30" t="s">
        <v>42</v>
      </c>
      <c r="E70" s="30" t="s">
        <v>42</v>
      </c>
      <c r="F70" s="30" t="s">
        <v>42</v>
      </c>
      <c r="G70" s="18">
        <v>1</v>
      </c>
      <c r="H70" s="30" t="s">
        <v>42</v>
      </c>
      <c r="I70" s="30" t="s">
        <v>42</v>
      </c>
      <c r="J70" s="30" t="s">
        <v>42</v>
      </c>
      <c r="K70" s="30" t="s">
        <v>42</v>
      </c>
    </row>
    <row r="71" spans="1:12" ht="18" thickBot="1" x14ac:dyDescent="0.25">
      <c r="B71" s="7"/>
      <c r="C71" s="20"/>
      <c r="D71" s="7"/>
      <c r="E71" s="7"/>
      <c r="F71" s="7"/>
      <c r="G71" s="7"/>
      <c r="H71" s="7"/>
      <c r="I71" s="7"/>
      <c r="J71" s="7"/>
      <c r="K71" s="7"/>
    </row>
    <row r="72" spans="1:12" x14ac:dyDescent="0.2">
      <c r="C72" s="5" t="s">
        <v>37</v>
      </c>
    </row>
    <row r="73" spans="1:12" x14ac:dyDescent="0.2">
      <c r="A73" s="47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2" x14ac:dyDescent="0.2">
      <c r="L74" s="29"/>
    </row>
    <row r="75" spans="1:12" x14ac:dyDescent="0.2">
      <c r="L75" s="29"/>
    </row>
    <row r="76" spans="1:12" x14ac:dyDescent="0.2">
      <c r="L76" s="29"/>
    </row>
    <row r="77" spans="1:12" x14ac:dyDescent="0.2">
      <c r="L77" s="29"/>
    </row>
    <row r="78" spans="1:12" x14ac:dyDescent="0.2">
      <c r="L78" s="29"/>
    </row>
    <row r="79" spans="1:12" x14ac:dyDescent="0.2">
      <c r="L79" s="29"/>
    </row>
    <row r="80" spans="1:12" x14ac:dyDescent="0.2">
      <c r="L80" s="29"/>
    </row>
    <row r="81" spans="12:12" x14ac:dyDescent="0.2">
      <c r="L81" s="29"/>
    </row>
    <row r="82" spans="12:12" x14ac:dyDescent="0.2">
      <c r="L82" s="29"/>
    </row>
    <row r="83" spans="12:12" x14ac:dyDescent="0.2">
      <c r="L83" s="29"/>
    </row>
    <row r="84" spans="12:12" x14ac:dyDescent="0.2">
      <c r="L84" s="29"/>
    </row>
    <row r="85" spans="12:12" x14ac:dyDescent="0.2">
      <c r="L85" s="29"/>
    </row>
    <row r="86" spans="12:12" x14ac:dyDescent="0.2">
      <c r="L86" s="29"/>
    </row>
    <row r="87" spans="12:12" x14ac:dyDescent="0.2">
      <c r="L87" s="29"/>
    </row>
    <row r="88" spans="12:12" x14ac:dyDescent="0.2">
      <c r="L88" s="29"/>
    </row>
    <row r="89" spans="12:12" x14ac:dyDescent="0.2">
      <c r="L89" s="29"/>
    </row>
    <row r="90" spans="12:12" x14ac:dyDescent="0.2">
      <c r="L90" s="29"/>
    </row>
    <row r="91" spans="12:12" x14ac:dyDescent="0.2">
      <c r="L91" s="29"/>
    </row>
    <row r="92" spans="12:12" x14ac:dyDescent="0.2">
      <c r="L92" s="29"/>
    </row>
    <row r="93" spans="12:12" x14ac:dyDescent="0.2">
      <c r="L93" s="29"/>
    </row>
    <row r="94" spans="12:12" x14ac:dyDescent="0.2">
      <c r="L94" s="29"/>
    </row>
    <row r="95" spans="12:12" x14ac:dyDescent="0.2">
      <c r="L95" s="29"/>
    </row>
    <row r="96" spans="1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</sheetData>
  <phoneticPr fontId="4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49</vt:i4>
      </vt:variant>
    </vt:vector>
  </HeadingPairs>
  <TitlesOfParts>
    <vt:vector size="72" baseType="lpstr">
      <vt:lpstr>T01病院</vt:lpstr>
      <vt:lpstr>T02患者</vt:lpstr>
      <vt:lpstr>T03町村</vt:lpstr>
      <vt:lpstr>T04A死因</vt:lpstr>
      <vt:lpstr>T04B死因</vt:lpstr>
      <vt:lpstr>T05伝染</vt:lpstr>
      <vt:lpstr>T06A医師</vt:lpstr>
      <vt:lpstr>T06B歯科</vt:lpstr>
      <vt:lpstr>T08町村</vt:lpstr>
      <vt:lpstr>T09看護</vt:lpstr>
      <vt:lpstr>T10助産婦</vt:lpstr>
      <vt:lpstr>T11保婦</vt:lpstr>
      <vt:lpstr>T12従事</vt:lpstr>
      <vt:lpstr>T13薬局</vt:lpstr>
      <vt:lpstr>T14理容</vt:lpstr>
      <vt:lpstr>T15保健</vt:lpstr>
      <vt:lpstr>T16ごみ</vt:lpstr>
      <vt:lpstr>T17A水洗</vt:lpstr>
      <vt:lpstr>T17Bし尿</vt:lpstr>
      <vt:lpstr>T18汚染</vt:lpstr>
      <vt:lpstr>T19河川</vt:lpstr>
      <vt:lpstr>T20A苦情</vt:lpstr>
      <vt:lpstr>T20B町村</vt:lpstr>
      <vt:lpstr>T04B死因!\o</vt:lpstr>
      <vt:lpstr>T08町村!\o</vt:lpstr>
      <vt:lpstr>\p</vt:lpstr>
      <vt:lpstr>T01病院!Print_Area</vt:lpstr>
      <vt:lpstr>T02患者!Print_Area</vt:lpstr>
      <vt:lpstr>T03町村!Print_Area</vt:lpstr>
      <vt:lpstr>T04A死因!Print_Area</vt:lpstr>
      <vt:lpstr>T04B死因!Print_Area</vt:lpstr>
      <vt:lpstr>T05伝染!Print_Area</vt:lpstr>
      <vt:lpstr>T06A医師!Print_Area</vt:lpstr>
      <vt:lpstr>T06B歯科!Print_Area</vt:lpstr>
      <vt:lpstr>T08町村!Print_Area</vt:lpstr>
      <vt:lpstr>T09看護!Print_Area</vt:lpstr>
      <vt:lpstr>T10助産婦!Print_Area</vt:lpstr>
      <vt:lpstr>T11保婦!Print_Area</vt:lpstr>
      <vt:lpstr>T12従事!Print_Area</vt:lpstr>
      <vt:lpstr>T13薬局!Print_Area</vt:lpstr>
      <vt:lpstr>T14理容!Print_Area</vt:lpstr>
      <vt:lpstr>T15保健!Print_Area</vt:lpstr>
      <vt:lpstr>T16ごみ!Print_Area</vt:lpstr>
      <vt:lpstr>T17A水洗!Print_Area</vt:lpstr>
      <vt:lpstr>T17Bし尿!Print_Area</vt:lpstr>
      <vt:lpstr>T18汚染!Print_Area</vt:lpstr>
      <vt:lpstr>T19河川!Print_Area</vt:lpstr>
      <vt:lpstr>T20A苦情!Print_Area</vt:lpstr>
      <vt:lpstr>T20B町村!Print_Area</vt:lpstr>
      <vt:lpstr>T01病院!Print_Area_MI</vt:lpstr>
      <vt:lpstr>T02患者!Print_Area_MI</vt:lpstr>
      <vt:lpstr>T03町村!Print_Area_MI</vt:lpstr>
      <vt:lpstr>T04A死因!Print_Area_MI</vt:lpstr>
      <vt:lpstr>T04B死因!Print_Area_MI</vt:lpstr>
      <vt:lpstr>T05伝染!Print_Area_MI</vt:lpstr>
      <vt:lpstr>T06A医師!Print_Area_MI</vt:lpstr>
      <vt:lpstr>T06B歯科!Print_Area_MI</vt:lpstr>
      <vt:lpstr>T08町村!Print_Area_MI</vt:lpstr>
      <vt:lpstr>T09看護!Print_Area_MI</vt:lpstr>
      <vt:lpstr>T10助産婦!Print_Area_MI</vt:lpstr>
      <vt:lpstr>T11保婦!Print_Area_MI</vt:lpstr>
      <vt:lpstr>T12従事!Print_Area_MI</vt:lpstr>
      <vt:lpstr>T13薬局!Print_Area_MI</vt:lpstr>
      <vt:lpstr>T14理容!Print_Area_MI</vt:lpstr>
      <vt:lpstr>T15保健!Print_Area_MI</vt:lpstr>
      <vt:lpstr>T16ごみ!Print_Area_MI</vt:lpstr>
      <vt:lpstr>T17A水洗!Print_Area_MI</vt:lpstr>
      <vt:lpstr>T17Bし尿!Print_Area_MI</vt:lpstr>
      <vt:lpstr>T18汚染!Print_Area_MI</vt:lpstr>
      <vt:lpstr>T19河川!Print_Area_MI</vt:lpstr>
      <vt:lpstr>T20A苦情!Print_Area_MI</vt:lpstr>
      <vt:lpstr>T20B町村!Print_Area_MI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2000-09-08T00:49:21Z</cp:lastPrinted>
  <dcterms:created xsi:type="dcterms:W3CDTF">2000-08-23T09:35:13Z</dcterms:created>
  <dcterms:modified xsi:type="dcterms:W3CDTF">2018-08-08T01:49:52Z</dcterms:modified>
</cp:coreProperties>
</file>