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60" yWindow="2520" windowWidth="7365" windowHeight="4485" firstSheet="5" activeTab="14"/>
  </bookViews>
  <sheets>
    <sheet name="H01経営" sheetId="1" r:id="rId1"/>
    <sheet name="H02町村" sheetId="2" r:id="rId2"/>
    <sheet name="H03漁船" sheetId="3" r:id="rId3"/>
    <sheet name="H04世帯" sheetId="4" r:id="rId4"/>
    <sheet name="H05就業" sheetId="5" r:id="rId5"/>
    <sheet name="H06漁船" sheetId="6" r:id="rId6"/>
    <sheet name="H07内水" sheetId="7" r:id="rId7"/>
    <sheet name="H08A生産" sheetId="8" r:id="rId8"/>
    <sheet name="H08B生産" sheetId="9" r:id="rId9"/>
    <sheet name="H08C生産" sheetId="10" r:id="rId10"/>
    <sheet name="H08D生産" sheetId="11" r:id="rId11"/>
    <sheet name="H08E生産" sheetId="12" r:id="rId12"/>
    <sheet name="H09町村" sheetId="13" r:id="rId13"/>
    <sheet name="H10金額" sheetId="14" r:id="rId14"/>
    <sheet name="H11加工" sheetId="15" r:id="rId1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xlnm.Print_Area" localSheetId="0">H01経営!$A$1:$L$71</definedName>
    <definedName name="_xlnm.Print_Area" localSheetId="1">H02町村!$A$1:$L$73</definedName>
    <definedName name="_xlnm.Print_Area" localSheetId="2">H03漁船!$A$1:$J$49</definedName>
    <definedName name="_xlnm.Print_Area" localSheetId="3">H04世帯!$A$1:$J$27</definedName>
    <definedName name="_xlnm.Print_Area" localSheetId="4">H05就業!$A$1:$J$62</definedName>
    <definedName name="_xlnm.Print_Area" localSheetId="5">H06漁船!$A$1:$K$73</definedName>
    <definedName name="_xlnm.Print_Area" localSheetId="6">H07内水!$A$1:$K$71</definedName>
    <definedName name="_xlnm.Print_Area" localSheetId="7">H08A生産!$A$1:$M$32</definedName>
    <definedName name="_xlnm.Print_Area" localSheetId="8">H08B生産!$A$1:$M$47</definedName>
    <definedName name="_xlnm.Print_Area" localSheetId="9">H08C生産!$A$1:$L$117</definedName>
    <definedName name="_xlnm.Print_Area" localSheetId="10">H08D生産!$A$1:$L$33</definedName>
    <definedName name="_xlnm.Print_Area" localSheetId="11">H08E生産!$A$1:$J$33</definedName>
    <definedName name="_xlnm.Print_Area" localSheetId="12">H09町村!$A$1:$J$42</definedName>
    <definedName name="_xlnm.Print_Area" localSheetId="13">H10金額!$A$1:$K$66</definedName>
    <definedName name="_xlnm.Print_Area" localSheetId="14">H11加工!$A$1:$L$119</definedName>
    <definedName name="Print_Area_MI" localSheetId="0">H01経営!$A$1:$L$71</definedName>
    <definedName name="Print_Area_MI" localSheetId="1">H02町村!$A$1:$L$73</definedName>
    <definedName name="Print_Area_MI" localSheetId="2">H03漁船!$A$1:$J$49</definedName>
    <definedName name="Print_Area_MI" localSheetId="3">H04世帯!$A$1:$J$27</definedName>
    <definedName name="Print_Area_MI" localSheetId="4">H05就業!$A$1:$J$62</definedName>
    <definedName name="Print_Area_MI" localSheetId="5">H06漁船!$A$1:$K$73</definedName>
    <definedName name="Print_Area_MI" localSheetId="6">H07内水!$A$1:$K$71</definedName>
    <definedName name="Print_Area_MI" localSheetId="7">H08A生産!$A$1:$M$32</definedName>
    <definedName name="Print_Area_MI" localSheetId="8">H08B生産!$A$1:$M$47</definedName>
    <definedName name="Print_Area_MI" localSheetId="9">H08C生産!$A$1:$L$117</definedName>
    <definedName name="Print_Area_MI" localSheetId="10">H08D生産!$A$1:$L$33</definedName>
    <definedName name="Print_Area_MI" localSheetId="11">H08E生産!$A$1:$J$33</definedName>
    <definedName name="Print_Area_MI" localSheetId="12">H09町村!$A$1:$J$42</definedName>
    <definedName name="Print_Area_MI" localSheetId="13">H10金額!$A$1:$K$66</definedName>
    <definedName name="Print_Area_MI" localSheetId="14">H11加工!$A$1:$L$119</definedName>
  </definedNames>
  <calcPr calcId="145621"/>
</workbook>
</file>

<file path=xl/calcChain.xml><?xml version="1.0" encoding="utf-8"?>
<calcChain xmlns="http://schemas.openxmlformats.org/spreadsheetml/2006/main">
  <c r="E14" i="15" l="1"/>
  <c r="G14" i="15"/>
  <c r="G12" i="15" s="1"/>
  <c r="H14" i="15"/>
  <c r="H12" i="15" s="1"/>
  <c r="I14" i="15"/>
  <c r="I12" i="15" s="1"/>
  <c r="J14" i="15"/>
  <c r="J12" i="15" s="1"/>
  <c r="K14" i="15"/>
  <c r="K12" i="15" s="1"/>
  <c r="L14" i="15"/>
  <c r="L12" i="15" s="1"/>
  <c r="F20" i="15"/>
  <c r="F14" i="15" s="1"/>
  <c r="G22" i="15"/>
  <c r="H22" i="15"/>
  <c r="I22" i="15"/>
  <c r="J22" i="15"/>
  <c r="K22" i="15"/>
  <c r="L22" i="15"/>
  <c r="E26" i="15"/>
  <c r="F26" i="15"/>
  <c r="G26" i="15"/>
  <c r="H26" i="15"/>
  <c r="I26" i="15"/>
  <c r="J26" i="15"/>
  <c r="K26" i="15"/>
  <c r="L26" i="15"/>
  <c r="E32" i="15"/>
  <c r="F32" i="15"/>
  <c r="G32" i="15"/>
  <c r="H32" i="15"/>
  <c r="I32" i="15"/>
  <c r="J32" i="15"/>
  <c r="K32" i="15"/>
  <c r="L32" i="15"/>
  <c r="E42" i="15"/>
  <c r="F42" i="15"/>
  <c r="G42" i="15"/>
  <c r="H42" i="15"/>
  <c r="I42" i="15"/>
  <c r="J42" i="15"/>
  <c r="K42" i="15"/>
  <c r="L42" i="15"/>
  <c r="E49" i="15"/>
  <c r="F49" i="15"/>
  <c r="G49" i="15"/>
  <c r="H49" i="15"/>
  <c r="I49" i="15"/>
  <c r="J49" i="15"/>
  <c r="K49" i="15"/>
  <c r="L49" i="15"/>
  <c r="G56" i="15"/>
  <c r="H56" i="15"/>
  <c r="I56" i="15"/>
  <c r="J56" i="15"/>
  <c r="K56" i="15"/>
  <c r="L56" i="15"/>
  <c r="E61" i="15"/>
  <c r="E56" i="15" s="1"/>
  <c r="F61" i="15"/>
  <c r="F56" i="15" s="1"/>
  <c r="E64" i="15"/>
  <c r="F64" i="15"/>
  <c r="G64" i="15"/>
  <c r="H64" i="15"/>
  <c r="I64" i="15"/>
  <c r="J64" i="15"/>
  <c r="K64" i="15"/>
  <c r="L64" i="15"/>
  <c r="E86" i="15"/>
  <c r="F86" i="15"/>
  <c r="G86" i="15"/>
  <c r="H86" i="15"/>
  <c r="I86" i="15"/>
  <c r="J86" i="15"/>
  <c r="K86" i="15"/>
  <c r="L86" i="15"/>
  <c r="E93" i="15"/>
  <c r="F93" i="15"/>
  <c r="G93" i="15"/>
  <c r="H93" i="15"/>
  <c r="I93" i="15"/>
  <c r="J93" i="15"/>
  <c r="K93" i="15"/>
  <c r="L93" i="15"/>
  <c r="E101" i="15"/>
  <c r="F102" i="15"/>
  <c r="E17" i="14"/>
  <c r="E15" i="14" s="1"/>
  <c r="F17" i="14"/>
  <c r="F15" i="14" s="1"/>
  <c r="G17" i="14"/>
  <c r="G15" i="14" s="1"/>
  <c r="H17" i="14"/>
  <c r="H15" i="14" s="1"/>
  <c r="J17" i="14"/>
  <c r="J15" i="14" s="1"/>
  <c r="K17" i="14"/>
  <c r="K15" i="14" s="1"/>
  <c r="I19" i="14"/>
  <c r="I20" i="14"/>
  <c r="I22" i="14"/>
  <c r="I23" i="14"/>
  <c r="I25" i="14"/>
  <c r="I26" i="14"/>
  <c r="I28" i="14"/>
  <c r="I29" i="14"/>
  <c r="I31" i="14"/>
  <c r="I32" i="14"/>
  <c r="I34" i="14"/>
  <c r="I35" i="14"/>
  <c r="I36" i="14"/>
  <c r="I38" i="14"/>
  <c r="I39" i="14"/>
  <c r="I40" i="14"/>
  <c r="I42" i="14"/>
  <c r="I43" i="14"/>
  <c r="I44" i="14"/>
  <c r="I46" i="14"/>
  <c r="I47" i="14"/>
  <c r="I49" i="14"/>
  <c r="I50" i="14"/>
  <c r="I51" i="14"/>
  <c r="E53" i="14"/>
  <c r="F53" i="14"/>
  <c r="G53" i="14"/>
  <c r="H53" i="14"/>
  <c r="I53" i="14"/>
  <c r="J53" i="14"/>
  <c r="K53" i="14"/>
  <c r="I55" i="14"/>
  <c r="I56" i="14"/>
  <c r="I57" i="14"/>
  <c r="I59" i="14"/>
  <c r="I60" i="14"/>
  <c r="I62" i="14"/>
  <c r="I63" i="14"/>
  <c r="G11" i="13"/>
  <c r="H11" i="13"/>
  <c r="E13" i="13"/>
  <c r="E11" i="13" s="1"/>
  <c r="F13" i="13"/>
  <c r="F11" i="13" s="1"/>
  <c r="E15" i="13"/>
  <c r="F15" i="13"/>
  <c r="E18" i="13"/>
  <c r="F18" i="13"/>
  <c r="E19" i="13"/>
  <c r="F19" i="13"/>
  <c r="E21" i="13"/>
  <c r="F21" i="13"/>
  <c r="E22" i="13"/>
  <c r="F22" i="13"/>
  <c r="E25" i="13"/>
  <c r="F25" i="13"/>
  <c r="E27" i="13"/>
  <c r="F27" i="13"/>
  <c r="E31" i="13"/>
  <c r="F31" i="13"/>
  <c r="E35" i="13"/>
  <c r="F35" i="13"/>
  <c r="E37" i="13"/>
  <c r="F37" i="13"/>
  <c r="E39" i="13"/>
  <c r="F39" i="13"/>
  <c r="D14" i="12"/>
  <c r="J15" i="12"/>
  <c r="D15" i="12" s="1"/>
  <c r="D16" i="12"/>
  <c r="J18" i="12"/>
  <c r="D18" i="12" s="1"/>
  <c r="D19" i="12"/>
  <c r="D21" i="12"/>
  <c r="D22" i="12"/>
  <c r="D23" i="12"/>
  <c r="D25" i="12"/>
  <c r="D26" i="12"/>
  <c r="D27" i="12"/>
  <c r="D29" i="12"/>
  <c r="D30" i="12"/>
  <c r="D31" i="12"/>
  <c r="E13" i="11"/>
  <c r="E14" i="11"/>
  <c r="E15" i="11"/>
  <c r="E16" i="11"/>
  <c r="E18" i="11"/>
  <c r="E19" i="11"/>
  <c r="E20" i="11"/>
  <c r="F21" i="11"/>
  <c r="E21" i="11" s="1"/>
  <c r="G21" i="11"/>
  <c r="H21" i="11"/>
  <c r="I21" i="11"/>
  <c r="J21" i="11"/>
  <c r="K21" i="11"/>
  <c r="L21" i="11"/>
  <c r="E23" i="11"/>
  <c r="E24" i="11"/>
  <c r="E25" i="11"/>
  <c r="E27" i="11"/>
  <c r="E28" i="11"/>
  <c r="E29" i="11"/>
  <c r="E30" i="11"/>
  <c r="E12" i="10"/>
  <c r="F12" i="10"/>
  <c r="G12" i="10"/>
  <c r="H12" i="10"/>
  <c r="J12" i="10"/>
  <c r="K12" i="10"/>
  <c r="L12" i="10"/>
  <c r="I64" i="10"/>
  <c r="I12" i="10" s="1"/>
  <c r="G105" i="10"/>
  <c r="H105" i="10"/>
  <c r="I105" i="10"/>
  <c r="J105" i="10"/>
  <c r="K105" i="10"/>
  <c r="L105" i="10"/>
  <c r="E109" i="10"/>
  <c r="E105" i="10" s="1"/>
  <c r="E111" i="10"/>
  <c r="F111" i="10"/>
  <c r="F105" i="10" s="1"/>
  <c r="E14" i="9"/>
  <c r="F14" i="9"/>
  <c r="I14" i="9"/>
  <c r="J14" i="9"/>
  <c r="K14" i="9"/>
  <c r="L14" i="9"/>
  <c r="M14" i="9"/>
  <c r="H15" i="9"/>
  <c r="H14" i="9" s="1"/>
  <c r="G19" i="9"/>
  <c r="G14" i="9" s="1"/>
  <c r="H19" i="9"/>
  <c r="G27" i="9"/>
  <c r="H27" i="9"/>
  <c r="H28" i="9"/>
  <c r="H29" i="9"/>
  <c r="E36" i="9"/>
  <c r="E12" i="9" s="1"/>
  <c r="F36" i="9"/>
  <c r="F12" i="9" s="1"/>
  <c r="G36" i="9"/>
  <c r="G12" i="9" s="1"/>
  <c r="I36" i="9"/>
  <c r="I12" i="9" s="1"/>
  <c r="J36" i="9"/>
  <c r="J12" i="9" s="1"/>
  <c r="K36" i="9"/>
  <c r="K12" i="9" s="1"/>
  <c r="L36" i="9"/>
  <c r="L12" i="9" s="1"/>
  <c r="M36" i="9"/>
  <c r="M12" i="9" s="1"/>
  <c r="H41" i="9"/>
  <c r="H36" i="9" s="1"/>
  <c r="E15" i="8"/>
  <c r="D15" i="8" s="1"/>
  <c r="M15" i="8"/>
  <c r="E16" i="8"/>
  <c r="D16" i="8" s="1"/>
  <c r="M16" i="8"/>
  <c r="E17" i="8"/>
  <c r="D17" i="8" s="1"/>
  <c r="M17" i="8"/>
  <c r="E18" i="8"/>
  <c r="D18" i="8" s="1"/>
  <c r="M18" i="8"/>
  <c r="E20" i="8"/>
  <c r="D20" i="8" s="1"/>
  <c r="M20" i="8"/>
  <c r="E21" i="8"/>
  <c r="D21" i="8" s="1"/>
  <c r="M21" i="8"/>
  <c r="E22" i="8"/>
  <c r="D22" i="8" s="1"/>
  <c r="M22" i="8"/>
  <c r="D24" i="8"/>
  <c r="E24" i="8"/>
  <c r="M24" i="8"/>
  <c r="E25" i="8"/>
  <c r="D25" i="8" s="1"/>
  <c r="M25" i="8"/>
  <c r="F26" i="8"/>
  <c r="E26" i="8" s="1"/>
  <c r="D26" i="8" s="1"/>
  <c r="G26" i="8"/>
  <c r="H26" i="8"/>
  <c r="I26" i="8"/>
  <c r="J26" i="8"/>
  <c r="M26" i="8"/>
  <c r="E28" i="8"/>
  <c r="E29" i="8"/>
  <c r="H12" i="7"/>
  <c r="H13" i="7"/>
  <c r="H14" i="7"/>
  <c r="H16" i="7"/>
  <c r="H17" i="7"/>
  <c r="H36" i="7"/>
  <c r="H45" i="7"/>
  <c r="C13" i="6"/>
  <c r="E13" i="6"/>
  <c r="F13" i="6"/>
  <c r="G13" i="6"/>
  <c r="H13" i="6"/>
  <c r="I13" i="6"/>
  <c r="J13" i="6"/>
  <c r="K13" i="6"/>
  <c r="D15" i="6"/>
  <c r="D13" i="6" s="1"/>
  <c r="D16" i="6"/>
  <c r="D17" i="6"/>
  <c r="D18" i="6"/>
  <c r="D19" i="6"/>
  <c r="D20" i="6"/>
  <c r="D22" i="6"/>
  <c r="D23" i="6"/>
  <c r="D24" i="6"/>
  <c r="D26" i="6"/>
  <c r="D27" i="6"/>
  <c r="D28" i="6"/>
  <c r="D29" i="6"/>
  <c r="D30" i="6"/>
  <c r="D32" i="6"/>
  <c r="D33" i="6"/>
  <c r="D34" i="6"/>
  <c r="D35" i="6"/>
  <c r="D36" i="6"/>
  <c r="D37" i="6"/>
  <c r="D38" i="6"/>
  <c r="C45" i="6"/>
  <c r="D45" i="6"/>
  <c r="E45" i="6"/>
  <c r="F45" i="6"/>
  <c r="H45" i="6"/>
  <c r="I45" i="6"/>
  <c r="J45" i="6"/>
  <c r="K45" i="6"/>
  <c r="G49" i="6"/>
  <c r="G45" i="6" s="1"/>
  <c r="G50" i="6"/>
  <c r="G51" i="6"/>
  <c r="G54" i="6"/>
  <c r="G58" i="6"/>
  <c r="G59" i="6"/>
  <c r="G60" i="6"/>
  <c r="G61" i="6"/>
  <c r="G62" i="6"/>
  <c r="G65" i="6"/>
  <c r="G67" i="6"/>
  <c r="G68" i="6"/>
  <c r="G69" i="6"/>
  <c r="G70" i="6"/>
  <c r="E24" i="5"/>
  <c r="G24" i="5"/>
  <c r="H24" i="5"/>
  <c r="I24" i="5"/>
  <c r="D26" i="5"/>
  <c r="F26" i="5"/>
  <c r="F24" i="5" s="1"/>
  <c r="J26" i="5"/>
  <c r="J24" i="5" s="1"/>
  <c r="C27" i="5"/>
  <c r="C24" i="5" s="1"/>
  <c r="D27" i="5"/>
  <c r="F27" i="5"/>
  <c r="J27" i="5"/>
  <c r="E40" i="5"/>
  <c r="F40" i="5"/>
  <c r="G40" i="5"/>
  <c r="H40" i="5"/>
  <c r="I40" i="5"/>
  <c r="J40" i="5"/>
  <c r="C42" i="5"/>
  <c r="E42" i="5"/>
  <c r="C43" i="5"/>
  <c r="D56" i="5"/>
  <c r="D24" i="5" s="1"/>
  <c r="E56" i="5"/>
  <c r="F56" i="5"/>
  <c r="G56" i="5"/>
  <c r="H56" i="5"/>
  <c r="I56" i="5"/>
  <c r="J56" i="5"/>
  <c r="C58" i="5"/>
  <c r="C56" i="5" s="1"/>
  <c r="C59" i="5"/>
  <c r="C12" i="4"/>
  <c r="F12" i="4"/>
  <c r="C13" i="4"/>
  <c r="F13" i="4"/>
  <c r="C14" i="4"/>
  <c r="F14" i="4"/>
  <c r="C15" i="4"/>
  <c r="F15" i="4"/>
  <c r="C16" i="4"/>
  <c r="F16" i="4"/>
  <c r="C18" i="4"/>
  <c r="F18" i="4"/>
  <c r="C19" i="4"/>
  <c r="F19" i="4"/>
  <c r="C20" i="4"/>
  <c r="F20" i="4"/>
  <c r="C21" i="4"/>
  <c r="D21" i="4"/>
  <c r="E21" i="4"/>
  <c r="G21" i="4"/>
  <c r="F21" i="4" s="1"/>
  <c r="H21" i="4"/>
  <c r="I21" i="4"/>
  <c r="J21" i="4"/>
  <c r="C23" i="4"/>
  <c r="F23" i="4"/>
  <c r="C24" i="4"/>
  <c r="F24" i="4"/>
  <c r="E13" i="3"/>
  <c r="C13" i="3" s="1"/>
  <c r="E14" i="3"/>
  <c r="C14" i="3" s="1"/>
  <c r="E15" i="3"/>
  <c r="C15" i="3" s="1"/>
  <c r="E17" i="3"/>
  <c r="C17" i="3" s="1"/>
  <c r="E18" i="3"/>
  <c r="C18" i="3" s="1"/>
  <c r="E19" i="3"/>
  <c r="C19" i="3" s="1"/>
  <c r="E21" i="3"/>
  <c r="C21" i="3" s="1"/>
  <c r="E22" i="3"/>
  <c r="C22" i="3" s="1"/>
  <c r="E23" i="3"/>
  <c r="C23" i="3" s="1"/>
  <c r="D24" i="3"/>
  <c r="F24" i="3"/>
  <c r="E24" i="3" s="1"/>
  <c r="G24" i="3"/>
  <c r="H24" i="3"/>
  <c r="I24" i="3"/>
  <c r="J24" i="3"/>
  <c r="E26" i="3"/>
  <c r="C26" i="3" s="1"/>
  <c r="E27" i="3"/>
  <c r="C27" i="3" s="1"/>
  <c r="D44" i="3"/>
  <c r="E44" i="3"/>
  <c r="F44" i="3"/>
  <c r="G44" i="3"/>
  <c r="I44" i="3"/>
  <c r="E14" i="2"/>
  <c r="F14" i="2"/>
  <c r="G14" i="2"/>
  <c r="H14" i="2"/>
  <c r="I14" i="2"/>
  <c r="J14" i="2"/>
  <c r="K14" i="2"/>
  <c r="L14" i="2"/>
  <c r="D16" i="2"/>
  <c r="D14" i="2" s="1"/>
  <c r="D17" i="2"/>
  <c r="C17" i="2" s="1"/>
  <c r="C18" i="2"/>
  <c r="D18" i="2"/>
  <c r="D19" i="2"/>
  <c r="C19" i="2" s="1"/>
  <c r="D20" i="2"/>
  <c r="C20" i="2" s="1"/>
  <c r="D21" i="2"/>
  <c r="C21" i="2" s="1"/>
  <c r="C23" i="2"/>
  <c r="D23" i="2"/>
  <c r="D24" i="2"/>
  <c r="C24" i="2" s="1"/>
  <c r="D25" i="2"/>
  <c r="C25" i="2" s="1"/>
  <c r="D26" i="2"/>
  <c r="C26" i="2" s="1"/>
  <c r="D27" i="2"/>
  <c r="C27" i="2" s="1"/>
  <c r="D28" i="2"/>
  <c r="C28" i="2" s="1"/>
  <c r="D29" i="2"/>
  <c r="C29" i="2" s="1"/>
  <c r="D30" i="2"/>
  <c r="C30" i="2" s="1"/>
  <c r="D31" i="2"/>
  <c r="C31" i="2" s="1"/>
  <c r="D32" i="2"/>
  <c r="C32" i="2" s="1"/>
  <c r="D33" i="2"/>
  <c r="C33" i="2" s="1"/>
  <c r="C34" i="2"/>
  <c r="D34" i="2"/>
  <c r="D35" i="2"/>
  <c r="C35" i="2" s="1"/>
  <c r="D36" i="2"/>
  <c r="C36" i="2" s="1"/>
  <c r="D37" i="2"/>
  <c r="C37" i="2" s="1"/>
  <c r="D47" i="2"/>
  <c r="E47" i="2"/>
  <c r="F47" i="2"/>
  <c r="G47" i="2"/>
  <c r="H47" i="2"/>
  <c r="I47" i="2"/>
  <c r="J47" i="2"/>
  <c r="K47" i="2"/>
  <c r="L47" i="2"/>
  <c r="C49" i="2"/>
  <c r="C47" i="2" s="1"/>
  <c r="C50" i="2"/>
  <c r="C51" i="2"/>
  <c r="C52" i="2"/>
  <c r="C53" i="2"/>
  <c r="C54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D12" i="1"/>
  <c r="C12" i="1" s="1"/>
  <c r="C13" i="1"/>
  <c r="D13" i="1"/>
  <c r="D14" i="1"/>
  <c r="C14" i="1" s="1"/>
  <c r="D15" i="1"/>
  <c r="C15" i="1" s="1"/>
  <c r="D16" i="1"/>
  <c r="C16" i="1" s="1"/>
  <c r="D17" i="1"/>
  <c r="C17" i="1" s="1"/>
  <c r="C18" i="1"/>
  <c r="C20" i="1"/>
  <c r="C21" i="1"/>
  <c r="C22" i="1"/>
  <c r="D23" i="1"/>
  <c r="H23" i="1"/>
  <c r="C23" i="1" s="1"/>
  <c r="I23" i="1"/>
  <c r="J23" i="1"/>
  <c r="K23" i="1"/>
  <c r="L23" i="1"/>
  <c r="C25" i="1"/>
  <c r="C26" i="1"/>
  <c r="C35" i="1"/>
  <c r="C36" i="1"/>
  <c r="C37" i="1"/>
  <c r="C38" i="1"/>
  <c r="C39" i="1"/>
  <c r="C40" i="1"/>
  <c r="C41" i="1"/>
  <c r="C43" i="1"/>
  <c r="C44" i="1"/>
  <c r="C45" i="1"/>
  <c r="D46" i="1"/>
  <c r="C46" i="1" s="1"/>
  <c r="F46" i="1"/>
  <c r="G46" i="1"/>
  <c r="H46" i="1"/>
  <c r="I46" i="1"/>
  <c r="J46" i="1"/>
  <c r="K46" i="1"/>
  <c r="L46" i="1"/>
  <c r="C48" i="1"/>
  <c r="C49" i="1"/>
  <c r="L54" i="1"/>
  <c r="C65" i="1"/>
  <c r="D65" i="1"/>
  <c r="E65" i="1"/>
  <c r="F65" i="1"/>
  <c r="G65" i="1"/>
  <c r="H65" i="1"/>
  <c r="I65" i="1"/>
  <c r="J65" i="1"/>
  <c r="K65" i="1"/>
  <c r="L65" i="1"/>
  <c r="F12" i="15" l="1"/>
  <c r="E12" i="15"/>
  <c r="I15" i="14"/>
  <c r="I17" i="14"/>
  <c r="H12" i="9"/>
  <c r="C24" i="3"/>
  <c r="C16" i="2"/>
  <c r="C14" i="2" s="1"/>
</calcChain>
</file>

<file path=xl/sharedStrings.xml><?xml version="1.0" encoding="utf-8"?>
<sst xmlns="http://schemas.openxmlformats.org/spreadsheetml/2006/main" count="1682" uniqueCount="593">
  <si>
    <t>Ｈ-01 海面漁業経営体数</t>
  </si>
  <si>
    <t>Ａ．経営組織，専兼業別漁業経営体数</t>
  </si>
  <si>
    <t>（ 1月 1日現在）</t>
  </si>
  <si>
    <t xml:space="preserve"> 官公庁,</t>
  </si>
  <si>
    <t xml:space="preserve">  総 数</t>
  </si>
  <si>
    <t>　   　兼業</t>
  </si>
  <si>
    <t xml:space="preserve">  会社</t>
  </si>
  <si>
    <t xml:space="preserve"> 漁業協</t>
  </si>
  <si>
    <t xml:space="preserve"> 漁業生</t>
  </si>
  <si>
    <t xml:space="preserve"> 共同経営</t>
  </si>
  <si>
    <t xml:space="preserve"> 学校,</t>
  </si>
  <si>
    <t xml:space="preserve">  専業</t>
  </si>
  <si>
    <t xml:space="preserve"> 漁業が主</t>
  </si>
  <si>
    <t xml:space="preserve"> 漁業が従</t>
  </si>
  <si>
    <t xml:space="preserve"> 同組合</t>
  </si>
  <si>
    <t xml:space="preserve"> 産組合</t>
  </si>
  <si>
    <t xml:space="preserve"> 試験場</t>
  </si>
  <si>
    <t>昭和40年 1965</t>
  </si>
  <si>
    <t>　　45　 1970</t>
  </si>
  <si>
    <t>　　50 　1975</t>
  </si>
  <si>
    <t>　　55　 1980</t>
  </si>
  <si>
    <t>　　60　 1985</t>
  </si>
  <si>
    <t>平成 2   1990</t>
  </si>
  <si>
    <t>　　 7　 1995</t>
  </si>
  <si>
    <t>･･･</t>
  </si>
  <si>
    <t>　　 8　 1996</t>
  </si>
  <si>
    <t>　　 9　 1997</t>
  </si>
  <si>
    <t>　　10　 1998</t>
  </si>
  <si>
    <t>　　11　 1999</t>
  </si>
  <si>
    <t xml:space="preserve">  瀬戸内海区</t>
  </si>
  <si>
    <t xml:space="preserve">  太平洋南区</t>
  </si>
  <si>
    <t>資料：農林水産省 和歌山統計情報事務所「和歌山農林水産統計年報」</t>
  </si>
  <si>
    <t>Ｂ．階層別漁業経営体数</t>
  </si>
  <si>
    <t xml:space="preserve">  漁船</t>
  </si>
  <si>
    <t>漁船使用</t>
  </si>
  <si>
    <t xml:space="preserve">   総 数</t>
  </si>
  <si>
    <t xml:space="preserve">  非使用</t>
  </si>
  <si>
    <t xml:space="preserve">  無動力</t>
  </si>
  <si>
    <t xml:space="preserve"> 1ﾄﾝ未満</t>
  </si>
  <si>
    <t xml:space="preserve">  1～ 3</t>
  </si>
  <si>
    <t xml:space="preserve">  3～5</t>
  </si>
  <si>
    <t xml:space="preserve">  5～10</t>
  </si>
  <si>
    <t xml:space="preserve"> 10～30</t>
  </si>
  <si>
    <t xml:space="preserve"> 30～100</t>
  </si>
  <si>
    <t>100～200</t>
  </si>
  <si>
    <t xml:space="preserve">  大型</t>
  </si>
  <si>
    <t xml:space="preserve">  小型</t>
  </si>
  <si>
    <t>　 のり</t>
  </si>
  <si>
    <t>　真珠</t>
  </si>
  <si>
    <t xml:space="preserve"> わかめ</t>
  </si>
  <si>
    <t xml:space="preserve"> ぶり類</t>
  </si>
  <si>
    <t xml:space="preserve">  たい類</t>
  </si>
  <si>
    <t xml:space="preserve"> 200ﾄﾝ～</t>
  </si>
  <si>
    <t xml:space="preserve">  定置網</t>
  </si>
  <si>
    <t xml:space="preserve"> 地びき網</t>
  </si>
  <si>
    <t>　 養殖</t>
  </si>
  <si>
    <t>　養殖</t>
  </si>
  <si>
    <t>　　 8   1996</t>
  </si>
  <si>
    <t>個人</t>
    <phoneticPr fontId="2"/>
  </si>
  <si>
    <t>－</t>
    <phoneticPr fontId="2"/>
  </si>
  <si>
    <t>･･･</t>
    <phoneticPr fontId="2"/>
  </si>
  <si>
    <t>注)その</t>
    <rPh sb="0" eb="1">
      <t>チュウ</t>
    </rPh>
    <phoneticPr fontId="2"/>
  </si>
  <si>
    <t>他の養殖</t>
    <rPh sb="0" eb="1">
      <t>ホカ</t>
    </rPh>
    <phoneticPr fontId="2"/>
  </si>
  <si>
    <t>－</t>
    <phoneticPr fontId="2"/>
  </si>
  <si>
    <t>注）かき養殖を含む。</t>
    <rPh sb="0" eb="1">
      <t>チュウ</t>
    </rPh>
    <rPh sb="4" eb="6">
      <t>ヨウショク</t>
    </rPh>
    <rPh sb="7" eb="8">
      <t>フク</t>
    </rPh>
    <phoneticPr fontId="2"/>
  </si>
  <si>
    <t>　</t>
  </si>
  <si>
    <t xml:space="preserve">   注）無動力漁船使用を含む。</t>
  </si>
  <si>
    <t>資料：県統計課「第10次漁業センサス調査結果概要」</t>
  </si>
  <si>
    <t xml:space="preserve"> 古 座 町</t>
  </si>
  <si>
    <t xml:space="preserve"> 太 地 町</t>
  </si>
  <si>
    <t xml:space="preserve"> 那智勝浦町</t>
  </si>
  <si>
    <t xml:space="preserve"> 串 本 町</t>
  </si>
  <si>
    <t xml:space="preserve"> すさみ町</t>
  </si>
  <si>
    <t xml:space="preserve"> 日置川町</t>
  </si>
  <si>
    <t xml:space="preserve"> 白 浜 町</t>
  </si>
  <si>
    <t xml:space="preserve"> 印 南 町</t>
  </si>
  <si>
    <t xml:space="preserve"> 南 部 町</t>
  </si>
  <si>
    <t xml:space="preserve"> 由 良 町</t>
  </si>
  <si>
    <t xml:space="preserve"> 日 高 町</t>
  </si>
  <si>
    <t xml:space="preserve"> 美 浜 町</t>
  </si>
  <si>
    <t xml:space="preserve"> 広 川 町</t>
  </si>
  <si>
    <t xml:space="preserve"> 湯 浅 町</t>
  </si>
  <si>
    <t xml:space="preserve"> 下 津 町</t>
  </si>
  <si>
    <t xml:space="preserve"> 新 宮 市</t>
  </si>
  <si>
    <t xml:space="preserve"> 田 辺 市</t>
  </si>
  <si>
    <t xml:space="preserve"> 御 坊 市</t>
  </si>
  <si>
    <t xml:space="preserve"> 有 田 市</t>
  </si>
  <si>
    <t xml:space="preserve"> 海 南 市</t>
  </si>
  <si>
    <t xml:space="preserve"> 和歌山市</t>
  </si>
  <si>
    <t>1998年11.1</t>
  </si>
  <si>
    <t xml:space="preserve"> 定置網</t>
  </si>
  <si>
    <t xml:space="preserve">  100ﾄﾝ</t>
  </si>
  <si>
    <t>30～100</t>
  </si>
  <si>
    <t xml:space="preserve">  3～30</t>
  </si>
  <si>
    <t xml:space="preserve"> 3ﾄﾝ未満</t>
  </si>
  <si>
    <t xml:space="preserve"> 非使用</t>
  </si>
  <si>
    <t>海面養殖</t>
  </si>
  <si>
    <t>地びき網</t>
  </si>
  <si>
    <t xml:space="preserve"> 小型</t>
  </si>
  <si>
    <t xml:space="preserve"> 大型</t>
  </si>
  <si>
    <t xml:space="preserve">   以上</t>
  </si>
  <si>
    <t xml:space="preserve"> 注)</t>
  </si>
  <si>
    <t xml:space="preserve"> 漁船</t>
  </si>
  <si>
    <t xml:space="preserve">  漁船使用</t>
  </si>
  <si>
    <t>Ｂ．経営体階層別</t>
  </si>
  <si>
    <t>漁業が従</t>
  </si>
  <si>
    <t>漁業が主</t>
  </si>
  <si>
    <t>専 業</t>
  </si>
  <si>
    <t>共同経営</t>
  </si>
  <si>
    <t xml:space="preserve">     兼  業</t>
  </si>
  <si>
    <t xml:space="preserve">  個人</t>
  </si>
  <si>
    <t>Ａ．経営組織及び専兼業別</t>
  </si>
  <si>
    <t xml:space="preserve">    Ｈ-02 市町村別海面漁業経営体数</t>
  </si>
  <si>
    <t xml:space="preserve"> 資料：農林水産省 和歌山統計情報事務所「和歌山農林水産統計年報」</t>
  </si>
  <si>
    <t>－</t>
    <phoneticPr fontId="2"/>
  </si>
  <si>
    <t>昭和45年 1970</t>
  </si>
  <si>
    <t>ﾄﾝ</t>
  </si>
  <si>
    <t>隻</t>
  </si>
  <si>
    <t>総ﾄﾝ数</t>
  </si>
  <si>
    <t xml:space="preserve"> 500ﾄﾝ以上</t>
  </si>
  <si>
    <t xml:space="preserve">  200～500</t>
  </si>
  <si>
    <t xml:space="preserve">  100～200</t>
  </si>
  <si>
    <t xml:space="preserve">   50～100</t>
  </si>
  <si>
    <t xml:space="preserve">   30～50</t>
  </si>
  <si>
    <t xml:space="preserve">  20～30</t>
  </si>
  <si>
    <t>動力船</t>
  </si>
  <si>
    <t xml:space="preserve">  動力船</t>
  </si>
  <si>
    <t xml:space="preserve">  10～20</t>
  </si>
  <si>
    <t xml:space="preserve">    5～10</t>
  </si>
  <si>
    <t xml:space="preserve">    3～5</t>
  </si>
  <si>
    <t xml:space="preserve">    1～3</t>
  </si>
  <si>
    <t xml:space="preserve">  1ﾄﾝ未満</t>
  </si>
  <si>
    <t>合計</t>
  </si>
  <si>
    <t xml:space="preserve"> 船外機付船</t>
  </si>
  <si>
    <t>　 総隻数</t>
  </si>
  <si>
    <t xml:space="preserve"> 無動力船,</t>
  </si>
  <si>
    <t xml:space="preserve">   漁船</t>
  </si>
  <si>
    <t xml:space="preserve">     動力船</t>
  </si>
  <si>
    <t>現在保有している漁船をいう。</t>
  </si>
  <si>
    <t>「保有漁船」とは，調査日前１年間に海面漁業生産に使用した漁船で，調査日</t>
  </si>
  <si>
    <t>（ 1月 1日現在）</t>
    <phoneticPr fontId="2"/>
  </si>
  <si>
    <t xml:space="preserve">  Ｈ-03 保有漁船隻数（海面漁業）</t>
  </si>
  <si>
    <t>昭和50年 1975</t>
  </si>
  <si>
    <t>人</t>
  </si>
  <si>
    <t>戸</t>
  </si>
  <si>
    <t xml:space="preserve"> 60歳以上</t>
  </si>
  <si>
    <t xml:space="preserve"> 40～59歳</t>
  </si>
  <si>
    <t xml:space="preserve">  15～39歳</t>
  </si>
  <si>
    <t xml:space="preserve">  14歳以下</t>
  </si>
  <si>
    <t xml:space="preserve">   総  数</t>
  </si>
  <si>
    <t xml:space="preserve">  者世帯</t>
  </si>
  <si>
    <t xml:space="preserve">  世帯</t>
  </si>
  <si>
    <t xml:space="preserve">  世帯総数</t>
  </si>
  <si>
    <t xml:space="preserve">   世帯員</t>
  </si>
  <si>
    <t xml:space="preserve">  漁業従事</t>
  </si>
  <si>
    <t xml:space="preserve">  自営漁業</t>
  </si>
  <si>
    <t xml:space="preserve">  海面漁業</t>
  </si>
  <si>
    <t xml:space="preserve">  年齢別世帯員数</t>
  </si>
  <si>
    <t xml:space="preserve">        （11月 1日現在）</t>
  </si>
  <si>
    <t>Ｈ-04 海面漁業世帯数及び世帯人員</t>
  </si>
  <si>
    <t>海面漁業 雇われ就業者数(Ｂ)</t>
  </si>
  <si>
    <t>海面漁業 自営就業者数(Ａ)</t>
  </si>
  <si>
    <t>海面漁業 就業者数(Ａ＋Ｂ)</t>
  </si>
  <si>
    <t xml:space="preserve">  60歳以上</t>
  </si>
  <si>
    <t xml:space="preserve">  40～59歳</t>
  </si>
  <si>
    <t xml:space="preserve">  25～39歳</t>
  </si>
  <si>
    <t xml:space="preserve"> 15～24歳</t>
  </si>
  <si>
    <t xml:space="preserve"> 150日以上</t>
  </si>
  <si>
    <t xml:space="preserve"> 女子</t>
  </si>
  <si>
    <t>　 男子計</t>
  </si>
  <si>
    <t xml:space="preserve"> 従事日数</t>
  </si>
  <si>
    <t>　 総 数</t>
  </si>
  <si>
    <t>（年齢区分別男子就業者）</t>
  </si>
  <si>
    <t xml:space="preserve"> 単位：人</t>
    <phoneticPr fontId="2"/>
  </si>
  <si>
    <t>（11月 1日現在）</t>
  </si>
  <si>
    <t>Ｈ-05 性，年齢区分別海面漁業就業者数</t>
  </si>
  <si>
    <t>資料：県水産課「漁船統計表」</t>
  </si>
  <si>
    <t xml:space="preserve">    11  </t>
  </si>
  <si>
    <t>平成10年12月末</t>
  </si>
  <si>
    <t xml:space="preserve"> 5ﾄﾝ以上</t>
  </si>
  <si>
    <t xml:space="preserve">  3～5ﾄﾝ</t>
  </si>
  <si>
    <t xml:space="preserve">  1～3ﾄﾝ</t>
  </si>
  <si>
    <t xml:space="preserve"> 総隻数</t>
  </si>
  <si>
    <t xml:space="preserve">   200ﾄﾝ</t>
  </si>
  <si>
    <t xml:space="preserve"> 100～200</t>
  </si>
  <si>
    <t xml:space="preserve"> 50～100ﾄﾝ</t>
  </si>
  <si>
    <t xml:space="preserve">  30～50ﾄﾝ</t>
  </si>
  <si>
    <t xml:space="preserve">    未満</t>
  </si>
  <si>
    <t xml:space="preserve">    以上</t>
  </si>
  <si>
    <t xml:space="preserve">  ﾄﾝ未満</t>
  </si>
  <si>
    <t xml:space="preserve">     未満</t>
  </si>
  <si>
    <t xml:space="preserve">      未満</t>
  </si>
  <si>
    <t>(トン数階級別隻数)</t>
  </si>
  <si>
    <t xml:space="preserve"> 海水無動力</t>
  </si>
  <si>
    <t xml:space="preserve">     海水動力漁船(トン数階級別隻数)</t>
  </si>
  <si>
    <t xml:space="preserve"> 20～30ﾄﾝ</t>
  </si>
  <si>
    <t xml:space="preserve"> 15～20ﾄﾝ</t>
  </si>
  <si>
    <t xml:space="preserve"> 10～15ﾄﾝ</t>
  </si>
  <si>
    <t xml:space="preserve"> 5～10ﾄﾝ</t>
  </si>
  <si>
    <t xml:space="preserve">  総トン数</t>
  </si>
  <si>
    <t xml:space="preserve"> 海水動力漁船(トン数階級別隻数)</t>
  </si>
  <si>
    <t xml:space="preserve"> 海水動力</t>
  </si>
  <si>
    <t xml:space="preserve">  海水動力</t>
  </si>
  <si>
    <t xml:space="preserve">  Ｈ-06 市町村別登録漁船隻数</t>
  </si>
  <si>
    <t>資料：農林水産省「第10次漁業センサス」</t>
    <rPh sb="3" eb="5">
      <t>ノウリン</t>
    </rPh>
    <rPh sb="5" eb="7">
      <t>スイサン</t>
    </rPh>
    <rPh sb="7" eb="8">
      <t>ショウ</t>
    </rPh>
    <phoneticPr fontId="2"/>
  </si>
  <si>
    <t>X</t>
    <phoneticPr fontId="2"/>
  </si>
  <si>
    <t xml:space="preserve"> 古座川町</t>
  </si>
  <si>
    <t xml:space="preserve"> 那智勝浦町</t>
    <rPh sb="1" eb="5">
      <t>ナチカツウラ</t>
    </rPh>
    <rPh sb="5" eb="6">
      <t>チョウ</t>
    </rPh>
    <phoneticPr fontId="2"/>
  </si>
  <si>
    <t xml:space="preserve"> 上富田町</t>
  </si>
  <si>
    <t xml:space="preserve"> 中辺路町</t>
  </si>
  <si>
    <t xml:space="preserve"> 龍 神 村</t>
  </si>
  <si>
    <t xml:space="preserve"> 美 山 村</t>
  </si>
  <si>
    <t xml:space="preserve"> 川 辺 町</t>
    <rPh sb="1" eb="2">
      <t>カワ</t>
    </rPh>
    <rPh sb="3" eb="4">
      <t>ヘン</t>
    </rPh>
    <rPh sb="5" eb="6">
      <t>マチ</t>
    </rPh>
    <phoneticPr fontId="2"/>
  </si>
  <si>
    <t xml:space="preserve"> 清 水 町</t>
  </si>
  <si>
    <t xml:space="preserve"> 金 屋 町</t>
  </si>
  <si>
    <t xml:space="preserve"> かつらぎ町</t>
  </si>
  <si>
    <t xml:space="preserve"> 岩 出 町</t>
  </si>
  <si>
    <t xml:space="preserve"> 桃 山 町</t>
  </si>
  <si>
    <t xml:space="preserve"> 那 賀 町</t>
  </si>
  <si>
    <t xml:space="preserve"> 粉 河 町</t>
  </si>
  <si>
    <t>－</t>
    <phoneticPr fontId="2"/>
  </si>
  <si>
    <t xml:space="preserve"> 打 田 町</t>
  </si>
  <si>
    <t xml:space="preserve"> 美 里 町</t>
  </si>
  <si>
    <t xml:space="preserve"> 野 上 町</t>
  </si>
  <si>
    <t xml:space="preserve"> 橋 本 市</t>
  </si>
  <si>
    <t>市町村別</t>
  </si>
  <si>
    <t xml:space="preserve">  鑑賞用 錦鯉</t>
  </si>
  <si>
    <t>　種苗用  その他</t>
  </si>
  <si>
    <t>　種苗用  あゆ</t>
  </si>
  <si>
    <t>その他</t>
  </si>
  <si>
    <t>すっぽん</t>
  </si>
  <si>
    <t>うなぎ</t>
  </si>
  <si>
    <t>ふな</t>
  </si>
  <si>
    <t>あゆ</t>
  </si>
  <si>
    <t>ティラピア</t>
  </si>
  <si>
    <t>他のます類</t>
  </si>
  <si>
    <t>にじます</t>
  </si>
  <si>
    <t xml:space="preserve">  食用</t>
  </si>
  <si>
    <t>主とする養殖の種類別</t>
  </si>
  <si>
    <t>養殖種の類別</t>
  </si>
  <si>
    <t xml:space="preserve">    10   1998</t>
    <phoneticPr fontId="2"/>
  </si>
  <si>
    <t>平成 5    1993</t>
  </si>
  <si>
    <t xml:space="preserve">    63    1988</t>
  </si>
  <si>
    <t xml:space="preserve">    58    1983</t>
  </si>
  <si>
    <t xml:space="preserve">    53    1978</t>
  </si>
  <si>
    <t>昭和48年  1973</t>
    <phoneticPr fontId="2"/>
  </si>
  <si>
    <t>万円</t>
  </si>
  <si>
    <t>ａ</t>
  </si>
  <si>
    <t>面</t>
  </si>
  <si>
    <t>経営体</t>
  </si>
  <si>
    <t xml:space="preserve"> り販売金額</t>
  </si>
  <si>
    <t xml:space="preserve">  雇用者</t>
  </si>
  <si>
    <t xml:space="preserve">  家  族</t>
  </si>
  <si>
    <t xml:space="preserve"> １経営体当</t>
  </si>
  <si>
    <t>　 総  数</t>
  </si>
  <si>
    <t>　養殖面積</t>
  </si>
  <si>
    <t>　養殖池数</t>
  </si>
  <si>
    <t xml:space="preserve">  経営体数</t>
  </si>
  <si>
    <t xml:space="preserve"> 通常の養殖業従業者</t>
  </si>
  <si>
    <t xml:space="preserve">       （11月 1日現在）</t>
  </si>
  <si>
    <t>Ｈ-07 市町村及び主とする養殖種類別内水面漁業の状況</t>
  </si>
  <si>
    <t>－</t>
    <phoneticPr fontId="2"/>
  </si>
  <si>
    <t>－</t>
    <phoneticPr fontId="2"/>
  </si>
  <si>
    <t>－</t>
  </si>
  <si>
    <t>　　11　1999</t>
    <phoneticPr fontId="2"/>
  </si>
  <si>
    <t>　　10　1998</t>
    <phoneticPr fontId="2"/>
  </si>
  <si>
    <t>9　1997</t>
    <phoneticPr fontId="2"/>
  </si>
  <si>
    <t>8　1996</t>
    <phoneticPr fontId="2"/>
  </si>
  <si>
    <t>7　1995</t>
    <phoneticPr fontId="2"/>
  </si>
  <si>
    <t>6　1994</t>
    <phoneticPr fontId="2"/>
  </si>
  <si>
    <t>平成 2  1990</t>
  </si>
  <si>
    <t>　　60　1985</t>
  </si>
  <si>
    <t>　　55  1980</t>
  </si>
  <si>
    <t>昭和50年1975</t>
    <phoneticPr fontId="2"/>
  </si>
  <si>
    <t xml:space="preserve"> 養殖業</t>
  </si>
  <si>
    <t xml:space="preserve"> 漁業</t>
  </si>
  <si>
    <t>漁船漁業</t>
  </si>
  <si>
    <t xml:space="preserve"> 内水面</t>
  </si>
  <si>
    <t xml:space="preserve"> 漁業・</t>
  </si>
  <si>
    <t xml:space="preserve"> 海面</t>
  </si>
  <si>
    <t>定置網・</t>
  </si>
  <si>
    <t xml:space="preserve"> 沖合漁業</t>
  </si>
  <si>
    <t>遠洋漁業</t>
  </si>
  <si>
    <t xml:space="preserve">    沿岸漁業</t>
  </si>
  <si>
    <t xml:space="preserve"> 単位：ﾄﾝ</t>
    <phoneticPr fontId="2"/>
  </si>
  <si>
    <t xml:space="preserve">    －属人（漁業経営体の所在地による）－</t>
  </si>
  <si>
    <t>Ａ．漁業生産量 総括表</t>
  </si>
  <si>
    <t>Ｈ-08 漁業生産量</t>
  </si>
  <si>
    <t xml:space="preserve">      資料：農林水産省 和歌山統計情報事務所「和歌山農林水産統計年報」</t>
  </si>
  <si>
    <t xml:space="preserve"> 注）板のりを除く。</t>
  </si>
  <si>
    <t xml:space="preserve">   真珠養殖業</t>
  </si>
  <si>
    <t xml:space="preserve">   貝類養殖業</t>
  </si>
  <si>
    <t>－</t>
    <phoneticPr fontId="2"/>
  </si>
  <si>
    <t xml:space="preserve">   水産動物類養殖業</t>
  </si>
  <si>
    <t xml:space="preserve">   魚類養殖業</t>
  </si>
  <si>
    <t xml:space="preserve">   わかめ類養殖業</t>
  </si>
  <si>
    <t xml:space="preserve">   板のり(1,000枚)</t>
  </si>
  <si>
    <t xml:space="preserve">   のり類養殖(生)</t>
  </si>
  <si>
    <t xml:space="preserve"> 海面養殖業</t>
  </si>
  <si>
    <t xml:space="preserve">   その他の漁業</t>
  </si>
  <si>
    <t xml:space="preserve">   採藻</t>
  </si>
  <si>
    <t xml:space="preserve">   採貝</t>
  </si>
  <si>
    <t xml:space="preserve">   その他のはえ縄</t>
  </si>
  <si>
    <t xml:space="preserve">   まぐろのはえ縄</t>
  </si>
  <si>
    <t xml:space="preserve">   その他の釣り</t>
  </si>
  <si>
    <t xml:space="preserve">   かつお一本釣り</t>
  </si>
  <si>
    <t xml:space="preserve">   小型定置網</t>
  </si>
  <si>
    <t xml:space="preserve">   大型定置網</t>
  </si>
  <si>
    <t xml:space="preserve">   敷網</t>
  </si>
  <si>
    <t xml:space="preserve">   刺網</t>
  </si>
  <si>
    <t xml:space="preserve">   その他の中小型まき網</t>
  </si>
  <si>
    <t xml:space="preserve">   1･2そうまき巾着網</t>
  </si>
  <si>
    <t xml:space="preserve">   中小型</t>
  </si>
  <si>
    <t xml:space="preserve">   地びき網</t>
  </si>
  <si>
    <t xml:space="preserve">   ひき回･寄せ船びき網</t>
  </si>
  <si>
    <t xml:space="preserve">   小型底びき網</t>
  </si>
  <si>
    <t xml:space="preserve"> 海面漁業</t>
  </si>
  <si>
    <t>海面漁業・養殖業計(注</t>
  </si>
  <si>
    <t xml:space="preserve"> 平11年</t>
  </si>
  <si>
    <t xml:space="preserve"> 平10年</t>
  </si>
  <si>
    <t xml:space="preserve"> 平 9年</t>
  </si>
  <si>
    <t xml:space="preserve"> 平 8年</t>
  </si>
  <si>
    <t xml:space="preserve"> 平 7年</t>
  </si>
  <si>
    <t xml:space="preserve"> 平 6年</t>
  </si>
  <si>
    <t xml:space="preserve"> 平 5年</t>
  </si>
  <si>
    <t xml:space="preserve"> 平 2年</t>
  </si>
  <si>
    <t xml:space="preserve"> 昭60年</t>
  </si>
  <si>
    <t xml:space="preserve">  1999</t>
  </si>
  <si>
    <t xml:space="preserve">  1998</t>
  </si>
  <si>
    <t xml:space="preserve">  1997</t>
  </si>
  <si>
    <t xml:space="preserve">  1996</t>
  </si>
  <si>
    <t xml:space="preserve">  1995</t>
  </si>
  <si>
    <t xml:space="preserve">  1994</t>
  </si>
  <si>
    <t xml:space="preserve">  1993</t>
  </si>
  <si>
    <t xml:space="preserve">  1990</t>
  </si>
  <si>
    <t xml:space="preserve">  1985</t>
  </si>
  <si>
    <t>単位：ﾄﾝ</t>
    <phoneticPr fontId="2"/>
  </si>
  <si>
    <t>Ｂ．海面漁業・養殖業生産量（主要漁業種類別）</t>
  </si>
  <si>
    <t>－</t>
    <phoneticPr fontId="2"/>
  </si>
  <si>
    <t>その他の貝類</t>
  </si>
  <si>
    <t>かき類</t>
  </si>
  <si>
    <t>X</t>
  </si>
  <si>
    <t>くるまえび</t>
  </si>
  <si>
    <t>その他の魚類</t>
  </si>
  <si>
    <t>ひらめ</t>
  </si>
  <si>
    <t>まだい</t>
  </si>
  <si>
    <t>ぶり類</t>
  </si>
  <si>
    <t>まあじ</t>
  </si>
  <si>
    <t>その他の海藻類</t>
  </si>
  <si>
    <t>てんぐさ類</t>
  </si>
  <si>
    <t>わかめ類</t>
  </si>
  <si>
    <t>あさり類</t>
  </si>
  <si>
    <t>さざえ</t>
  </si>
  <si>
    <t>あわび類</t>
  </si>
  <si>
    <t>海産ほ乳類</t>
  </si>
  <si>
    <t>その他の水産物類</t>
  </si>
  <si>
    <t>なまこ類</t>
  </si>
  <si>
    <t>うに類</t>
  </si>
  <si>
    <t>たこ類</t>
  </si>
  <si>
    <t>その他のいか類</t>
  </si>
  <si>
    <t>こういか類</t>
  </si>
  <si>
    <t>するめいか</t>
  </si>
  <si>
    <t xml:space="preserve"> 平成11年</t>
  </si>
  <si>
    <t xml:space="preserve"> 平成10年</t>
  </si>
  <si>
    <t xml:space="preserve"> 平成 9年</t>
  </si>
  <si>
    <t xml:space="preserve"> 平成 7年</t>
  </si>
  <si>
    <t xml:space="preserve"> 平成 2年</t>
  </si>
  <si>
    <t xml:space="preserve"> 昭和60年</t>
  </si>
  <si>
    <t xml:space="preserve"> 昭和55年</t>
  </si>
  <si>
    <t xml:space="preserve"> 昭和50年</t>
  </si>
  <si>
    <t xml:space="preserve">   1999</t>
  </si>
  <si>
    <t xml:space="preserve">   1998</t>
  </si>
  <si>
    <t xml:space="preserve">   1997</t>
  </si>
  <si>
    <t xml:space="preserve">   1995</t>
  </si>
  <si>
    <t xml:space="preserve">   1990</t>
  </si>
  <si>
    <t xml:space="preserve">   1985</t>
  </si>
  <si>
    <t xml:space="preserve">   1980</t>
  </si>
  <si>
    <t xml:space="preserve">   1975</t>
  </si>
  <si>
    <t>単位：ﾄﾝ</t>
  </si>
  <si>
    <t>－属人－</t>
  </si>
  <si>
    <t>Ｃ．海面漁業・養殖業生産量（主要魚種別）－続き－</t>
  </si>
  <si>
    <t xml:space="preserve">   Ｈ-08 漁業生産量</t>
  </si>
  <si>
    <t>その他のかに類</t>
  </si>
  <si>
    <t>がざみ類</t>
  </si>
  <si>
    <t>その他のえび類</t>
  </si>
  <si>
    <t>いせえび</t>
  </si>
  <si>
    <t>いかなご</t>
  </si>
  <si>
    <t>すずき類</t>
  </si>
  <si>
    <t>ぼら類</t>
  </si>
  <si>
    <t>とびうお類</t>
  </si>
  <si>
    <t>しいら類</t>
  </si>
  <si>
    <t>さわら類</t>
  </si>
  <si>
    <t>いさき</t>
  </si>
  <si>
    <t>くろだい,へだい</t>
  </si>
  <si>
    <t>ちだい,きだい</t>
  </si>
  <si>
    <t>えい類</t>
  </si>
  <si>
    <t>たちうお</t>
  </si>
  <si>
    <t>はも</t>
  </si>
  <si>
    <t>いぼだい</t>
  </si>
  <si>
    <t>えそ類</t>
  </si>
  <si>
    <t>にべ・ぐち類</t>
  </si>
  <si>
    <t>にぎす類</t>
  </si>
  <si>
    <t>かれい類</t>
  </si>
  <si>
    <t>さんま</t>
  </si>
  <si>
    <t>さば類</t>
  </si>
  <si>
    <t>むろあじ類</t>
  </si>
  <si>
    <t>しらす</t>
  </si>
  <si>
    <t>かたくちいわし</t>
  </si>
  <si>
    <t>うるめいわし</t>
  </si>
  <si>
    <t>まいわし</t>
  </si>
  <si>
    <t>･･･</t>
    <phoneticPr fontId="2"/>
  </si>
  <si>
    <t>このしろ</t>
    <phoneticPr fontId="2"/>
  </si>
  <si>
    <t>さめ類</t>
  </si>
  <si>
    <t>そうだがつお類</t>
  </si>
  <si>
    <t>かつお</t>
  </si>
  <si>
    <t>その他のかじき類</t>
  </si>
  <si>
    <t>くろかじき類</t>
  </si>
  <si>
    <t>めかじき</t>
  </si>
  <si>
    <t>まかじき</t>
  </si>
  <si>
    <t>その他のまぐろ類</t>
  </si>
  <si>
    <t>きはだ</t>
  </si>
  <si>
    <t>めばち</t>
  </si>
  <si>
    <t>びんなが</t>
  </si>
  <si>
    <t>みまみまぐろ</t>
    <phoneticPr fontId="2"/>
  </si>
  <si>
    <t>くろまぐろ</t>
  </si>
  <si>
    <t>Ｃ．海面漁業・養殖業生産量（主要魚種別）</t>
  </si>
  <si>
    <t>他の河川</t>
  </si>
  <si>
    <t>熊野川</t>
  </si>
  <si>
    <t>日置川</t>
  </si>
  <si>
    <t>富田川</t>
  </si>
  <si>
    <t>日高川</t>
  </si>
  <si>
    <t>有田川</t>
  </si>
  <si>
    <t>紀ノ川</t>
  </si>
  <si>
    <t xml:space="preserve">    11  1999</t>
  </si>
  <si>
    <t xml:space="preserve">    10  1998</t>
  </si>
  <si>
    <t xml:space="preserve">     9  1997</t>
  </si>
  <si>
    <t xml:space="preserve">     8  1996</t>
  </si>
  <si>
    <t xml:space="preserve">     7  1995</t>
  </si>
  <si>
    <t xml:space="preserve">     6  1994</t>
  </si>
  <si>
    <t xml:space="preserve">     5  1993</t>
  </si>
  <si>
    <t>平成 4年1992</t>
  </si>
  <si>
    <t>藻 類</t>
  </si>
  <si>
    <t xml:space="preserve"> 産動物類</t>
  </si>
  <si>
    <t>貝 類</t>
  </si>
  <si>
    <t>魚 類</t>
  </si>
  <si>
    <t xml:space="preserve"> こい･ふな</t>
  </si>
  <si>
    <t>あ ゆ</t>
  </si>
  <si>
    <t>総数</t>
  </si>
  <si>
    <t xml:space="preserve"> その他水</t>
  </si>
  <si>
    <t xml:space="preserve"> その他の</t>
  </si>
  <si>
    <t>漁獲量</t>
  </si>
  <si>
    <t>Ｄ．内水面漁業生産量（主要魚種別）</t>
  </si>
  <si>
    <t>X</t>
    <phoneticPr fontId="2"/>
  </si>
  <si>
    <t>　　 6　 1994</t>
  </si>
  <si>
    <t>　　 5　 1993</t>
  </si>
  <si>
    <t>　　 4　 1992</t>
  </si>
  <si>
    <t>　　 3　 1991</t>
  </si>
  <si>
    <t xml:space="preserve"> その他</t>
  </si>
  <si>
    <t xml:space="preserve"> すっぽん</t>
  </si>
  <si>
    <t>ま す</t>
  </si>
  <si>
    <t xml:space="preserve"> ﾃｲﾗﾋﾟｱ</t>
  </si>
  <si>
    <t xml:space="preserve">  総数</t>
  </si>
  <si>
    <t xml:space="preserve">  収穫量</t>
    <phoneticPr fontId="2"/>
  </si>
  <si>
    <t xml:space="preserve">   単位：ﾄﾝ</t>
    <phoneticPr fontId="2"/>
  </si>
  <si>
    <t>Ｅ．内水面養殖業生産量（主要魚種別）</t>
  </si>
  <si>
    <t>資料：農林水産省 和歌山統計情報事務所「和歌山県漁業の動き」</t>
  </si>
  <si>
    <t xml:space="preserve">     古  座  町</t>
  </si>
  <si>
    <t xml:space="preserve">     太  地  町</t>
  </si>
  <si>
    <t xml:space="preserve">     那智勝浦町</t>
  </si>
  <si>
    <t xml:space="preserve">     串  本  町</t>
  </si>
  <si>
    <t xml:space="preserve">     す さ み 町</t>
  </si>
  <si>
    <t xml:space="preserve">     日 置 川 町</t>
  </si>
  <si>
    <t xml:space="preserve">     白  浜  町</t>
  </si>
  <si>
    <t xml:space="preserve">     印  南  町</t>
  </si>
  <si>
    <t xml:space="preserve">     南  部  町</t>
  </si>
  <si>
    <t xml:space="preserve">     由  良  町</t>
  </si>
  <si>
    <t xml:space="preserve">     日  高  町</t>
  </si>
  <si>
    <t xml:space="preserve">     美  浜  町</t>
  </si>
  <si>
    <t xml:space="preserve">     広  川  町</t>
  </si>
  <si>
    <t xml:space="preserve">     湯  浅  町</t>
  </si>
  <si>
    <t xml:space="preserve">     下  津  町</t>
  </si>
  <si>
    <t xml:space="preserve">     新  宮  市</t>
  </si>
  <si>
    <t xml:space="preserve">     田  辺  市</t>
  </si>
  <si>
    <t xml:space="preserve">     御  坊  市</t>
  </si>
  <si>
    <t xml:space="preserve">     有  田  市</t>
  </si>
  <si>
    <t xml:space="preserve">     海  南  市</t>
  </si>
  <si>
    <t xml:space="preserve">     和 歌 山 市</t>
  </si>
  <si>
    <t>　     県   計</t>
  </si>
  <si>
    <t>平成11年</t>
  </si>
  <si>
    <t>平成10年</t>
  </si>
  <si>
    <t>平成 9年</t>
  </si>
  <si>
    <t>平成 8年</t>
  </si>
  <si>
    <t xml:space="preserve"> 1999</t>
  </si>
  <si>
    <t xml:space="preserve"> 1998</t>
  </si>
  <si>
    <t xml:space="preserve"> 1997</t>
  </si>
  <si>
    <t xml:space="preserve"> 1996</t>
  </si>
  <si>
    <t xml:space="preserve">   単位：ﾄﾝ</t>
    <phoneticPr fontId="2"/>
  </si>
  <si>
    <t>Ｈ-09 市町村別海面漁業生産量</t>
  </si>
  <si>
    <t>その他の養殖業</t>
  </si>
  <si>
    <t>－</t>
    <phoneticPr fontId="2"/>
  </si>
  <si>
    <t>真珠養殖業</t>
  </si>
  <si>
    <t>のり類養殖業</t>
  </si>
  <si>
    <t>わかめ類養殖業</t>
  </si>
  <si>
    <t>その他の魚類養殖業</t>
  </si>
  <si>
    <t>まだい養殖業</t>
  </si>
  <si>
    <t>ぶり類養殖業</t>
  </si>
  <si>
    <t>海面養殖業</t>
  </si>
  <si>
    <t>その他の漁業</t>
  </si>
  <si>
    <t>採藻</t>
  </si>
  <si>
    <t>採貝</t>
  </si>
  <si>
    <t>ひき回･ひき寄せ船びき網</t>
  </si>
  <si>
    <t>小型定置網</t>
  </si>
  <si>
    <t>大型定置網</t>
  </si>
  <si>
    <t>その他のはえ縄</t>
  </si>
  <si>
    <t>沿岸まぐろのはえ縄</t>
  </si>
  <si>
    <t>近海まぐろのはえ縄</t>
  </si>
  <si>
    <t>遠洋まぐろのはえ縄</t>
  </si>
  <si>
    <t>その他の釣り</t>
  </si>
  <si>
    <t>ひきなわ釣り</t>
  </si>
  <si>
    <t>沿岸いか釣り</t>
  </si>
  <si>
    <t>沿岸かつお一本釣り</t>
  </si>
  <si>
    <t>近海かつお一本釣り</t>
  </si>
  <si>
    <t>その他の刺網</t>
  </si>
  <si>
    <t>その他の敷網</t>
  </si>
  <si>
    <t>さんま棒受網</t>
  </si>
  <si>
    <t>その他の中小型まき網</t>
  </si>
  <si>
    <t>中小型２そうまき巾着網</t>
  </si>
  <si>
    <t>中小型１そうまき巾着網</t>
  </si>
  <si>
    <t xml:space="preserve">     〃     (その他)</t>
  </si>
  <si>
    <t>小型底びき網(縦１種)</t>
  </si>
  <si>
    <t>海面漁業</t>
  </si>
  <si>
    <t xml:space="preserve">  海面漁業・養殖業</t>
  </si>
  <si>
    <t>太平洋</t>
  </si>
  <si>
    <t>瀬戸内</t>
  </si>
  <si>
    <t xml:space="preserve"> 平成11年</t>
    <phoneticPr fontId="2"/>
  </si>
  <si>
    <t xml:space="preserve"> 平成 8年</t>
  </si>
  <si>
    <t>1999</t>
    <phoneticPr fontId="2"/>
  </si>
  <si>
    <t>1998</t>
  </si>
  <si>
    <t>1997</t>
  </si>
  <si>
    <t>1996</t>
  </si>
  <si>
    <t>1995</t>
  </si>
  <si>
    <t xml:space="preserve">          単位:百万円</t>
    <phoneticPr fontId="2"/>
  </si>
  <si>
    <t>価格で評価したものである。</t>
  </si>
  <si>
    <t>輸送費等の販売諸経費を控除せず，また歩もどしを含めないいわゆる産地市場</t>
  </si>
  <si>
    <t>「生産額」とは，生産者の手取り価格で評価したものでなく，販売手数料及び</t>
  </si>
  <si>
    <t>Ｈ-10 海面漁業・養殖業生産額（主要漁業種類別）</t>
    <rPh sb="17" eb="19">
      <t>シュヨウ</t>
    </rPh>
    <rPh sb="19" eb="21">
      <t>ギョギョウ</t>
    </rPh>
    <rPh sb="21" eb="24">
      <t>シュルイベツ</t>
    </rPh>
    <phoneticPr fontId="2"/>
  </si>
  <si>
    <t>－</t>
    <phoneticPr fontId="2"/>
  </si>
  <si>
    <t>その他の加工品</t>
  </si>
  <si>
    <t>すり身</t>
  </si>
  <si>
    <t>その他の水産動物類</t>
  </si>
  <si>
    <t>貝類</t>
  </si>
  <si>
    <t>あじ類</t>
  </si>
  <si>
    <t>その他のいわし類</t>
  </si>
  <si>
    <t>かじき類</t>
  </si>
  <si>
    <t>冷凍水産物</t>
  </si>
  <si>
    <t>魚粉</t>
  </si>
  <si>
    <t>身かす・あらかす</t>
  </si>
  <si>
    <t>いわしかす</t>
  </si>
  <si>
    <t>飼肥料</t>
  </si>
  <si>
    <t>油脂</t>
  </si>
  <si>
    <t>1999</t>
  </si>
  <si>
    <t>1990</t>
  </si>
  <si>
    <t>1985</t>
  </si>
  <si>
    <t>1980</t>
  </si>
  <si>
    <t>単位:ﾄﾝ</t>
  </si>
  <si>
    <t>Ｈ-11 水産加工品生産量－続き－</t>
    <phoneticPr fontId="2"/>
  </si>
  <si>
    <t>注）焼・味付のりを除く。</t>
  </si>
  <si>
    <t>焼・味付のり(千枚)</t>
  </si>
  <si>
    <t>その他(薫製品含む)</t>
  </si>
  <si>
    <t>さくら干し</t>
  </si>
  <si>
    <t>水産物つくだ煮</t>
  </si>
  <si>
    <t>その他の水産加工品(注)</t>
  </si>
  <si>
    <t>けずり節</t>
  </si>
  <si>
    <t>その他の節類</t>
  </si>
  <si>
    <t>さば節</t>
  </si>
  <si>
    <t>かつおなまり節</t>
  </si>
  <si>
    <t>かつお節</t>
  </si>
  <si>
    <t>節類</t>
  </si>
  <si>
    <t>いわし類</t>
  </si>
  <si>
    <t>塩蔵</t>
  </si>
  <si>
    <t>煮干し</t>
  </si>
  <si>
    <t>塩干</t>
  </si>
  <si>
    <t>素干し</t>
  </si>
  <si>
    <t>魚介類</t>
  </si>
  <si>
    <t>冷凍食品</t>
  </si>
  <si>
    <t>あげかまぼこ</t>
  </si>
  <si>
    <t>包装かまぼこ</t>
  </si>
  <si>
    <t>かまぼこ</t>
  </si>
  <si>
    <t>ちくわ</t>
  </si>
  <si>
    <t>ねり製品</t>
  </si>
  <si>
    <t xml:space="preserve">  総  数（注）</t>
  </si>
  <si>
    <t xml:space="preserve">      一度加工された製品を購入し，再加工して製品としたときは，それぞれの品目に計上。</t>
  </si>
  <si>
    <t>Ｈ-11 水産加工品生産量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</si>
</sst>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#,##0.000;\-#,##0.000"/>
  </numFmts>
  <fonts count="5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37" fontId="0" fillId="0" borderId="0"/>
  </cellStyleXfs>
  <cellXfs count="55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1" xfId="0" applyFont="1" applyBorder="1" applyAlignment="1" applyProtection="1">
      <alignment horizontal="left"/>
    </xf>
    <xf numFmtId="37" fontId="1" fillId="0" borderId="2" xfId="0" applyFont="1" applyBorder="1" applyProtection="1"/>
    <xf numFmtId="37" fontId="1" fillId="0" borderId="0" xfId="0" applyFont="1" applyProtection="1"/>
    <xf numFmtId="37" fontId="1" fillId="0" borderId="0" xfId="0" applyFont="1" applyAlignment="1" applyProtection="1">
      <alignment horizontal="right"/>
    </xf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1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2" xfId="0" applyFont="1" applyBorder="1"/>
    <xf numFmtId="37" fontId="3" fillId="0" borderId="3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2" xfId="0" applyFont="1" applyBorder="1" applyAlignment="1" applyProtection="1">
      <alignment horizontal="center"/>
    </xf>
    <xf numFmtId="37" fontId="3" fillId="0" borderId="4" xfId="0" applyFont="1" applyBorder="1" applyAlignment="1" applyProtection="1">
      <alignment horizontal="left"/>
    </xf>
    <xf numFmtId="37" fontId="3" fillId="0" borderId="4" xfId="0" applyFont="1" applyBorder="1"/>
    <xf numFmtId="37" fontId="3" fillId="0" borderId="2" xfId="0" applyFont="1" applyBorder="1" applyProtection="1"/>
    <xf numFmtId="37" fontId="3" fillId="0" borderId="0" xfId="0" applyFont="1" applyProtection="1"/>
    <xf numFmtId="37" fontId="3" fillId="0" borderId="0" xfId="0" applyFont="1" applyProtection="1">
      <protection locked="0"/>
    </xf>
    <xf numFmtId="37" fontId="3" fillId="0" borderId="0" xfId="0" applyFont="1" applyAlignment="1" applyProtection="1">
      <alignment horizontal="right"/>
      <protection locked="0"/>
    </xf>
    <xf numFmtId="37" fontId="3" fillId="0" borderId="5" xfId="0" applyFont="1" applyBorder="1"/>
    <xf numFmtId="37" fontId="3" fillId="0" borderId="3" xfId="0" applyFont="1" applyBorder="1" applyAlignment="1" applyProtection="1">
      <alignment horizontal="left"/>
    </xf>
    <xf numFmtId="37" fontId="3" fillId="0" borderId="2" xfId="0" applyFont="1" applyBorder="1" applyProtection="1">
      <protection locked="0"/>
    </xf>
    <xf numFmtId="37" fontId="3" fillId="0" borderId="4" xfId="0" applyFont="1" applyBorder="1" applyAlignment="1" applyProtection="1">
      <alignment horizontal="center"/>
    </xf>
    <xf numFmtId="37" fontId="3" fillId="0" borderId="0" xfId="0" applyFont="1" applyBorder="1"/>
    <xf numFmtId="37" fontId="3" fillId="0" borderId="2" xfId="0" applyFont="1" applyBorder="1" applyAlignment="1" applyProtection="1">
      <alignment horizontal="right"/>
      <protection locked="0"/>
    </xf>
    <xf numFmtId="37" fontId="1" fillId="0" borderId="2" xfId="0" applyFont="1" applyBorder="1" applyAlignment="1" applyProtection="1">
      <alignment horizontal="right"/>
    </xf>
    <xf numFmtId="37" fontId="3" fillId="0" borderId="0" xfId="0" applyFont="1" applyAlignment="1" applyProtection="1">
      <alignment horizontal="right"/>
    </xf>
    <xf numFmtId="37" fontId="3" fillId="0" borderId="2" xfId="0" applyFont="1" applyBorder="1" applyAlignment="1" applyProtection="1">
      <alignment horizontal="right"/>
    </xf>
    <xf numFmtId="37" fontId="1" fillId="0" borderId="1" xfId="0" applyFont="1" applyBorder="1" applyProtection="1"/>
    <xf numFmtId="37" fontId="3" fillId="0" borderId="3" xfId="0" applyFont="1" applyBorder="1" applyProtection="1">
      <protection locked="0"/>
    </xf>
    <xf numFmtId="37" fontId="3" fillId="0" borderId="3" xfId="0" applyFont="1" applyBorder="1" applyProtection="1"/>
    <xf numFmtId="37" fontId="3" fillId="0" borderId="4" xfId="0" applyFont="1" applyBorder="1" applyProtection="1"/>
    <xf numFmtId="37" fontId="1" fillId="0" borderId="3" xfId="0" applyFont="1" applyBorder="1" applyProtection="1"/>
    <xf numFmtId="37" fontId="1" fillId="0" borderId="3" xfId="0" applyFont="1" applyBorder="1" applyAlignment="1" applyProtection="1">
      <alignment horizontal="left"/>
    </xf>
    <xf numFmtId="37" fontId="3" fillId="0" borderId="0" xfId="0" applyFont="1" applyBorder="1" applyAlignment="1" applyProtection="1">
      <alignment horizontal="right"/>
      <protection locked="0"/>
    </xf>
    <xf numFmtId="37" fontId="1" fillId="0" borderId="0" xfId="0" applyFont="1" applyProtection="1">
      <protection locked="0"/>
    </xf>
    <xf numFmtId="37" fontId="3" fillId="0" borderId="0" xfId="0" applyFont="1" applyAlignment="1" applyProtection="1"/>
    <xf numFmtId="37" fontId="1" fillId="0" borderId="5" xfId="0" applyFont="1" applyBorder="1" applyProtection="1"/>
    <xf numFmtId="176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177" fontId="3" fillId="0" borderId="2" xfId="0" applyNumberFormat="1" applyFont="1" applyBorder="1" applyProtection="1">
      <protection locked="0"/>
    </xf>
    <xf numFmtId="37" fontId="3" fillId="0" borderId="1" xfId="0" applyFont="1" applyBorder="1" applyAlignment="1" applyProtection="1">
      <alignment horizontal="right"/>
    </xf>
    <xf numFmtId="37" fontId="3" fillId="0" borderId="1" xfId="0" applyFont="1" applyBorder="1" applyProtection="1">
      <protection locked="0"/>
    </xf>
    <xf numFmtId="37" fontId="3" fillId="0" borderId="5" xfId="0" applyFont="1" applyBorder="1" applyProtection="1">
      <protection locked="0"/>
    </xf>
    <xf numFmtId="37" fontId="3" fillId="0" borderId="0" xfId="0" applyNumberFormat="1" applyFont="1" applyProtection="1">
      <protection locked="0"/>
    </xf>
    <xf numFmtId="37" fontId="3" fillId="0" borderId="2" xfId="0" applyNumberFormat="1" applyFont="1" applyBorder="1" applyProtection="1">
      <protection locked="0"/>
    </xf>
    <xf numFmtId="37" fontId="3" fillId="0" borderId="2" xfId="0" applyFont="1" applyBorder="1" applyAlignment="1">
      <alignment horizontal="right"/>
    </xf>
    <xf numFmtId="37" fontId="3" fillId="0" borderId="1" xfId="0" applyFont="1" applyBorder="1" applyAlignment="1">
      <alignment horizontal="right"/>
    </xf>
    <xf numFmtId="37" fontId="1" fillId="0" borderId="0" xfId="0" applyFont="1" applyBorder="1" applyProtection="1"/>
    <xf numFmtId="37" fontId="1" fillId="0" borderId="0" xfId="0" applyFont="1" applyBorder="1" applyAlignment="1" applyProtection="1">
      <alignment horizontal="left"/>
    </xf>
    <xf numFmtId="37" fontId="1" fillId="0" borderId="0" xfId="0" applyFont="1" applyAlignment="1" applyProtection="1">
      <alignment horizontal="right"/>
      <protection locked="0"/>
    </xf>
    <xf numFmtId="37" fontId="3" fillId="0" borderId="0" xfId="0" applyFont="1" applyBorder="1" applyProtection="1">
      <protection locked="0"/>
    </xf>
    <xf numFmtId="37" fontId="3" fillId="0" borderId="0" xfId="0" applyFont="1" applyBorder="1" applyProtection="1"/>
    <xf numFmtId="37" fontId="3" fillId="0" borderId="2" xfId="0" quotePrefix="1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/>
  <dimension ref="A1:L72"/>
  <sheetViews>
    <sheetView showGridLines="0" zoomScale="75" workbookViewId="0"/>
  </sheetViews>
  <sheetFormatPr defaultColWidth="8.69921875" defaultRowHeight="17.25" x14ac:dyDescent="0.2"/>
  <cols>
    <col min="1" max="1" width="10.69921875" style="7" customWidth="1"/>
    <col min="2" max="2" width="14.69921875" style="7" customWidth="1"/>
    <col min="3" max="7" width="9.69921875" style="7" customWidth="1"/>
    <col min="8" max="8" width="7.69921875" style="7" customWidth="1"/>
    <col min="9" max="10" width="8.69921875" style="7"/>
    <col min="11" max="11" width="9.69921875" style="7" customWidth="1"/>
    <col min="12" max="16384" width="8.69921875" style="7"/>
  </cols>
  <sheetData>
    <row r="1" spans="1:12" x14ac:dyDescent="0.2">
      <c r="A1" s="6"/>
    </row>
    <row r="6" spans="1:12" x14ac:dyDescent="0.2">
      <c r="E6" s="1" t="s">
        <v>0</v>
      </c>
    </row>
    <row r="7" spans="1:12" ht="18" thickBot="1" x14ac:dyDescent="0.25">
      <c r="B7" s="8"/>
      <c r="C7" s="2" t="s">
        <v>1</v>
      </c>
      <c r="D7" s="8"/>
      <c r="E7" s="8"/>
      <c r="F7" s="8"/>
      <c r="G7" s="9" t="s">
        <v>2</v>
      </c>
      <c r="H7" s="8"/>
      <c r="I7" s="8"/>
      <c r="J7" s="8"/>
      <c r="K7" s="8"/>
      <c r="L7" s="8"/>
    </row>
    <row r="8" spans="1:12" x14ac:dyDescent="0.2">
      <c r="C8" s="10"/>
      <c r="D8" s="10"/>
      <c r="E8" s="11"/>
      <c r="F8" s="11"/>
      <c r="G8" s="11"/>
      <c r="H8" s="10"/>
      <c r="I8" s="10"/>
      <c r="J8" s="10"/>
      <c r="K8" s="10"/>
      <c r="L8" s="12" t="s">
        <v>3</v>
      </c>
    </row>
    <row r="9" spans="1:12" x14ac:dyDescent="0.2">
      <c r="C9" s="12" t="s">
        <v>4</v>
      </c>
      <c r="D9" s="13" t="s">
        <v>58</v>
      </c>
      <c r="E9" s="10"/>
      <c r="F9" s="14" t="s">
        <v>5</v>
      </c>
      <c r="G9" s="11"/>
      <c r="H9" s="12" t="s">
        <v>6</v>
      </c>
      <c r="I9" s="12" t="s">
        <v>7</v>
      </c>
      <c r="J9" s="12" t="s">
        <v>8</v>
      </c>
      <c r="K9" s="12" t="s">
        <v>9</v>
      </c>
      <c r="L9" s="12" t="s">
        <v>10</v>
      </c>
    </row>
    <row r="10" spans="1:12" x14ac:dyDescent="0.2">
      <c r="B10" s="11"/>
      <c r="C10" s="15"/>
      <c r="D10" s="15"/>
      <c r="E10" s="14" t="s">
        <v>11</v>
      </c>
      <c r="F10" s="14" t="s">
        <v>12</v>
      </c>
      <c r="G10" s="14" t="s">
        <v>13</v>
      </c>
      <c r="H10" s="15"/>
      <c r="I10" s="14" t="s">
        <v>14</v>
      </c>
      <c r="J10" s="14" t="s">
        <v>15</v>
      </c>
      <c r="K10" s="15"/>
      <c r="L10" s="14" t="s">
        <v>16</v>
      </c>
    </row>
    <row r="11" spans="1:12" x14ac:dyDescent="0.2">
      <c r="C11" s="10"/>
    </row>
    <row r="12" spans="1:12" x14ac:dyDescent="0.2">
      <c r="B12" s="6" t="s">
        <v>17</v>
      </c>
      <c r="C12" s="16">
        <f t="shared" ref="C12:C18" si="0">SUM(D12,H12:L12)</f>
        <v>4661</v>
      </c>
      <c r="D12" s="17">
        <f t="shared" ref="D12:D17" si="1">SUM(E12:G12)</f>
        <v>4542</v>
      </c>
      <c r="E12" s="18">
        <v>1744</v>
      </c>
      <c r="F12" s="18">
        <v>1577</v>
      </c>
      <c r="G12" s="18">
        <v>1221</v>
      </c>
      <c r="H12" s="18">
        <v>13</v>
      </c>
      <c r="I12" s="18">
        <v>27</v>
      </c>
      <c r="J12" s="18">
        <v>16</v>
      </c>
      <c r="K12" s="18">
        <v>60</v>
      </c>
      <c r="L12" s="18">
        <v>3</v>
      </c>
    </row>
    <row r="13" spans="1:12" x14ac:dyDescent="0.2">
      <c r="B13" s="6" t="s">
        <v>18</v>
      </c>
      <c r="C13" s="16">
        <f t="shared" si="0"/>
        <v>4525</v>
      </c>
      <c r="D13" s="17">
        <f t="shared" si="1"/>
        <v>4372</v>
      </c>
      <c r="E13" s="18">
        <v>1410</v>
      </c>
      <c r="F13" s="18">
        <v>1970</v>
      </c>
      <c r="G13" s="18">
        <v>992</v>
      </c>
      <c r="H13" s="18">
        <v>11</v>
      </c>
      <c r="I13" s="18">
        <v>17</v>
      </c>
      <c r="J13" s="18">
        <v>24</v>
      </c>
      <c r="K13" s="18">
        <v>99</v>
      </c>
      <c r="L13" s="18">
        <v>2</v>
      </c>
    </row>
    <row r="14" spans="1:12" x14ac:dyDescent="0.2">
      <c r="B14" s="6" t="s">
        <v>19</v>
      </c>
      <c r="C14" s="16">
        <f t="shared" si="0"/>
        <v>4567</v>
      </c>
      <c r="D14" s="17">
        <f t="shared" si="1"/>
        <v>4404</v>
      </c>
      <c r="E14" s="18">
        <v>1522</v>
      </c>
      <c r="F14" s="18">
        <v>1759</v>
      </c>
      <c r="G14" s="18">
        <v>1123</v>
      </c>
      <c r="H14" s="18">
        <v>11</v>
      </c>
      <c r="I14" s="18">
        <v>8</v>
      </c>
      <c r="J14" s="18">
        <v>18</v>
      </c>
      <c r="K14" s="18">
        <v>124</v>
      </c>
      <c r="L14" s="18">
        <v>2</v>
      </c>
    </row>
    <row r="15" spans="1:12" x14ac:dyDescent="0.2">
      <c r="B15" s="6" t="s">
        <v>20</v>
      </c>
      <c r="C15" s="16">
        <f t="shared" si="0"/>
        <v>4475</v>
      </c>
      <c r="D15" s="17">
        <f t="shared" si="1"/>
        <v>4289</v>
      </c>
      <c r="E15" s="18">
        <v>1722</v>
      </c>
      <c r="F15" s="18">
        <v>1596</v>
      </c>
      <c r="G15" s="18">
        <v>971</v>
      </c>
      <c r="H15" s="18">
        <v>12</v>
      </c>
      <c r="I15" s="18">
        <v>8</v>
      </c>
      <c r="J15" s="18">
        <v>17</v>
      </c>
      <c r="K15" s="18">
        <v>147</v>
      </c>
      <c r="L15" s="18">
        <v>2</v>
      </c>
    </row>
    <row r="16" spans="1:12" x14ac:dyDescent="0.2">
      <c r="B16" s="6" t="s">
        <v>21</v>
      </c>
      <c r="C16" s="16">
        <f t="shared" si="0"/>
        <v>4569</v>
      </c>
      <c r="D16" s="17">
        <f t="shared" si="1"/>
        <v>4363</v>
      </c>
      <c r="E16" s="18">
        <v>1874</v>
      </c>
      <c r="F16" s="18">
        <v>1337</v>
      </c>
      <c r="G16" s="18">
        <v>1152</v>
      </c>
      <c r="H16" s="18">
        <v>11</v>
      </c>
      <c r="I16" s="18">
        <v>10</v>
      </c>
      <c r="J16" s="18">
        <v>11</v>
      </c>
      <c r="K16" s="18">
        <v>172</v>
      </c>
      <c r="L16" s="18">
        <v>2</v>
      </c>
    </row>
    <row r="17" spans="1:12" x14ac:dyDescent="0.2">
      <c r="B17" s="6" t="s">
        <v>22</v>
      </c>
      <c r="C17" s="16">
        <f t="shared" si="0"/>
        <v>4277</v>
      </c>
      <c r="D17" s="17">
        <f t="shared" si="1"/>
        <v>4102</v>
      </c>
      <c r="E17" s="18">
        <v>1314</v>
      </c>
      <c r="F17" s="18">
        <v>1538</v>
      </c>
      <c r="G17" s="18">
        <v>1250</v>
      </c>
      <c r="H17" s="18">
        <v>20</v>
      </c>
      <c r="I17" s="18">
        <v>11</v>
      </c>
      <c r="J17" s="18">
        <v>12</v>
      </c>
      <c r="K17" s="18">
        <v>129</v>
      </c>
      <c r="L17" s="18">
        <v>3</v>
      </c>
    </row>
    <row r="18" spans="1:12" x14ac:dyDescent="0.2">
      <c r="B18" s="6" t="s">
        <v>23</v>
      </c>
      <c r="C18" s="16">
        <f t="shared" si="0"/>
        <v>3993</v>
      </c>
      <c r="D18" s="18">
        <v>3815</v>
      </c>
      <c r="E18" s="19" t="s">
        <v>24</v>
      </c>
      <c r="F18" s="19" t="s">
        <v>24</v>
      </c>
      <c r="G18" s="19" t="s">
        <v>24</v>
      </c>
      <c r="H18" s="18">
        <v>31</v>
      </c>
      <c r="I18" s="18">
        <v>13</v>
      </c>
      <c r="J18" s="18">
        <v>15</v>
      </c>
      <c r="K18" s="18">
        <v>115</v>
      </c>
      <c r="L18" s="18">
        <v>4</v>
      </c>
    </row>
    <row r="19" spans="1:12" x14ac:dyDescent="0.2">
      <c r="C19" s="10"/>
    </row>
    <row r="20" spans="1:12" x14ac:dyDescent="0.2">
      <c r="B20" s="6" t="s">
        <v>25</v>
      </c>
      <c r="C20" s="16">
        <f>SUM(D20,H20:L20)</f>
        <v>3905</v>
      </c>
      <c r="D20" s="18">
        <v>3726</v>
      </c>
      <c r="E20" s="19" t="s">
        <v>24</v>
      </c>
      <c r="F20" s="19" t="s">
        <v>24</v>
      </c>
      <c r="G20" s="19" t="s">
        <v>24</v>
      </c>
      <c r="H20" s="18">
        <v>29</v>
      </c>
      <c r="I20" s="18">
        <v>12</v>
      </c>
      <c r="J20" s="18">
        <v>14</v>
      </c>
      <c r="K20" s="18">
        <v>120</v>
      </c>
      <c r="L20" s="18">
        <v>4</v>
      </c>
    </row>
    <row r="21" spans="1:12" x14ac:dyDescent="0.2">
      <c r="B21" s="6" t="s">
        <v>26</v>
      </c>
      <c r="C21" s="16">
        <f>SUM(D21,H21:L21)</f>
        <v>3830</v>
      </c>
      <c r="D21" s="18">
        <v>3650</v>
      </c>
      <c r="E21" s="19" t="s">
        <v>24</v>
      </c>
      <c r="F21" s="19" t="s">
        <v>24</v>
      </c>
      <c r="G21" s="19" t="s">
        <v>24</v>
      </c>
      <c r="H21" s="18">
        <v>28</v>
      </c>
      <c r="I21" s="18">
        <v>11</v>
      </c>
      <c r="J21" s="18">
        <v>13</v>
      </c>
      <c r="K21" s="18">
        <v>124</v>
      </c>
      <c r="L21" s="18">
        <v>4</v>
      </c>
    </row>
    <row r="22" spans="1:12" x14ac:dyDescent="0.2">
      <c r="B22" s="6" t="s">
        <v>27</v>
      </c>
      <c r="C22" s="16">
        <f>SUM(D22,H22:L22)</f>
        <v>3651</v>
      </c>
      <c r="D22" s="18">
        <v>3510</v>
      </c>
      <c r="E22" s="19" t="s">
        <v>24</v>
      </c>
      <c r="F22" s="19" t="s">
        <v>24</v>
      </c>
      <c r="G22" s="19" t="s">
        <v>24</v>
      </c>
      <c r="H22" s="18">
        <v>37</v>
      </c>
      <c r="I22" s="18">
        <v>9</v>
      </c>
      <c r="J22" s="18">
        <v>10</v>
      </c>
      <c r="K22" s="18">
        <v>81</v>
      </c>
      <c r="L22" s="18">
        <v>4</v>
      </c>
    </row>
    <row r="23" spans="1:12" x14ac:dyDescent="0.2">
      <c r="B23" s="1" t="s">
        <v>28</v>
      </c>
      <c r="C23" s="3">
        <f>SUM(D23,H23:L23)</f>
        <v>3680</v>
      </c>
      <c r="D23" s="4">
        <f>D25+D26</f>
        <v>3519</v>
      </c>
      <c r="E23" s="5" t="s">
        <v>24</v>
      </c>
      <c r="F23" s="5" t="s">
        <v>24</v>
      </c>
      <c r="G23" s="5" t="s">
        <v>24</v>
      </c>
      <c r="H23" s="4">
        <f>H25+H26</f>
        <v>35</v>
      </c>
      <c r="I23" s="4">
        <f>I25+I26</f>
        <v>5</v>
      </c>
      <c r="J23" s="4">
        <f>J25+J26</f>
        <v>17</v>
      </c>
      <c r="K23" s="4">
        <f>K25+K26</f>
        <v>100</v>
      </c>
      <c r="L23" s="4">
        <f>L25+L26</f>
        <v>4</v>
      </c>
    </row>
    <row r="24" spans="1:12" x14ac:dyDescent="0.2">
      <c r="C24" s="10"/>
    </row>
    <row r="25" spans="1:12" x14ac:dyDescent="0.2">
      <c r="B25" s="6" t="s">
        <v>29</v>
      </c>
      <c r="C25" s="16">
        <f>SUM(D25,H25:L25)</f>
        <v>1536</v>
      </c>
      <c r="D25" s="18">
        <v>1457</v>
      </c>
      <c r="E25" s="19" t="s">
        <v>24</v>
      </c>
      <c r="F25" s="19" t="s">
        <v>24</v>
      </c>
      <c r="G25" s="19" t="s">
        <v>24</v>
      </c>
      <c r="H25" s="18">
        <v>5</v>
      </c>
      <c r="I25" s="19" t="s">
        <v>59</v>
      </c>
      <c r="J25" s="18">
        <v>5</v>
      </c>
      <c r="K25" s="18">
        <v>68</v>
      </c>
      <c r="L25" s="18">
        <v>1</v>
      </c>
    </row>
    <row r="26" spans="1:12" x14ac:dyDescent="0.2">
      <c r="B26" s="6" t="s">
        <v>30</v>
      </c>
      <c r="C26" s="16">
        <f>SUM(D26,H26:L26)</f>
        <v>2144</v>
      </c>
      <c r="D26" s="18">
        <v>2062</v>
      </c>
      <c r="E26" s="19" t="s">
        <v>24</v>
      </c>
      <c r="F26" s="19" t="s">
        <v>24</v>
      </c>
      <c r="G26" s="19" t="s">
        <v>24</v>
      </c>
      <c r="H26" s="18">
        <v>30</v>
      </c>
      <c r="I26" s="18">
        <v>5</v>
      </c>
      <c r="J26" s="18">
        <v>12</v>
      </c>
      <c r="K26" s="18">
        <v>32</v>
      </c>
      <c r="L26" s="18">
        <v>3</v>
      </c>
    </row>
    <row r="27" spans="1:12" ht="18" thickBot="1" x14ac:dyDescent="0.25">
      <c r="A27" s="4"/>
      <c r="B27" s="8"/>
      <c r="C27" s="20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">
      <c r="C28" s="6" t="s">
        <v>31</v>
      </c>
    </row>
    <row r="30" spans="1:12" x14ac:dyDescent="0.2">
      <c r="C30" s="1" t="s">
        <v>32</v>
      </c>
      <c r="F30" s="6" t="s">
        <v>2</v>
      </c>
    </row>
    <row r="31" spans="1:12" ht="18" thickBot="1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C32" s="10"/>
      <c r="D32" s="12" t="s">
        <v>33</v>
      </c>
      <c r="E32" s="15"/>
      <c r="F32" s="11"/>
      <c r="G32" s="11"/>
      <c r="H32" s="21" t="s">
        <v>34</v>
      </c>
      <c r="I32" s="11"/>
      <c r="J32" s="11"/>
      <c r="K32" s="11"/>
      <c r="L32" s="11"/>
    </row>
    <row r="33" spans="2:12" x14ac:dyDescent="0.2">
      <c r="B33" s="11"/>
      <c r="C33" s="14" t="s">
        <v>35</v>
      </c>
      <c r="D33" s="14" t="s">
        <v>36</v>
      </c>
      <c r="E33" s="14" t="s">
        <v>37</v>
      </c>
      <c r="F33" s="14" t="s">
        <v>38</v>
      </c>
      <c r="G33" s="14" t="s">
        <v>39</v>
      </c>
      <c r="H33" s="14" t="s">
        <v>40</v>
      </c>
      <c r="I33" s="14" t="s">
        <v>41</v>
      </c>
      <c r="J33" s="14" t="s">
        <v>42</v>
      </c>
      <c r="K33" s="14" t="s">
        <v>43</v>
      </c>
      <c r="L33" s="14" t="s">
        <v>44</v>
      </c>
    </row>
    <row r="34" spans="2:12" x14ac:dyDescent="0.2">
      <c r="C34" s="10"/>
    </row>
    <row r="35" spans="2:12" x14ac:dyDescent="0.2">
      <c r="B35" s="6" t="s">
        <v>17</v>
      </c>
      <c r="C35" s="16">
        <f t="shared" ref="C35:C41" si="2">SUM(D35:L35,C54:L54)</f>
        <v>4661</v>
      </c>
      <c r="D35" s="19" t="s">
        <v>24</v>
      </c>
      <c r="E35" s="18">
        <v>412</v>
      </c>
      <c r="F35" s="18">
        <v>776</v>
      </c>
      <c r="G35" s="18">
        <v>1580</v>
      </c>
      <c r="H35" s="18">
        <v>536</v>
      </c>
      <c r="I35" s="18">
        <v>195</v>
      </c>
      <c r="J35" s="18">
        <v>220</v>
      </c>
      <c r="K35" s="18">
        <v>64</v>
      </c>
      <c r="L35" s="18">
        <v>12</v>
      </c>
    </row>
    <row r="36" spans="2:12" x14ac:dyDescent="0.2">
      <c r="B36" s="6" t="s">
        <v>18</v>
      </c>
      <c r="C36" s="16">
        <f t="shared" si="2"/>
        <v>4525</v>
      </c>
      <c r="D36" s="19" t="s">
        <v>24</v>
      </c>
      <c r="E36" s="18">
        <v>140</v>
      </c>
      <c r="F36" s="18">
        <v>1000</v>
      </c>
      <c r="G36" s="18">
        <v>1711</v>
      </c>
      <c r="H36" s="18">
        <v>651</v>
      </c>
      <c r="I36" s="18">
        <v>200</v>
      </c>
      <c r="J36" s="18">
        <v>302</v>
      </c>
      <c r="K36" s="18">
        <v>54</v>
      </c>
      <c r="L36" s="18">
        <v>12</v>
      </c>
    </row>
    <row r="37" spans="2:12" x14ac:dyDescent="0.2">
      <c r="B37" s="6" t="s">
        <v>19</v>
      </c>
      <c r="C37" s="16">
        <f t="shared" si="2"/>
        <v>4567</v>
      </c>
      <c r="D37" s="18">
        <v>80</v>
      </c>
      <c r="E37" s="18">
        <v>18</v>
      </c>
      <c r="F37" s="18">
        <v>991</v>
      </c>
      <c r="G37" s="18">
        <v>1812</v>
      </c>
      <c r="H37" s="18">
        <v>813</v>
      </c>
      <c r="I37" s="18">
        <v>241</v>
      </c>
      <c r="J37" s="18">
        <v>290</v>
      </c>
      <c r="K37" s="18">
        <v>48</v>
      </c>
      <c r="L37" s="18">
        <v>17</v>
      </c>
    </row>
    <row r="38" spans="2:12" x14ac:dyDescent="0.2">
      <c r="B38" s="6" t="s">
        <v>20</v>
      </c>
      <c r="C38" s="16">
        <f t="shared" si="2"/>
        <v>4475</v>
      </c>
      <c r="D38" s="18">
        <v>75</v>
      </c>
      <c r="E38" s="18">
        <v>7</v>
      </c>
      <c r="F38" s="18">
        <v>802</v>
      </c>
      <c r="G38" s="18">
        <v>1705</v>
      </c>
      <c r="H38" s="18">
        <v>855</v>
      </c>
      <c r="I38" s="18">
        <v>335</v>
      </c>
      <c r="J38" s="18">
        <v>319</v>
      </c>
      <c r="K38" s="18">
        <v>70</v>
      </c>
      <c r="L38" s="18">
        <v>21</v>
      </c>
    </row>
    <row r="39" spans="2:12" x14ac:dyDescent="0.2">
      <c r="B39" s="6" t="s">
        <v>21</v>
      </c>
      <c r="C39" s="16">
        <f t="shared" si="2"/>
        <v>4569</v>
      </c>
      <c r="D39" s="18">
        <v>65</v>
      </c>
      <c r="E39" s="18">
        <v>7</v>
      </c>
      <c r="F39" s="18">
        <v>834</v>
      </c>
      <c r="G39" s="18">
        <v>1624</v>
      </c>
      <c r="H39" s="18">
        <v>968</v>
      </c>
      <c r="I39" s="18">
        <v>418</v>
      </c>
      <c r="J39" s="18">
        <v>321</v>
      </c>
      <c r="K39" s="18">
        <v>46</v>
      </c>
      <c r="L39" s="18">
        <v>28</v>
      </c>
    </row>
    <row r="40" spans="2:12" x14ac:dyDescent="0.2">
      <c r="B40" s="6" t="s">
        <v>22</v>
      </c>
      <c r="C40" s="16">
        <f t="shared" si="2"/>
        <v>4277</v>
      </c>
      <c r="D40" s="18">
        <v>118</v>
      </c>
      <c r="E40" s="18">
        <v>5</v>
      </c>
      <c r="F40" s="18">
        <v>750</v>
      </c>
      <c r="G40" s="18">
        <v>1477</v>
      </c>
      <c r="H40" s="18">
        <v>893</v>
      </c>
      <c r="I40" s="18">
        <v>444</v>
      </c>
      <c r="J40" s="18">
        <v>315</v>
      </c>
      <c r="K40" s="18">
        <v>31</v>
      </c>
      <c r="L40" s="18">
        <v>24</v>
      </c>
    </row>
    <row r="41" spans="2:12" x14ac:dyDescent="0.2">
      <c r="B41" s="6" t="s">
        <v>23</v>
      </c>
      <c r="C41" s="16">
        <f t="shared" si="2"/>
        <v>3993</v>
      </c>
      <c r="D41" s="18">
        <v>101</v>
      </c>
      <c r="E41" s="19" t="s">
        <v>24</v>
      </c>
      <c r="F41" s="18">
        <v>722</v>
      </c>
      <c r="G41" s="18">
        <v>1292</v>
      </c>
      <c r="H41" s="18">
        <v>856</v>
      </c>
      <c r="I41" s="18">
        <v>472</v>
      </c>
      <c r="J41" s="18">
        <v>286</v>
      </c>
      <c r="K41" s="18">
        <v>30</v>
      </c>
      <c r="L41" s="18">
        <v>19</v>
      </c>
    </row>
    <row r="42" spans="2:12" x14ac:dyDescent="0.2">
      <c r="C42" s="10"/>
    </row>
    <row r="43" spans="2:12" x14ac:dyDescent="0.2">
      <c r="B43" s="6" t="s">
        <v>25</v>
      </c>
      <c r="C43" s="16">
        <f>SUM(D43:L43,C62:L62)</f>
        <v>3905</v>
      </c>
      <c r="D43" s="18">
        <v>82</v>
      </c>
      <c r="E43" s="19" t="s">
        <v>24</v>
      </c>
      <c r="F43" s="18">
        <v>703</v>
      </c>
      <c r="G43" s="18">
        <v>1244</v>
      </c>
      <c r="H43" s="18">
        <v>849</v>
      </c>
      <c r="I43" s="18">
        <v>494</v>
      </c>
      <c r="J43" s="18">
        <v>277</v>
      </c>
      <c r="K43" s="18">
        <v>31</v>
      </c>
      <c r="L43" s="18">
        <v>17</v>
      </c>
    </row>
    <row r="44" spans="2:12" x14ac:dyDescent="0.2">
      <c r="B44" s="6" t="s">
        <v>26</v>
      </c>
      <c r="C44" s="16">
        <f>SUM(D44:L44,C63:L63)</f>
        <v>3830</v>
      </c>
      <c r="D44" s="18">
        <v>86</v>
      </c>
      <c r="E44" s="19" t="s">
        <v>24</v>
      </c>
      <c r="F44" s="18">
        <v>700</v>
      </c>
      <c r="G44" s="18">
        <v>1191</v>
      </c>
      <c r="H44" s="18">
        <v>841</v>
      </c>
      <c r="I44" s="18">
        <v>491</v>
      </c>
      <c r="J44" s="18">
        <v>276</v>
      </c>
      <c r="K44" s="18">
        <v>34</v>
      </c>
      <c r="L44" s="18">
        <v>16</v>
      </c>
    </row>
    <row r="45" spans="2:12" x14ac:dyDescent="0.2">
      <c r="B45" s="6" t="s">
        <v>27</v>
      </c>
      <c r="C45" s="16">
        <f>SUM(D45:L45,C64:L64)</f>
        <v>3651</v>
      </c>
      <c r="D45" s="18">
        <v>118</v>
      </c>
      <c r="E45" s="19" t="s">
        <v>24</v>
      </c>
      <c r="F45" s="18">
        <v>637</v>
      </c>
      <c r="G45" s="18">
        <v>1109</v>
      </c>
      <c r="H45" s="18">
        <v>786</v>
      </c>
      <c r="I45" s="18">
        <v>505</v>
      </c>
      <c r="J45" s="18">
        <v>291</v>
      </c>
      <c r="K45" s="18">
        <v>30</v>
      </c>
      <c r="L45" s="18">
        <v>18</v>
      </c>
    </row>
    <row r="46" spans="2:12" x14ac:dyDescent="0.2">
      <c r="B46" s="1" t="s">
        <v>28</v>
      </c>
      <c r="C46" s="3">
        <f>SUM(D46:L46,C65:L65)</f>
        <v>3680</v>
      </c>
      <c r="D46" s="4">
        <f t="shared" ref="D46:L46" si="3">D48+D49</f>
        <v>130</v>
      </c>
      <c r="E46" s="5" t="s">
        <v>60</v>
      </c>
      <c r="F46" s="4">
        <f t="shared" si="3"/>
        <v>621</v>
      </c>
      <c r="G46" s="4">
        <f t="shared" si="3"/>
        <v>1122</v>
      </c>
      <c r="H46" s="4">
        <f t="shared" si="3"/>
        <v>818</v>
      </c>
      <c r="I46" s="4">
        <f t="shared" si="3"/>
        <v>495</v>
      </c>
      <c r="J46" s="4">
        <f t="shared" si="3"/>
        <v>272</v>
      </c>
      <c r="K46" s="4">
        <f t="shared" si="3"/>
        <v>36</v>
      </c>
      <c r="L46" s="4">
        <f t="shared" si="3"/>
        <v>18</v>
      </c>
    </row>
    <row r="47" spans="2:12" x14ac:dyDescent="0.2">
      <c r="C47" s="10"/>
    </row>
    <row r="48" spans="2:12" x14ac:dyDescent="0.2">
      <c r="B48" s="6" t="s">
        <v>29</v>
      </c>
      <c r="C48" s="16">
        <f>SUM(D48:L48,C67:L67)</f>
        <v>1536</v>
      </c>
      <c r="D48" s="18">
        <v>22</v>
      </c>
      <c r="E48" s="19" t="s">
        <v>60</v>
      </c>
      <c r="F48" s="18">
        <v>200</v>
      </c>
      <c r="G48" s="18">
        <v>573</v>
      </c>
      <c r="H48" s="18">
        <v>328</v>
      </c>
      <c r="I48" s="18">
        <v>118</v>
      </c>
      <c r="J48" s="18">
        <v>206</v>
      </c>
      <c r="K48" s="18">
        <v>23</v>
      </c>
      <c r="L48" s="19" t="s">
        <v>59</v>
      </c>
    </row>
    <row r="49" spans="2:12" x14ac:dyDescent="0.2">
      <c r="B49" s="6" t="s">
        <v>30</v>
      </c>
      <c r="C49" s="16">
        <f>SUM(D49:L49,C68:L68)</f>
        <v>2144</v>
      </c>
      <c r="D49" s="18">
        <v>108</v>
      </c>
      <c r="E49" s="19" t="s">
        <v>60</v>
      </c>
      <c r="F49" s="18">
        <v>421</v>
      </c>
      <c r="G49" s="18">
        <v>549</v>
      </c>
      <c r="H49" s="18">
        <v>490</v>
      </c>
      <c r="I49" s="18">
        <v>377</v>
      </c>
      <c r="J49" s="18">
        <v>66</v>
      </c>
      <c r="K49" s="18">
        <v>13</v>
      </c>
      <c r="L49" s="18">
        <v>18</v>
      </c>
    </row>
    <row r="50" spans="2:12" ht="18" thickBot="1" x14ac:dyDescent="0.25">
      <c r="B50" s="8"/>
      <c r="C50" s="20"/>
      <c r="D50" s="8"/>
      <c r="E50" s="8"/>
      <c r="F50" s="8"/>
      <c r="G50" s="8"/>
      <c r="H50" s="8"/>
      <c r="I50" s="8"/>
      <c r="J50" s="8"/>
      <c r="K50" s="8"/>
      <c r="L50" s="8"/>
    </row>
    <row r="51" spans="2:12" x14ac:dyDescent="0.2">
      <c r="C51" s="14" t="s">
        <v>34</v>
      </c>
      <c r="D51" s="12" t="s">
        <v>45</v>
      </c>
      <c r="E51" s="12" t="s">
        <v>46</v>
      </c>
      <c r="F51" s="10"/>
      <c r="G51" s="12" t="s">
        <v>47</v>
      </c>
      <c r="H51" s="12" t="s">
        <v>48</v>
      </c>
      <c r="I51" s="12" t="s">
        <v>49</v>
      </c>
      <c r="J51" s="12" t="s">
        <v>50</v>
      </c>
      <c r="K51" s="12" t="s">
        <v>51</v>
      </c>
      <c r="L51" s="12" t="s">
        <v>61</v>
      </c>
    </row>
    <row r="52" spans="2:12" x14ac:dyDescent="0.2">
      <c r="B52" s="11"/>
      <c r="C52" s="14" t="s">
        <v>52</v>
      </c>
      <c r="D52" s="14" t="s">
        <v>53</v>
      </c>
      <c r="E52" s="14" t="s">
        <v>53</v>
      </c>
      <c r="F52" s="14" t="s">
        <v>54</v>
      </c>
      <c r="G52" s="14" t="s">
        <v>55</v>
      </c>
      <c r="H52" s="14" t="s">
        <v>56</v>
      </c>
      <c r="I52" s="14" t="s">
        <v>56</v>
      </c>
      <c r="J52" s="14" t="s">
        <v>56</v>
      </c>
      <c r="K52" s="14" t="s">
        <v>56</v>
      </c>
      <c r="L52" s="14" t="s">
        <v>62</v>
      </c>
    </row>
    <row r="53" spans="2:12" x14ac:dyDescent="0.2">
      <c r="C53" s="10"/>
    </row>
    <row r="54" spans="2:12" x14ac:dyDescent="0.2">
      <c r="B54" s="6" t="s">
        <v>17</v>
      </c>
      <c r="C54" s="22">
        <v>5</v>
      </c>
      <c r="D54" s="18">
        <v>10</v>
      </c>
      <c r="E54" s="18">
        <v>32</v>
      </c>
      <c r="F54" s="18">
        <v>29</v>
      </c>
      <c r="G54" s="18">
        <v>642</v>
      </c>
      <c r="H54" s="18">
        <v>29</v>
      </c>
      <c r="I54" s="19" t="s">
        <v>24</v>
      </c>
      <c r="J54" s="19" t="s">
        <v>24</v>
      </c>
      <c r="K54" s="19" t="s">
        <v>24</v>
      </c>
      <c r="L54" s="18">
        <f>95+24</f>
        <v>119</v>
      </c>
    </row>
    <row r="55" spans="2:12" x14ac:dyDescent="0.2">
      <c r="B55" s="6" t="s">
        <v>18</v>
      </c>
      <c r="C55" s="22">
        <v>7</v>
      </c>
      <c r="D55" s="18">
        <v>11</v>
      </c>
      <c r="E55" s="18">
        <v>36</v>
      </c>
      <c r="F55" s="18">
        <v>43</v>
      </c>
      <c r="G55" s="18">
        <v>294</v>
      </c>
      <c r="H55" s="18">
        <v>21</v>
      </c>
      <c r="I55" s="19" t="s">
        <v>24</v>
      </c>
      <c r="J55" s="19" t="s">
        <v>24</v>
      </c>
      <c r="K55" s="19" t="s">
        <v>24</v>
      </c>
      <c r="L55" s="18">
        <v>43</v>
      </c>
    </row>
    <row r="56" spans="2:12" x14ac:dyDescent="0.2">
      <c r="B56" s="6" t="s">
        <v>19</v>
      </c>
      <c r="C56" s="22">
        <v>13</v>
      </c>
      <c r="D56" s="18">
        <v>9</v>
      </c>
      <c r="E56" s="18">
        <v>31</v>
      </c>
      <c r="F56" s="18">
        <v>27</v>
      </c>
      <c r="G56" s="18">
        <v>106</v>
      </c>
      <c r="H56" s="18">
        <v>8</v>
      </c>
      <c r="I56" s="18">
        <v>23</v>
      </c>
      <c r="J56" s="18">
        <v>38</v>
      </c>
      <c r="K56" s="19" t="s">
        <v>24</v>
      </c>
      <c r="L56" s="18">
        <v>2</v>
      </c>
    </row>
    <row r="57" spans="2:12" x14ac:dyDescent="0.2">
      <c r="B57" s="6" t="s">
        <v>20</v>
      </c>
      <c r="C57" s="22">
        <v>17</v>
      </c>
      <c r="D57" s="18">
        <v>8</v>
      </c>
      <c r="E57" s="18">
        <v>30</v>
      </c>
      <c r="F57" s="18">
        <v>36</v>
      </c>
      <c r="G57" s="18">
        <v>95</v>
      </c>
      <c r="H57" s="18">
        <v>4</v>
      </c>
      <c r="I57" s="18">
        <v>42</v>
      </c>
      <c r="J57" s="18">
        <v>46</v>
      </c>
      <c r="K57" s="19" t="s">
        <v>24</v>
      </c>
      <c r="L57" s="18">
        <v>8</v>
      </c>
    </row>
    <row r="58" spans="2:12" x14ac:dyDescent="0.2">
      <c r="B58" s="6" t="s">
        <v>21</v>
      </c>
      <c r="C58" s="22">
        <v>23</v>
      </c>
      <c r="D58" s="18">
        <v>10</v>
      </c>
      <c r="E58" s="18">
        <v>33</v>
      </c>
      <c r="F58" s="18">
        <v>30</v>
      </c>
      <c r="G58" s="18">
        <v>57</v>
      </c>
      <c r="H58" s="18">
        <v>3</v>
      </c>
      <c r="I58" s="18">
        <v>39</v>
      </c>
      <c r="J58" s="18">
        <v>17</v>
      </c>
      <c r="K58" s="18">
        <v>37</v>
      </c>
      <c r="L58" s="18">
        <v>9</v>
      </c>
    </row>
    <row r="59" spans="2:12" x14ac:dyDescent="0.2">
      <c r="B59" s="6" t="s">
        <v>22</v>
      </c>
      <c r="C59" s="22">
        <v>23</v>
      </c>
      <c r="D59" s="18">
        <v>10</v>
      </c>
      <c r="E59" s="18">
        <v>33</v>
      </c>
      <c r="F59" s="18">
        <v>26</v>
      </c>
      <c r="G59" s="18">
        <v>21</v>
      </c>
      <c r="H59" s="18">
        <v>3</v>
      </c>
      <c r="I59" s="18">
        <v>31</v>
      </c>
      <c r="J59" s="18">
        <v>9</v>
      </c>
      <c r="K59" s="18">
        <v>53</v>
      </c>
      <c r="L59" s="18">
        <v>11</v>
      </c>
    </row>
    <row r="60" spans="2:12" x14ac:dyDescent="0.2">
      <c r="B60" s="6" t="s">
        <v>23</v>
      </c>
      <c r="C60" s="22">
        <v>21</v>
      </c>
      <c r="D60" s="18">
        <v>9</v>
      </c>
      <c r="E60" s="18">
        <v>32</v>
      </c>
      <c r="F60" s="18">
        <v>25</v>
      </c>
      <c r="G60" s="18">
        <v>15</v>
      </c>
      <c r="H60" s="18">
        <v>3</v>
      </c>
      <c r="I60" s="18">
        <v>27</v>
      </c>
      <c r="J60" s="18">
        <v>8</v>
      </c>
      <c r="K60" s="18">
        <v>54</v>
      </c>
      <c r="L60" s="18">
        <v>21</v>
      </c>
    </row>
    <row r="61" spans="2:12" x14ac:dyDescent="0.2">
      <c r="C61" s="10"/>
    </row>
    <row r="62" spans="2:12" x14ac:dyDescent="0.2">
      <c r="B62" s="6" t="s">
        <v>57</v>
      </c>
      <c r="C62" s="22">
        <v>19</v>
      </c>
      <c r="D62" s="18">
        <v>8</v>
      </c>
      <c r="E62" s="18">
        <v>32</v>
      </c>
      <c r="F62" s="18">
        <v>23</v>
      </c>
      <c r="G62" s="18">
        <v>15</v>
      </c>
      <c r="H62" s="18">
        <v>3</v>
      </c>
      <c r="I62" s="18">
        <v>24</v>
      </c>
      <c r="J62" s="18">
        <v>8</v>
      </c>
      <c r="K62" s="18">
        <v>55</v>
      </c>
      <c r="L62" s="18">
        <v>21</v>
      </c>
    </row>
    <row r="63" spans="2:12" x14ac:dyDescent="0.2">
      <c r="B63" s="6" t="s">
        <v>26</v>
      </c>
      <c r="C63" s="22">
        <v>17</v>
      </c>
      <c r="D63" s="18">
        <v>8</v>
      </c>
      <c r="E63" s="18">
        <v>32</v>
      </c>
      <c r="F63" s="18">
        <v>19</v>
      </c>
      <c r="G63" s="18">
        <v>13</v>
      </c>
      <c r="H63" s="18">
        <v>3</v>
      </c>
      <c r="I63" s="18">
        <v>24</v>
      </c>
      <c r="J63" s="18">
        <v>8</v>
      </c>
      <c r="K63" s="18">
        <v>54</v>
      </c>
      <c r="L63" s="18">
        <v>17</v>
      </c>
    </row>
    <row r="64" spans="2:12" x14ac:dyDescent="0.2">
      <c r="B64" s="6" t="s">
        <v>27</v>
      </c>
      <c r="C64" s="22">
        <v>16</v>
      </c>
      <c r="D64" s="18">
        <v>6</v>
      </c>
      <c r="E64" s="18">
        <v>29</v>
      </c>
      <c r="F64" s="18">
        <v>17</v>
      </c>
      <c r="G64" s="18">
        <v>11</v>
      </c>
      <c r="H64" s="18">
        <v>3</v>
      </c>
      <c r="I64" s="18">
        <v>6</v>
      </c>
      <c r="J64" s="18">
        <v>5</v>
      </c>
      <c r="K64" s="18">
        <v>49</v>
      </c>
      <c r="L64" s="18">
        <v>15</v>
      </c>
    </row>
    <row r="65" spans="1:12" x14ac:dyDescent="0.2">
      <c r="B65" s="1" t="s">
        <v>28</v>
      </c>
      <c r="C65" s="3">
        <f t="shared" ref="C65:L65" si="4">C67+C68</f>
        <v>13</v>
      </c>
      <c r="D65" s="4">
        <f t="shared" si="4"/>
        <v>8</v>
      </c>
      <c r="E65" s="4">
        <f t="shared" si="4"/>
        <v>31</v>
      </c>
      <c r="F65" s="4">
        <f t="shared" si="4"/>
        <v>13</v>
      </c>
      <c r="G65" s="4">
        <f t="shared" si="4"/>
        <v>9</v>
      </c>
      <c r="H65" s="4">
        <f t="shared" si="4"/>
        <v>3</v>
      </c>
      <c r="I65" s="4">
        <f t="shared" si="4"/>
        <v>17</v>
      </c>
      <c r="J65" s="4">
        <f t="shared" si="4"/>
        <v>8</v>
      </c>
      <c r="K65" s="4">
        <f t="shared" si="4"/>
        <v>48</v>
      </c>
      <c r="L65" s="4">
        <f t="shared" si="4"/>
        <v>18</v>
      </c>
    </row>
    <row r="66" spans="1:12" x14ac:dyDescent="0.2">
      <c r="C66" s="3"/>
      <c r="D66" s="18"/>
      <c r="E66" s="18"/>
      <c r="F66" s="18"/>
      <c r="G66" s="18"/>
      <c r="H66" s="18"/>
      <c r="I66" s="18"/>
      <c r="J66" s="18"/>
      <c r="K66" s="18"/>
      <c r="L66" s="18"/>
    </row>
    <row r="67" spans="1:12" x14ac:dyDescent="0.2">
      <c r="B67" s="6" t="s">
        <v>29</v>
      </c>
      <c r="C67" s="22">
        <v>2</v>
      </c>
      <c r="D67" s="18">
        <v>3</v>
      </c>
      <c r="E67" s="18">
        <v>16</v>
      </c>
      <c r="F67" s="18">
        <v>6</v>
      </c>
      <c r="G67" s="18">
        <v>9</v>
      </c>
      <c r="H67" s="19" t="s">
        <v>63</v>
      </c>
      <c r="I67" s="18">
        <v>17</v>
      </c>
      <c r="J67" s="18">
        <v>5</v>
      </c>
      <c r="K67" s="18">
        <v>2</v>
      </c>
      <c r="L67" s="18">
        <v>6</v>
      </c>
    </row>
    <row r="68" spans="1:12" x14ac:dyDescent="0.2">
      <c r="B68" s="6" t="s">
        <v>30</v>
      </c>
      <c r="C68" s="22">
        <v>11</v>
      </c>
      <c r="D68" s="18">
        <v>5</v>
      </c>
      <c r="E68" s="18">
        <v>15</v>
      </c>
      <c r="F68" s="18">
        <v>7</v>
      </c>
      <c r="G68" s="19" t="s">
        <v>63</v>
      </c>
      <c r="H68" s="18">
        <v>3</v>
      </c>
      <c r="I68" s="19" t="s">
        <v>63</v>
      </c>
      <c r="J68" s="18">
        <v>3</v>
      </c>
      <c r="K68" s="18">
        <v>46</v>
      </c>
      <c r="L68" s="18">
        <v>12</v>
      </c>
    </row>
    <row r="69" spans="1:12" ht="18" thickBot="1" x14ac:dyDescent="0.25">
      <c r="B69" s="8"/>
      <c r="C69" s="20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">
      <c r="C70" s="6" t="s">
        <v>31</v>
      </c>
    </row>
    <row r="71" spans="1:12" x14ac:dyDescent="0.2">
      <c r="A71" s="6"/>
      <c r="C71" s="7" t="s">
        <v>64</v>
      </c>
    </row>
    <row r="72" spans="1:12" x14ac:dyDescent="0.2">
      <c r="A72" s="6"/>
    </row>
  </sheetData>
  <phoneticPr fontId="2"/>
  <pageMargins left="0.37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7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7" customWidth="1"/>
    <col min="2" max="2" width="4.69921875" style="7" customWidth="1"/>
    <col min="3" max="3" width="7.69921875" style="7" customWidth="1"/>
    <col min="4" max="8" width="10.69921875" style="7"/>
    <col min="9" max="9" width="9.69921875" style="7" customWidth="1"/>
    <col min="10" max="11" width="10.69921875" style="7"/>
    <col min="12" max="12" width="9.69921875" style="7" customWidth="1"/>
    <col min="13" max="16384" width="10.69921875" style="7"/>
  </cols>
  <sheetData>
    <row r="1" spans="1:12" x14ac:dyDescent="0.2">
      <c r="A1" s="6"/>
    </row>
    <row r="6" spans="1:12" x14ac:dyDescent="0.2">
      <c r="E6" s="4"/>
      <c r="F6" s="1" t="s">
        <v>381</v>
      </c>
      <c r="H6" s="4"/>
      <c r="I6" s="4"/>
      <c r="J6" s="4"/>
      <c r="K6" s="4"/>
    </row>
    <row r="7" spans="1:12" x14ac:dyDescent="0.2">
      <c r="E7" s="1" t="s">
        <v>425</v>
      </c>
      <c r="F7" s="4"/>
      <c r="G7" s="4"/>
      <c r="H7" s="4"/>
      <c r="I7" s="4"/>
      <c r="J7" s="4"/>
      <c r="K7" s="4"/>
    </row>
    <row r="8" spans="1:12" ht="18" thickBot="1" x14ac:dyDescent="0.25">
      <c r="B8" s="8"/>
      <c r="C8" s="8"/>
      <c r="D8" s="8"/>
      <c r="E8" s="8"/>
      <c r="F8" s="9" t="s">
        <v>379</v>
      </c>
      <c r="G8" s="29"/>
      <c r="H8" s="29"/>
      <c r="I8" s="29"/>
      <c r="J8" s="29"/>
      <c r="K8" s="8"/>
      <c r="L8" s="42" t="s">
        <v>378</v>
      </c>
    </row>
    <row r="9" spans="1:12" x14ac:dyDescent="0.2">
      <c r="B9" s="4"/>
      <c r="C9" s="4"/>
      <c r="D9" s="4"/>
      <c r="E9" s="12" t="s">
        <v>377</v>
      </c>
      <c r="F9" s="12" t="s">
        <v>376</v>
      </c>
      <c r="G9" s="12" t="s">
        <v>375</v>
      </c>
      <c r="H9" s="12" t="s">
        <v>374</v>
      </c>
      <c r="I9" s="12" t="s">
        <v>373</v>
      </c>
      <c r="J9" s="12" t="s">
        <v>372</v>
      </c>
      <c r="K9" s="12" t="s">
        <v>371</v>
      </c>
      <c r="L9" s="12" t="s">
        <v>370</v>
      </c>
    </row>
    <row r="10" spans="1:12" x14ac:dyDescent="0.2">
      <c r="B10" s="33"/>
      <c r="C10" s="33"/>
      <c r="D10" s="33"/>
      <c r="E10" s="14" t="s">
        <v>369</v>
      </c>
      <c r="F10" s="14" t="s">
        <v>368</v>
      </c>
      <c r="G10" s="14" t="s">
        <v>367</v>
      </c>
      <c r="H10" s="14" t="s">
        <v>366</v>
      </c>
      <c r="I10" s="14" t="s">
        <v>365</v>
      </c>
      <c r="J10" s="14" t="s">
        <v>364</v>
      </c>
      <c r="K10" s="14" t="s">
        <v>363</v>
      </c>
      <c r="L10" s="14" t="s">
        <v>362</v>
      </c>
    </row>
    <row r="11" spans="1:12" x14ac:dyDescent="0.2">
      <c r="B11" s="4"/>
      <c r="C11" s="4"/>
      <c r="D11" s="4"/>
      <c r="E11" s="3"/>
      <c r="F11" s="4"/>
      <c r="G11" s="4"/>
      <c r="H11" s="4"/>
      <c r="I11" s="4"/>
      <c r="J11" s="4"/>
    </row>
    <row r="12" spans="1:12" x14ac:dyDescent="0.2">
      <c r="B12" s="1" t="s">
        <v>316</v>
      </c>
      <c r="C12" s="4"/>
      <c r="D12" s="4"/>
      <c r="E12" s="3">
        <f>SUM(E14:E71,E85:E104)</f>
        <v>66861</v>
      </c>
      <c r="F12" s="4">
        <f>SUM(F14:F71,F85:F104)</f>
        <v>68784</v>
      </c>
      <c r="G12" s="4">
        <f>SUM(G14:G71,G85:G104)</f>
        <v>72442</v>
      </c>
      <c r="H12" s="4">
        <f>SUM(H14:H71,H85:H104)</f>
        <v>65621</v>
      </c>
      <c r="I12" s="4">
        <f>SUM(I14:I71,I85:I104)</f>
        <v>65475</v>
      </c>
      <c r="J12" s="4">
        <f>SUM(J14:J71,J85:J104)</f>
        <v>55368.6</v>
      </c>
      <c r="K12" s="4">
        <f>SUM(K14:K71,K85:K104)</f>
        <v>54539.810000000005</v>
      </c>
      <c r="L12" s="4">
        <f>SUM(L14:L71,L85:L104)-2</f>
        <v>50344</v>
      </c>
    </row>
    <row r="13" spans="1:12" x14ac:dyDescent="0.2">
      <c r="E13" s="10"/>
    </row>
    <row r="14" spans="1:12" x14ac:dyDescent="0.2">
      <c r="C14" s="6" t="s">
        <v>424</v>
      </c>
      <c r="E14" s="22">
        <v>91</v>
      </c>
      <c r="F14" s="18">
        <v>46</v>
      </c>
      <c r="G14" s="18">
        <v>501</v>
      </c>
      <c r="H14" s="18">
        <v>612</v>
      </c>
      <c r="I14" s="18">
        <v>166</v>
      </c>
      <c r="J14" s="18">
        <v>164.4</v>
      </c>
      <c r="K14" s="18">
        <v>214.4</v>
      </c>
      <c r="L14" s="18">
        <v>195</v>
      </c>
    </row>
    <row r="15" spans="1:12" x14ac:dyDescent="0.2">
      <c r="C15" s="6" t="s">
        <v>423</v>
      </c>
      <c r="E15" s="25" t="s">
        <v>410</v>
      </c>
      <c r="F15" s="19" t="s">
        <v>410</v>
      </c>
      <c r="G15" s="19" t="s">
        <v>410</v>
      </c>
      <c r="H15" s="19" t="s">
        <v>410</v>
      </c>
      <c r="I15" s="19" t="s">
        <v>410</v>
      </c>
      <c r="J15" s="19" t="s">
        <v>410</v>
      </c>
      <c r="K15" s="19" t="s">
        <v>410</v>
      </c>
      <c r="L15" s="18">
        <v>260</v>
      </c>
    </row>
    <row r="16" spans="1:12" x14ac:dyDescent="0.2">
      <c r="C16" s="6" t="s">
        <v>422</v>
      </c>
      <c r="E16" s="22">
        <v>645</v>
      </c>
      <c r="F16" s="18">
        <v>842</v>
      </c>
      <c r="G16" s="18">
        <v>861</v>
      </c>
      <c r="H16" s="18">
        <v>991</v>
      </c>
      <c r="I16" s="18">
        <v>3414</v>
      </c>
      <c r="J16" s="18">
        <v>3269.4</v>
      </c>
      <c r="K16" s="18">
        <v>3451.4</v>
      </c>
      <c r="L16" s="18">
        <v>2460</v>
      </c>
    </row>
    <row r="17" spans="3:12" x14ac:dyDescent="0.2">
      <c r="C17" s="6" t="s">
        <v>421</v>
      </c>
      <c r="E17" s="22">
        <v>3632</v>
      </c>
      <c r="F17" s="18">
        <v>7694</v>
      </c>
      <c r="G17" s="18">
        <v>8110</v>
      </c>
      <c r="H17" s="18">
        <v>9350</v>
      </c>
      <c r="I17" s="18">
        <v>4885</v>
      </c>
      <c r="J17" s="18">
        <v>3438.4</v>
      </c>
      <c r="K17" s="18">
        <v>3211</v>
      </c>
      <c r="L17" s="18">
        <v>2080</v>
      </c>
    </row>
    <row r="18" spans="3:12" x14ac:dyDescent="0.2">
      <c r="C18" s="6" t="s">
        <v>420</v>
      </c>
      <c r="E18" s="22">
        <v>4668</v>
      </c>
      <c r="F18" s="18">
        <v>6315</v>
      </c>
      <c r="G18" s="18">
        <v>5699</v>
      </c>
      <c r="H18" s="18">
        <v>4498</v>
      </c>
      <c r="I18" s="18">
        <v>4970</v>
      </c>
      <c r="J18" s="18">
        <v>3923.4</v>
      </c>
      <c r="K18" s="18">
        <v>1913</v>
      </c>
      <c r="L18" s="18">
        <v>1675</v>
      </c>
    </row>
    <row r="19" spans="3:12" x14ac:dyDescent="0.2">
      <c r="C19" s="6" t="s">
        <v>419</v>
      </c>
      <c r="E19" s="22">
        <v>173</v>
      </c>
      <c r="F19" s="18">
        <v>225</v>
      </c>
      <c r="G19" s="18">
        <v>379</v>
      </c>
      <c r="H19" s="18">
        <v>71</v>
      </c>
      <c r="I19" s="18">
        <v>102</v>
      </c>
      <c r="J19" s="18">
        <v>48</v>
      </c>
      <c r="K19" s="18">
        <v>61</v>
      </c>
      <c r="L19" s="18">
        <v>71</v>
      </c>
    </row>
    <row r="20" spans="3:12" x14ac:dyDescent="0.2">
      <c r="C20" s="6" t="s">
        <v>418</v>
      </c>
      <c r="E20" s="22">
        <v>169</v>
      </c>
      <c r="F20" s="18">
        <v>243</v>
      </c>
      <c r="G20" s="18">
        <v>215</v>
      </c>
      <c r="H20" s="18">
        <v>545</v>
      </c>
      <c r="I20" s="18">
        <v>211</v>
      </c>
      <c r="J20" s="18">
        <v>191</v>
      </c>
      <c r="K20" s="18">
        <v>246</v>
      </c>
      <c r="L20" s="18">
        <v>243</v>
      </c>
    </row>
    <row r="21" spans="3:12" x14ac:dyDescent="0.2">
      <c r="C21" s="6" t="s">
        <v>417</v>
      </c>
      <c r="E21" s="22">
        <v>215</v>
      </c>
      <c r="F21" s="18">
        <v>233</v>
      </c>
      <c r="G21" s="18">
        <v>442</v>
      </c>
      <c r="H21" s="18">
        <v>349</v>
      </c>
      <c r="I21" s="18">
        <v>240</v>
      </c>
      <c r="J21" s="18">
        <v>156</v>
      </c>
      <c r="K21" s="18">
        <v>184</v>
      </c>
      <c r="L21" s="18">
        <v>156</v>
      </c>
    </row>
    <row r="22" spans="3:12" x14ac:dyDescent="0.2">
      <c r="C22" s="6" t="s">
        <v>416</v>
      </c>
      <c r="E22" s="22">
        <v>842</v>
      </c>
      <c r="F22" s="18">
        <v>1034</v>
      </c>
      <c r="G22" s="18">
        <v>1270</v>
      </c>
      <c r="H22" s="18">
        <v>660</v>
      </c>
      <c r="I22" s="18">
        <v>742</v>
      </c>
      <c r="J22" s="18">
        <v>291</v>
      </c>
      <c r="K22" s="18">
        <v>357</v>
      </c>
      <c r="L22" s="18">
        <v>709</v>
      </c>
    </row>
    <row r="23" spans="3:12" x14ac:dyDescent="0.2">
      <c r="E23" s="10"/>
    </row>
    <row r="24" spans="3:12" x14ac:dyDescent="0.2">
      <c r="C24" s="6" t="s">
        <v>415</v>
      </c>
      <c r="E24" s="22">
        <v>145</v>
      </c>
      <c r="F24" s="18">
        <v>73</v>
      </c>
      <c r="G24" s="18">
        <v>20</v>
      </c>
      <c r="H24" s="18">
        <v>22</v>
      </c>
      <c r="I24" s="18">
        <v>7</v>
      </c>
      <c r="J24" s="18">
        <v>7</v>
      </c>
      <c r="K24" s="18">
        <v>14</v>
      </c>
      <c r="L24" s="18">
        <v>8</v>
      </c>
    </row>
    <row r="25" spans="3:12" x14ac:dyDescent="0.2">
      <c r="C25" s="6" t="s">
        <v>414</v>
      </c>
      <c r="E25" s="22">
        <v>1206</v>
      </c>
      <c r="F25" s="18">
        <v>1838</v>
      </c>
      <c r="G25" s="18">
        <v>1399</v>
      </c>
      <c r="H25" s="18">
        <v>1483</v>
      </c>
      <c r="I25" s="18">
        <v>3347</v>
      </c>
      <c r="J25" s="18">
        <v>2560</v>
      </c>
      <c r="K25" s="18">
        <v>1581</v>
      </c>
      <c r="L25" s="18">
        <v>818</v>
      </c>
    </row>
    <row r="26" spans="3:12" x14ac:dyDescent="0.2">
      <c r="C26" s="6" t="s">
        <v>413</v>
      </c>
      <c r="E26" s="22">
        <v>967</v>
      </c>
      <c r="F26" s="18">
        <v>2128</v>
      </c>
      <c r="G26" s="18">
        <v>2124</v>
      </c>
      <c r="H26" s="18">
        <v>405</v>
      </c>
      <c r="I26" s="18">
        <v>629</v>
      </c>
      <c r="J26" s="18">
        <v>1480</v>
      </c>
      <c r="K26" s="18">
        <v>454</v>
      </c>
      <c r="L26" s="18">
        <v>724</v>
      </c>
    </row>
    <row r="27" spans="3:12" x14ac:dyDescent="0.2">
      <c r="C27" s="6" t="s">
        <v>412</v>
      </c>
      <c r="E27" s="22">
        <v>166</v>
      </c>
      <c r="F27" s="18">
        <v>525</v>
      </c>
      <c r="G27" s="18">
        <v>299</v>
      </c>
      <c r="H27" s="18">
        <v>905</v>
      </c>
      <c r="I27" s="18">
        <v>97</v>
      </c>
      <c r="J27" s="18">
        <v>93</v>
      </c>
      <c r="K27" s="18">
        <v>120</v>
      </c>
      <c r="L27" s="18">
        <v>164</v>
      </c>
    </row>
    <row r="28" spans="3:12" x14ac:dyDescent="0.2">
      <c r="C28" s="7" t="s">
        <v>411</v>
      </c>
      <c r="E28" s="47" t="s">
        <v>410</v>
      </c>
      <c r="F28" s="19" t="s">
        <v>410</v>
      </c>
      <c r="G28" s="19" t="s">
        <v>410</v>
      </c>
      <c r="H28" s="19" t="s">
        <v>410</v>
      </c>
      <c r="I28" s="19" t="s">
        <v>410</v>
      </c>
      <c r="J28" s="19" t="s">
        <v>410</v>
      </c>
      <c r="K28" s="19" t="s">
        <v>410</v>
      </c>
      <c r="L28" s="18">
        <v>45</v>
      </c>
    </row>
    <row r="29" spans="3:12" x14ac:dyDescent="0.2">
      <c r="C29" s="6" t="s">
        <v>409</v>
      </c>
      <c r="E29" s="22">
        <v>2002</v>
      </c>
      <c r="F29" s="18">
        <v>9908</v>
      </c>
      <c r="G29" s="18">
        <v>4791</v>
      </c>
      <c r="H29" s="18">
        <v>4422</v>
      </c>
      <c r="I29" s="18">
        <v>3714</v>
      </c>
      <c r="J29" s="18">
        <v>2020</v>
      </c>
      <c r="K29" s="18">
        <v>789</v>
      </c>
      <c r="L29" s="18">
        <v>1926</v>
      </c>
    </row>
    <row r="30" spans="3:12" x14ac:dyDescent="0.2">
      <c r="C30" s="6" t="s">
        <v>408</v>
      </c>
      <c r="E30" s="22">
        <v>1568</v>
      </c>
      <c r="F30" s="18">
        <v>1536</v>
      </c>
      <c r="G30" s="18">
        <v>2213</v>
      </c>
      <c r="H30" s="18">
        <v>1808</v>
      </c>
      <c r="I30" s="18">
        <v>2196</v>
      </c>
      <c r="J30" s="18">
        <v>1560</v>
      </c>
      <c r="K30" s="18">
        <v>1036</v>
      </c>
      <c r="L30" s="18">
        <v>1096</v>
      </c>
    </row>
    <row r="31" spans="3:12" x14ac:dyDescent="0.2">
      <c r="C31" s="6" t="s">
        <v>407</v>
      </c>
      <c r="E31" s="22">
        <v>1647</v>
      </c>
      <c r="F31" s="18">
        <v>488</v>
      </c>
      <c r="G31" s="18">
        <v>390</v>
      </c>
      <c r="H31" s="18">
        <v>607</v>
      </c>
      <c r="I31" s="18">
        <v>685</v>
      </c>
      <c r="J31" s="18">
        <v>651</v>
      </c>
      <c r="K31" s="18">
        <v>239</v>
      </c>
      <c r="L31" s="18">
        <v>264</v>
      </c>
    </row>
    <row r="32" spans="3:12" x14ac:dyDescent="0.2">
      <c r="C32" s="6" t="s">
        <v>406</v>
      </c>
      <c r="E32" s="22">
        <v>4690</v>
      </c>
      <c r="F32" s="18">
        <v>3909</v>
      </c>
      <c r="G32" s="18">
        <v>4420</v>
      </c>
      <c r="H32" s="18">
        <v>3975</v>
      </c>
      <c r="I32" s="18">
        <v>3857</v>
      </c>
      <c r="J32" s="18">
        <v>2729</v>
      </c>
      <c r="K32" s="18">
        <v>3189</v>
      </c>
      <c r="L32" s="18">
        <v>4427</v>
      </c>
    </row>
    <row r="33" spans="3:12" x14ac:dyDescent="0.2">
      <c r="E33" s="10"/>
    </row>
    <row r="34" spans="3:12" x14ac:dyDescent="0.2">
      <c r="C34" s="6" t="s">
        <v>347</v>
      </c>
      <c r="E34" s="22">
        <v>4220</v>
      </c>
      <c r="F34" s="18">
        <v>1181</v>
      </c>
      <c r="G34" s="18">
        <v>1318</v>
      </c>
      <c r="H34" s="18">
        <v>4532</v>
      </c>
      <c r="I34" s="18">
        <v>4536</v>
      </c>
      <c r="J34" s="18">
        <v>5842</v>
      </c>
      <c r="K34" s="18">
        <v>5460</v>
      </c>
      <c r="L34" s="18">
        <v>7145</v>
      </c>
    </row>
    <row r="35" spans="3:12" x14ac:dyDescent="0.2">
      <c r="C35" s="6" t="s">
        <v>405</v>
      </c>
      <c r="E35" s="22">
        <v>604</v>
      </c>
      <c r="F35" s="18">
        <v>1545</v>
      </c>
      <c r="G35" s="18">
        <v>5320</v>
      </c>
      <c r="H35" s="18">
        <v>4213</v>
      </c>
      <c r="I35" s="18">
        <v>7481</v>
      </c>
      <c r="J35" s="18">
        <v>5296</v>
      </c>
      <c r="K35" s="18">
        <v>8182</v>
      </c>
      <c r="L35" s="18">
        <v>4205</v>
      </c>
    </row>
    <row r="36" spans="3:12" x14ac:dyDescent="0.2">
      <c r="E36" s="10"/>
    </row>
    <row r="37" spans="3:12" x14ac:dyDescent="0.2">
      <c r="C37" s="6" t="s">
        <v>404</v>
      </c>
      <c r="E37" s="22">
        <v>13002</v>
      </c>
      <c r="F37" s="18">
        <v>7402</v>
      </c>
      <c r="G37" s="18">
        <v>10716</v>
      </c>
      <c r="H37" s="18">
        <v>9404</v>
      </c>
      <c r="I37" s="18">
        <v>9306</v>
      </c>
      <c r="J37" s="18">
        <v>7822</v>
      </c>
      <c r="K37" s="18">
        <v>10299</v>
      </c>
      <c r="L37" s="18">
        <v>5713</v>
      </c>
    </row>
    <row r="38" spans="3:12" x14ac:dyDescent="0.2">
      <c r="C38" s="6" t="s">
        <v>403</v>
      </c>
      <c r="E38" s="22">
        <v>64</v>
      </c>
      <c r="F38" s="18">
        <v>112</v>
      </c>
      <c r="G38" s="18">
        <v>280</v>
      </c>
      <c r="H38" s="18">
        <v>288</v>
      </c>
      <c r="I38" s="18">
        <v>284</v>
      </c>
      <c r="J38" s="18">
        <v>231</v>
      </c>
      <c r="K38" s="18">
        <v>265</v>
      </c>
      <c r="L38" s="18">
        <v>13</v>
      </c>
    </row>
    <row r="39" spans="3:12" x14ac:dyDescent="0.2">
      <c r="C39" s="6" t="s">
        <v>346</v>
      </c>
      <c r="E39" s="22">
        <v>501</v>
      </c>
      <c r="F39" s="18">
        <v>529</v>
      </c>
      <c r="G39" s="18">
        <v>592</v>
      </c>
      <c r="H39" s="18">
        <v>727</v>
      </c>
      <c r="I39" s="18">
        <v>353</v>
      </c>
      <c r="J39" s="18">
        <v>331</v>
      </c>
      <c r="K39" s="18">
        <v>373</v>
      </c>
      <c r="L39" s="18">
        <v>286</v>
      </c>
    </row>
    <row r="40" spans="3:12" x14ac:dyDescent="0.2">
      <c r="E40" s="10"/>
    </row>
    <row r="41" spans="3:12" x14ac:dyDescent="0.2">
      <c r="C41" s="6" t="s">
        <v>344</v>
      </c>
      <c r="E41" s="22">
        <v>19</v>
      </c>
      <c r="F41" s="18">
        <v>36</v>
      </c>
      <c r="G41" s="18">
        <v>53</v>
      </c>
      <c r="H41" s="18">
        <v>49</v>
      </c>
      <c r="I41" s="18">
        <v>73</v>
      </c>
      <c r="J41" s="18">
        <v>53</v>
      </c>
      <c r="K41" s="18">
        <v>51</v>
      </c>
      <c r="L41" s="18">
        <v>51</v>
      </c>
    </row>
    <row r="42" spans="3:12" x14ac:dyDescent="0.2">
      <c r="C42" s="6" t="s">
        <v>402</v>
      </c>
      <c r="E42" s="22">
        <v>128</v>
      </c>
      <c r="F42" s="18">
        <v>258</v>
      </c>
      <c r="G42" s="18">
        <v>175</v>
      </c>
      <c r="H42" s="18">
        <v>188</v>
      </c>
      <c r="I42" s="18">
        <v>77</v>
      </c>
      <c r="J42" s="18">
        <v>132</v>
      </c>
      <c r="K42" s="18">
        <v>141</v>
      </c>
      <c r="L42" s="18">
        <v>131</v>
      </c>
    </row>
    <row r="43" spans="3:12" x14ac:dyDescent="0.2">
      <c r="C43" s="6" t="s">
        <v>401</v>
      </c>
      <c r="E43" s="25" t="s">
        <v>338</v>
      </c>
      <c r="F43" s="19" t="s">
        <v>338</v>
      </c>
      <c r="G43" s="18">
        <v>76</v>
      </c>
      <c r="H43" s="18">
        <v>48</v>
      </c>
      <c r="I43" s="18">
        <v>36</v>
      </c>
      <c r="J43" s="18">
        <v>65</v>
      </c>
      <c r="K43" s="18">
        <v>26</v>
      </c>
      <c r="L43" s="18">
        <v>11</v>
      </c>
    </row>
    <row r="44" spans="3:12" x14ac:dyDescent="0.2">
      <c r="C44" s="6" t="s">
        <v>400</v>
      </c>
      <c r="E44" s="22">
        <v>119</v>
      </c>
      <c r="F44" s="18">
        <v>98</v>
      </c>
      <c r="G44" s="18">
        <v>49</v>
      </c>
      <c r="H44" s="18">
        <v>61</v>
      </c>
      <c r="I44" s="18">
        <v>171</v>
      </c>
      <c r="J44" s="18">
        <v>176</v>
      </c>
      <c r="K44" s="18">
        <v>232</v>
      </c>
      <c r="L44" s="18">
        <v>256</v>
      </c>
    </row>
    <row r="45" spans="3:12" x14ac:dyDescent="0.2">
      <c r="C45" s="6" t="s">
        <v>399</v>
      </c>
      <c r="E45" s="22">
        <v>1362</v>
      </c>
      <c r="F45" s="18">
        <v>1027</v>
      </c>
      <c r="G45" s="18">
        <v>2229</v>
      </c>
      <c r="H45" s="18">
        <v>1028</v>
      </c>
      <c r="I45" s="18">
        <v>633</v>
      </c>
      <c r="J45" s="18">
        <v>663</v>
      </c>
      <c r="K45" s="18">
        <v>573</v>
      </c>
      <c r="L45" s="18">
        <v>909</v>
      </c>
    </row>
    <row r="46" spans="3:12" x14ac:dyDescent="0.2">
      <c r="E46" s="22"/>
      <c r="F46" s="18"/>
      <c r="G46" s="18"/>
      <c r="H46" s="18"/>
      <c r="I46" s="18"/>
      <c r="J46" s="18"/>
      <c r="K46" s="18"/>
      <c r="L46" s="18"/>
    </row>
    <row r="47" spans="3:12" x14ac:dyDescent="0.2">
      <c r="C47" s="6" t="s">
        <v>398</v>
      </c>
      <c r="E47" s="22">
        <v>2</v>
      </c>
      <c r="F47" s="18">
        <v>14</v>
      </c>
      <c r="G47" s="18">
        <v>4</v>
      </c>
      <c r="H47" s="18">
        <v>73</v>
      </c>
      <c r="I47" s="18">
        <v>4</v>
      </c>
      <c r="J47" s="18">
        <v>17</v>
      </c>
      <c r="K47" s="18">
        <v>39</v>
      </c>
      <c r="L47" s="18">
        <v>28</v>
      </c>
    </row>
    <row r="48" spans="3:12" x14ac:dyDescent="0.2">
      <c r="C48" s="6" t="s">
        <v>397</v>
      </c>
      <c r="E48" s="22">
        <v>161</v>
      </c>
      <c r="F48" s="18">
        <v>141</v>
      </c>
      <c r="G48" s="18">
        <v>91</v>
      </c>
      <c r="H48" s="18">
        <v>37</v>
      </c>
      <c r="I48" s="18">
        <v>46</v>
      </c>
      <c r="J48" s="18">
        <v>22</v>
      </c>
      <c r="K48" s="18">
        <v>23</v>
      </c>
      <c r="L48" s="18">
        <v>66</v>
      </c>
    </row>
    <row r="49" spans="3:12" x14ac:dyDescent="0.2">
      <c r="C49" s="6" t="s">
        <v>396</v>
      </c>
      <c r="E49" s="22">
        <v>8491</v>
      </c>
      <c r="F49" s="18">
        <v>7701</v>
      </c>
      <c r="G49" s="18">
        <v>5421</v>
      </c>
      <c r="H49" s="18">
        <v>5061</v>
      </c>
      <c r="I49" s="18">
        <v>6087</v>
      </c>
      <c r="J49" s="18">
        <v>4673</v>
      </c>
      <c r="K49" s="18">
        <v>5400</v>
      </c>
      <c r="L49" s="18">
        <v>7717</v>
      </c>
    </row>
    <row r="50" spans="3:12" x14ac:dyDescent="0.2">
      <c r="C50" s="6" t="s">
        <v>395</v>
      </c>
      <c r="E50" s="22">
        <v>7</v>
      </c>
      <c r="F50" s="19" t="s">
        <v>338</v>
      </c>
      <c r="G50" s="18">
        <v>7</v>
      </c>
      <c r="H50" s="18">
        <v>11</v>
      </c>
      <c r="I50" s="18">
        <v>15</v>
      </c>
      <c r="J50" s="18">
        <v>9</v>
      </c>
      <c r="K50" s="18">
        <v>13</v>
      </c>
      <c r="L50" s="18">
        <v>9</v>
      </c>
    </row>
    <row r="51" spans="3:12" x14ac:dyDescent="0.2">
      <c r="E51" s="10"/>
      <c r="I51" s="18"/>
      <c r="J51" s="18"/>
      <c r="K51" s="18"/>
      <c r="L51" s="18"/>
    </row>
    <row r="52" spans="3:12" x14ac:dyDescent="0.2">
      <c r="C52" s="6" t="s">
        <v>345</v>
      </c>
      <c r="E52" s="22">
        <v>254</v>
      </c>
      <c r="F52" s="18">
        <v>372</v>
      </c>
      <c r="G52" s="18">
        <v>429</v>
      </c>
      <c r="H52" s="18">
        <v>377</v>
      </c>
      <c r="I52" s="18">
        <v>277</v>
      </c>
      <c r="J52" s="18">
        <v>275</v>
      </c>
      <c r="K52" s="18">
        <v>261</v>
      </c>
      <c r="L52" s="18">
        <v>235</v>
      </c>
    </row>
    <row r="53" spans="3:12" x14ac:dyDescent="0.2">
      <c r="C53" s="6" t="s">
        <v>394</v>
      </c>
      <c r="E53" s="46">
        <v>7</v>
      </c>
      <c r="F53" s="45">
        <v>3</v>
      </c>
      <c r="G53" s="45">
        <v>5</v>
      </c>
      <c r="H53" s="45">
        <v>2</v>
      </c>
      <c r="I53" s="45">
        <v>26</v>
      </c>
      <c r="J53" s="45">
        <v>42</v>
      </c>
      <c r="K53" s="45">
        <v>71</v>
      </c>
      <c r="L53" s="45">
        <v>36</v>
      </c>
    </row>
    <row r="54" spans="3:12" x14ac:dyDescent="0.2">
      <c r="C54" s="6" t="s">
        <v>393</v>
      </c>
      <c r="E54" s="22">
        <v>13</v>
      </c>
      <c r="F54" s="18">
        <v>14</v>
      </c>
      <c r="G54" s="18">
        <v>36</v>
      </c>
      <c r="H54" s="18">
        <v>77</v>
      </c>
      <c r="I54" s="18">
        <v>112</v>
      </c>
      <c r="J54" s="18">
        <v>99</v>
      </c>
      <c r="K54" s="18">
        <v>67</v>
      </c>
      <c r="L54" s="18">
        <v>73</v>
      </c>
    </row>
    <row r="55" spans="3:12" x14ac:dyDescent="0.2">
      <c r="C55" s="6" t="s">
        <v>392</v>
      </c>
      <c r="E55" s="25" t="s">
        <v>24</v>
      </c>
      <c r="F55" s="19" t="s">
        <v>24</v>
      </c>
      <c r="G55" s="19" t="s">
        <v>24</v>
      </c>
      <c r="H55" s="19" t="s">
        <v>24</v>
      </c>
      <c r="I55" s="18">
        <v>548</v>
      </c>
      <c r="J55" s="18">
        <v>291</v>
      </c>
      <c r="K55" s="18">
        <v>277</v>
      </c>
      <c r="L55" s="18">
        <v>309</v>
      </c>
    </row>
    <row r="56" spans="3:12" x14ac:dyDescent="0.2">
      <c r="E56" s="10"/>
    </row>
    <row r="57" spans="3:12" x14ac:dyDescent="0.2">
      <c r="C57" s="6" t="s">
        <v>391</v>
      </c>
      <c r="E57" s="22">
        <v>168</v>
      </c>
      <c r="F57" s="18">
        <v>188</v>
      </c>
      <c r="G57" s="18">
        <v>463</v>
      </c>
      <c r="H57" s="18">
        <v>283</v>
      </c>
      <c r="I57" s="18">
        <v>65</v>
      </c>
      <c r="J57" s="18">
        <v>119</v>
      </c>
      <c r="K57" s="18">
        <v>121</v>
      </c>
      <c r="L57" s="18">
        <v>55</v>
      </c>
    </row>
    <row r="58" spans="3:12" x14ac:dyDescent="0.2">
      <c r="C58" s="6" t="s">
        <v>390</v>
      </c>
      <c r="E58" s="22">
        <v>137</v>
      </c>
      <c r="F58" s="18">
        <v>59</v>
      </c>
      <c r="G58" s="18">
        <v>263</v>
      </c>
      <c r="H58" s="18">
        <v>137</v>
      </c>
      <c r="I58" s="18">
        <v>209</v>
      </c>
      <c r="J58" s="18">
        <v>180</v>
      </c>
      <c r="K58" s="18">
        <v>334</v>
      </c>
      <c r="L58" s="18">
        <v>74</v>
      </c>
    </row>
    <row r="59" spans="3:12" x14ac:dyDescent="0.2">
      <c r="C59" s="6" t="s">
        <v>389</v>
      </c>
      <c r="E59" s="22">
        <v>162</v>
      </c>
      <c r="F59" s="18">
        <v>257</v>
      </c>
      <c r="G59" s="18">
        <v>123</v>
      </c>
      <c r="H59" s="18">
        <v>123</v>
      </c>
      <c r="I59" s="18">
        <v>353</v>
      </c>
      <c r="J59" s="18">
        <v>236</v>
      </c>
      <c r="K59" s="18">
        <v>224</v>
      </c>
      <c r="L59" s="18">
        <v>243</v>
      </c>
    </row>
    <row r="60" spans="3:12" x14ac:dyDescent="0.2">
      <c r="C60" s="6" t="s">
        <v>388</v>
      </c>
      <c r="E60" s="22">
        <v>7</v>
      </c>
      <c r="F60" s="18">
        <v>18</v>
      </c>
      <c r="G60" s="18">
        <v>101</v>
      </c>
      <c r="H60" s="18">
        <v>45</v>
      </c>
      <c r="I60" s="18">
        <v>26</v>
      </c>
      <c r="J60" s="18">
        <v>16</v>
      </c>
      <c r="K60" s="18">
        <v>24</v>
      </c>
      <c r="L60" s="18">
        <v>13</v>
      </c>
    </row>
    <row r="61" spans="3:12" x14ac:dyDescent="0.2">
      <c r="E61" s="22"/>
      <c r="F61" s="18"/>
      <c r="G61" s="18"/>
      <c r="H61" s="18"/>
      <c r="I61" s="18"/>
      <c r="J61" s="18"/>
      <c r="K61" s="18"/>
      <c r="L61" s="18"/>
    </row>
    <row r="62" spans="3:12" x14ac:dyDescent="0.2">
      <c r="C62" s="6" t="s">
        <v>387</v>
      </c>
      <c r="E62" s="22">
        <v>10</v>
      </c>
      <c r="F62" s="18">
        <v>19</v>
      </c>
      <c r="G62" s="18">
        <v>72</v>
      </c>
      <c r="H62" s="18">
        <v>57</v>
      </c>
      <c r="I62" s="18">
        <v>74</v>
      </c>
      <c r="J62" s="18">
        <v>67</v>
      </c>
      <c r="K62" s="18">
        <v>68</v>
      </c>
      <c r="L62" s="18">
        <v>78</v>
      </c>
    </row>
    <row r="63" spans="3:12" x14ac:dyDescent="0.2">
      <c r="C63" s="6" t="s">
        <v>386</v>
      </c>
      <c r="E63" s="25" t="s">
        <v>338</v>
      </c>
      <c r="F63" s="18">
        <v>20</v>
      </c>
      <c r="G63" s="18">
        <v>15</v>
      </c>
      <c r="H63" s="18">
        <v>84</v>
      </c>
      <c r="I63" s="19" t="s">
        <v>338</v>
      </c>
      <c r="J63" s="18">
        <v>501</v>
      </c>
      <c r="K63" s="18">
        <v>48</v>
      </c>
      <c r="L63" s="18">
        <v>360</v>
      </c>
    </row>
    <row r="64" spans="3:12" x14ac:dyDescent="0.2">
      <c r="C64" s="6" t="s">
        <v>343</v>
      </c>
      <c r="E64" s="22">
        <v>9805</v>
      </c>
      <c r="F64" s="18">
        <v>5543</v>
      </c>
      <c r="G64" s="18">
        <v>7820</v>
      </c>
      <c r="H64" s="18">
        <v>4676</v>
      </c>
      <c r="I64" s="18">
        <f>3277-548</f>
        <v>2729</v>
      </c>
      <c r="J64" s="18">
        <v>2770</v>
      </c>
      <c r="K64" s="18">
        <v>2383</v>
      </c>
      <c r="L64" s="18">
        <v>2584</v>
      </c>
    </row>
    <row r="65" spans="1:12" x14ac:dyDescent="0.2">
      <c r="E65" s="10"/>
    </row>
    <row r="66" spans="1:12" x14ac:dyDescent="0.2">
      <c r="C66" s="6" t="s">
        <v>385</v>
      </c>
      <c r="E66" s="22">
        <v>137</v>
      </c>
      <c r="F66" s="18">
        <v>90</v>
      </c>
      <c r="G66" s="18">
        <v>155</v>
      </c>
      <c r="H66" s="18">
        <v>128</v>
      </c>
      <c r="I66" s="18">
        <v>183</v>
      </c>
      <c r="J66" s="18">
        <v>168</v>
      </c>
      <c r="K66" s="18">
        <v>147</v>
      </c>
      <c r="L66" s="18">
        <v>147</v>
      </c>
    </row>
    <row r="67" spans="1:12" x14ac:dyDescent="0.2">
      <c r="C67" s="6" t="s">
        <v>342</v>
      </c>
      <c r="E67" s="22">
        <v>168</v>
      </c>
      <c r="F67" s="18">
        <v>114</v>
      </c>
      <c r="G67" s="18">
        <v>135</v>
      </c>
      <c r="H67" s="18">
        <v>31</v>
      </c>
      <c r="I67" s="18">
        <v>25</v>
      </c>
      <c r="J67" s="18">
        <v>15</v>
      </c>
      <c r="K67" s="18">
        <v>12</v>
      </c>
      <c r="L67" s="18">
        <v>9</v>
      </c>
    </row>
    <row r="68" spans="1:12" x14ac:dyDescent="0.2">
      <c r="C68" s="6" t="s">
        <v>384</v>
      </c>
      <c r="E68" s="22">
        <v>906</v>
      </c>
      <c r="F68" s="18">
        <v>649</v>
      </c>
      <c r="G68" s="18">
        <v>240</v>
      </c>
      <c r="H68" s="18">
        <v>201</v>
      </c>
      <c r="I68" s="18">
        <v>123</v>
      </c>
      <c r="J68" s="18">
        <v>111</v>
      </c>
      <c r="K68" s="18">
        <v>112</v>
      </c>
      <c r="L68" s="18">
        <v>79</v>
      </c>
    </row>
    <row r="69" spans="1:12" x14ac:dyDescent="0.2">
      <c r="C69" s="6" t="s">
        <v>383</v>
      </c>
      <c r="E69" s="22">
        <v>2</v>
      </c>
      <c r="F69" s="18">
        <v>4</v>
      </c>
      <c r="G69" s="18">
        <v>2</v>
      </c>
      <c r="H69" s="18">
        <v>27</v>
      </c>
      <c r="I69" s="18">
        <v>27</v>
      </c>
      <c r="J69" s="18">
        <v>30</v>
      </c>
      <c r="K69" s="18">
        <v>26</v>
      </c>
      <c r="L69" s="18">
        <v>27</v>
      </c>
    </row>
    <row r="70" spans="1:12" x14ac:dyDescent="0.2">
      <c r="C70" s="6" t="s">
        <v>382</v>
      </c>
      <c r="E70" s="22">
        <v>65</v>
      </c>
      <c r="F70" s="18">
        <v>75</v>
      </c>
      <c r="G70" s="18">
        <v>55</v>
      </c>
      <c r="H70" s="18">
        <v>20</v>
      </c>
      <c r="I70" s="18">
        <v>15</v>
      </c>
      <c r="J70" s="18">
        <v>18</v>
      </c>
      <c r="K70" s="18">
        <v>12</v>
      </c>
      <c r="L70" s="18">
        <v>11</v>
      </c>
    </row>
    <row r="71" spans="1:12" ht="18" thickBot="1" x14ac:dyDescent="0.25">
      <c r="B71" s="8"/>
      <c r="C71" s="8"/>
      <c r="D71" s="8"/>
      <c r="E71" s="44"/>
      <c r="F71" s="43"/>
      <c r="G71" s="43"/>
      <c r="H71" s="43"/>
      <c r="I71" s="8"/>
      <c r="J71" s="43"/>
      <c r="K71" s="43"/>
      <c r="L71" s="43"/>
    </row>
    <row r="72" spans="1:12" x14ac:dyDescent="0.2">
      <c r="E72" s="6" t="s">
        <v>31</v>
      </c>
    </row>
    <row r="73" spans="1:12" x14ac:dyDescent="0.2">
      <c r="A73" s="6"/>
    </row>
    <row r="74" spans="1:12" x14ac:dyDescent="0.2">
      <c r="A74" s="6"/>
    </row>
    <row r="79" spans="1:12" x14ac:dyDescent="0.2">
      <c r="F79" s="1" t="s">
        <v>381</v>
      </c>
    </row>
    <row r="80" spans="1:12" x14ac:dyDescent="0.2">
      <c r="E80" s="1" t="s">
        <v>380</v>
      </c>
    </row>
    <row r="81" spans="2:12" ht="18" thickBot="1" x14ac:dyDescent="0.25">
      <c r="B81" s="8"/>
      <c r="C81" s="8"/>
      <c r="D81" s="8"/>
      <c r="E81" s="8"/>
      <c r="F81" s="9" t="s">
        <v>379</v>
      </c>
      <c r="G81" s="8"/>
      <c r="H81" s="8"/>
      <c r="I81" s="8"/>
      <c r="J81" s="8"/>
      <c r="K81" s="8"/>
      <c r="L81" s="42" t="s">
        <v>378</v>
      </c>
    </row>
    <row r="82" spans="2:12" x14ac:dyDescent="0.2">
      <c r="E82" s="12" t="s">
        <v>377</v>
      </c>
      <c r="F82" s="12" t="s">
        <v>376</v>
      </c>
      <c r="G82" s="12" t="s">
        <v>375</v>
      </c>
      <c r="H82" s="12" t="s">
        <v>374</v>
      </c>
      <c r="I82" s="12" t="s">
        <v>373</v>
      </c>
      <c r="J82" s="12" t="s">
        <v>372</v>
      </c>
      <c r="K82" s="12" t="s">
        <v>371</v>
      </c>
      <c r="L82" s="12" t="s">
        <v>370</v>
      </c>
    </row>
    <row r="83" spans="2:12" x14ac:dyDescent="0.2">
      <c r="B83" s="11"/>
      <c r="C83" s="11"/>
      <c r="D83" s="11"/>
      <c r="E83" s="14" t="s">
        <v>369</v>
      </c>
      <c r="F83" s="14" t="s">
        <v>368</v>
      </c>
      <c r="G83" s="14" t="s">
        <v>367</v>
      </c>
      <c r="H83" s="14" t="s">
        <v>366</v>
      </c>
      <c r="I83" s="14" t="s">
        <v>365</v>
      </c>
      <c r="J83" s="14" t="s">
        <v>364</v>
      </c>
      <c r="K83" s="14" t="s">
        <v>363</v>
      </c>
      <c r="L83" s="14" t="s">
        <v>362</v>
      </c>
    </row>
    <row r="84" spans="2:12" x14ac:dyDescent="0.2">
      <c r="E84" s="10"/>
    </row>
    <row r="85" spans="2:12" x14ac:dyDescent="0.2">
      <c r="C85" s="6" t="s">
        <v>361</v>
      </c>
      <c r="E85" s="22">
        <v>179</v>
      </c>
      <c r="F85" s="18">
        <v>1577</v>
      </c>
      <c r="G85" s="18">
        <v>277</v>
      </c>
      <c r="H85" s="18">
        <v>440</v>
      </c>
      <c r="I85" s="18">
        <v>245</v>
      </c>
      <c r="J85" s="18">
        <v>431</v>
      </c>
      <c r="K85" s="18">
        <v>243</v>
      </c>
      <c r="L85" s="18">
        <v>313</v>
      </c>
    </row>
    <row r="86" spans="2:12" x14ac:dyDescent="0.2">
      <c r="C86" s="6" t="s">
        <v>360</v>
      </c>
      <c r="E86" s="22">
        <v>912</v>
      </c>
      <c r="F86" s="18">
        <v>492</v>
      </c>
      <c r="G86" s="18">
        <v>100</v>
      </c>
      <c r="H86" s="18">
        <v>77</v>
      </c>
      <c r="I86" s="18">
        <v>164</v>
      </c>
      <c r="J86" s="18">
        <v>190</v>
      </c>
      <c r="K86" s="18">
        <v>234</v>
      </c>
      <c r="L86" s="18">
        <v>218</v>
      </c>
    </row>
    <row r="87" spans="2:12" x14ac:dyDescent="0.2">
      <c r="C87" s="6" t="s">
        <v>359</v>
      </c>
      <c r="E87" s="22">
        <v>150</v>
      </c>
      <c r="F87" s="18">
        <v>306</v>
      </c>
      <c r="G87" s="18">
        <v>431</v>
      </c>
      <c r="H87" s="18">
        <v>312</v>
      </c>
      <c r="I87" s="18">
        <v>419</v>
      </c>
      <c r="J87" s="18">
        <v>348</v>
      </c>
      <c r="K87" s="18">
        <v>368</v>
      </c>
      <c r="L87" s="18">
        <v>323</v>
      </c>
    </row>
    <row r="88" spans="2:12" x14ac:dyDescent="0.2">
      <c r="E88" s="22"/>
      <c r="F88" s="18"/>
      <c r="G88" s="18"/>
      <c r="H88" s="18"/>
      <c r="I88" s="18"/>
      <c r="J88" s="18"/>
      <c r="K88" s="18"/>
      <c r="L88" s="18"/>
    </row>
    <row r="89" spans="2:12" x14ac:dyDescent="0.2">
      <c r="C89" s="6" t="s">
        <v>358</v>
      </c>
      <c r="E89" s="22">
        <v>157</v>
      </c>
      <c r="F89" s="18">
        <v>167</v>
      </c>
      <c r="G89" s="18">
        <v>210</v>
      </c>
      <c r="H89" s="18">
        <v>164</v>
      </c>
      <c r="I89" s="18">
        <v>240</v>
      </c>
      <c r="J89" s="18">
        <v>197</v>
      </c>
      <c r="K89" s="18">
        <v>251</v>
      </c>
      <c r="L89" s="18">
        <v>198</v>
      </c>
    </row>
    <row r="90" spans="2:12" x14ac:dyDescent="0.2">
      <c r="C90" s="6" t="s">
        <v>357</v>
      </c>
      <c r="E90" s="22">
        <v>24</v>
      </c>
      <c r="F90" s="18">
        <v>49</v>
      </c>
      <c r="G90" s="18">
        <v>43</v>
      </c>
      <c r="H90" s="18">
        <v>25</v>
      </c>
      <c r="I90" s="18">
        <v>8</v>
      </c>
      <c r="J90" s="18">
        <v>9</v>
      </c>
      <c r="K90" s="18">
        <v>14</v>
      </c>
      <c r="L90" s="18">
        <v>10</v>
      </c>
    </row>
    <row r="91" spans="2:12" x14ac:dyDescent="0.2">
      <c r="C91" s="6" t="s">
        <v>356</v>
      </c>
      <c r="E91" s="22">
        <v>14</v>
      </c>
      <c r="F91" s="18">
        <v>47</v>
      </c>
      <c r="G91" s="18">
        <v>60</v>
      </c>
      <c r="H91" s="18">
        <v>44</v>
      </c>
      <c r="I91" s="18">
        <v>26</v>
      </c>
      <c r="J91" s="18">
        <v>29</v>
      </c>
      <c r="K91" s="18">
        <v>20</v>
      </c>
      <c r="L91" s="18">
        <v>31</v>
      </c>
    </row>
    <row r="92" spans="2:12" x14ac:dyDescent="0.2">
      <c r="E92" s="10"/>
    </row>
    <row r="93" spans="2:12" x14ac:dyDescent="0.2">
      <c r="C93" s="6" t="s">
        <v>355</v>
      </c>
      <c r="E93" s="22">
        <v>35</v>
      </c>
      <c r="F93" s="18">
        <v>60</v>
      </c>
      <c r="G93" s="18">
        <v>43</v>
      </c>
      <c r="H93" s="18">
        <v>5</v>
      </c>
      <c r="I93" s="18">
        <v>17</v>
      </c>
      <c r="J93" s="18">
        <v>20</v>
      </c>
      <c r="K93" s="18">
        <v>27</v>
      </c>
      <c r="L93" s="18">
        <v>56</v>
      </c>
    </row>
    <row r="94" spans="2:12" x14ac:dyDescent="0.2">
      <c r="C94" s="6" t="s">
        <v>354</v>
      </c>
      <c r="E94" s="22">
        <v>175</v>
      </c>
      <c r="F94" s="18">
        <v>371</v>
      </c>
      <c r="G94" s="18">
        <v>215</v>
      </c>
      <c r="H94" s="18">
        <v>186</v>
      </c>
      <c r="I94" s="18">
        <v>211</v>
      </c>
      <c r="J94" s="18">
        <v>311</v>
      </c>
      <c r="K94" s="18">
        <v>255</v>
      </c>
      <c r="L94" s="18">
        <v>344</v>
      </c>
    </row>
    <row r="95" spans="2:12" x14ac:dyDescent="0.2">
      <c r="E95" s="22"/>
      <c r="F95" s="18"/>
      <c r="G95" s="18"/>
      <c r="H95" s="18"/>
      <c r="I95" s="18"/>
      <c r="J95" s="18"/>
      <c r="K95" s="18"/>
      <c r="L95" s="18"/>
    </row>
    <row r="96" spans="2:12" x14ac:dyDescent="0.2">
      <c r="C96" s="6" t="s">
        <v>353</v>
      </c>
      <c r="E96" s="22">
        <v>61</v>
      </c>
      <c r="F96" s="18">
        <v>85</v>
      </c>
      <c r="G96" s="18">
        <v>132</v>
      </c>
      <c r="H96" s="18">
        <v>118</v>
      </c>
      <c r="I96" s="18">
        <v>54</v>
      </c>
      <c r="J96" s="18">
        <v>40</v>
      </c>
      <c r="K96" s="18">
        <v>46</v>
      </c>
      <c r="L96" s="18">
        <v>42</v>
      </c>
    </row>
    <row r="97" spans="2:12" x14ac:dyDescent="0.2">
      <c r="C97" s="6" t="s">
        <v>352</v>
      </c>
      <c r="E97" s="22">
        <v>307</v>
      </c>
      <c r="F97" s="18">
        <v>49</v>
      </c>
      <c r="G97" s="18">
        <v>56</v>
      </c>
      <c r="H97" s="18">
        <v>178</v>
      </c>
      <c r="I97" s="18">
        <v>101</v>
      </c>
      <c r="J97" s="18">
        <v>124</v>
      </c>
      <c r="K97" s="18">
        <v>126</v>
      </c>
      <c r="L97" s="18">
        <v>61</v>
      </c>
    </row>
    <row r="98" spans="2:12" x14ac:dyDescent="0.2">
      <c r="C98" s="6" t="s">
        <v>351</v>
      </c>
      <c r="E98" s="22">
        <v>1</v>
      </c>
      <c r="F98" s="18">
        <v>5</v>
      </c>
      <c r="G98" s="18">
        <v>33</v>
      </c>
      <c r="H98" s="18">
        <v>50</v>
      </c>
      <c r="I98" s="18">
        <v>41</v>
      </c>
      <c r="J98" s="18">
        <v>2</v>
      </c>
      <c r="K98" s="18">
        <v>0.01</v>
      </c>
      <c r="L98" s="18">
        <v>0</v>
      </c>
    </row>
    <row r="99" spans="2:12" x14ac:dyDescent="0.2">
      <c r="C99" s="6" t="s">
        <v>339</v>
      </c>
      <c r="E99" s="22">
        <v>121</v>
      </c>
      <c r="F99" s="18">
        <v>57</v>
      </c>
      <c r="G99" s="18">
        <v>97</v>
      </c>
      <c r="H99" s="18">
        <v>111</v>
      </c>
      <c r="I99" s="18">
        <v>81</v>
      </c>
      <c r="J99" s="18">
        <v>78</v>
      </c>
      <c r="K99" s="18">
        <v>67</v>
      </c>
      <c r="L99" s="18">
        <v>54</v>
      </c>
    </row>
    <row r="100" spans="2:12" x14ac:dyDescent="0.2">
      <c r="E100" s="22"/>
      <c r="F100" s="18"/>
      <c r="G100" s="18"/>
      <c r="H100" s="18"/>
      <c r="I100" s="18"/>
      <c r="J100" s="18"/>
      <c r="K100" s="18"/>
      <c r="L100" s="18"/>
    </row>
    <row r="101" spans="2:12" x14ac:dyDescent="0.2">
      <c r="C101" s="6" t="s">
        <v>350</v>
      </c>
      <c r="E101" s="22">
        <v>72</v>
      </c>
      <c r="F101" s="18">
        <v>169</v>
      </c>
      <c r="G101" s="18">
        <v>61</v>
      </c>
      <c r="H101" s="18">
        <v>30</v>
      </c>
      <c r="I101" s="18">
        <v>111</v>
      </c>
      <c r="J101" s="18">
        <v>92</v>
      </c>
      <c r="K101" s="18">
        <v>34</v>
      </c>
      <c r="L101" s="18">
        <v>38</v>
      </c>
    </row>
    <row r="102" spans="2:12" x14ac:dyDescent="0.2">
      <c r="C102" s="6" t="s">
        <v>349</v>
      </c>
      <c r="E102" s="22">
        <v>976</v>
      </c>
      <c r="F102" s="18">
        <v>504</v>
      </c>
      <c r="G102" s="18">
        <v>702</v>
      </c>
      <c r="H102" s="18">
        <v>529</v>
      </c>
      <c r="I102" s="18">
        <v>177</v>
      </c>
      <c r="J102" s="18">
        <v>177</v>
      </c>
      <c r="K102" s="18">
        <v>157</v>
      </c>
      <c r="L102" s="18">
        <v>94</v>
      </c>
    </row>
    <row r="103" spans="2:12" x14ac:dyDescent="0.2">
      <c r="C103" s="6" t="s">
        <v>348</v>
      </c>
      <c r="E103" s="22">
        <v>330</v>
      </c>
      <c r="F103" s="18">
        <v>340</v>
      </c>
      <c r="G103" s="18">
        <v>604</v>
      </c>
      <c r="H103" s="18">
        <v>661</v>
      </c>
      <c r="I103" s="18">
        <v>424</v>
      </c>
      <c r="J103" s="18">
        <v>469</v>
      </c>
      <c r="K103" s="18">
        <v>374</v>
      </c>
      <c r="L103" s="18">
        <v>370</v>
      </c>
    </row>
    <row r="104" spans="2:12" x14ac:dyDescent="0.2">
      <c r="E104" s="22"/>
      <c r="F104" s="18"/>
      <c r="G104" s="18"/>
      <c r="H104" s="18"/>
      <c r="I104" s="18"/>
    </row>
    <row r="105" spans="2:12" x14ac:dyDescent="0.2">
      <c r="B105" s="1" t="s">
        <v>298</v>
      </c>
      <c r="C105" s="4"/>
      <c r="D105" s="4"/>
      <c r="E105" s="3">
        <f>SUM(E107:E115)</f>
        <v>3404.8</v>
      </c>
      <c r="F105" s="4">
        <f>SUM(F107:F115)</f>
        <v>6166</v>
      </c>
      <c r="G105" s="4">
        <f>SUM(G107:G115)</f>
        <v>5312</v>
      </c>
      <c r="H105" s="4">
        <f>SUM(H107:H115)</f>
        <v>7105.1</v>
      </c>
      <c r="I105" s="4">
        <f>SUM(I107:I115)+2</f>
        <v>6590</v>
      </c>
      <c r="J105" s="4">
        <f>SUM(J107:J115)+5</f>
        <v>6799</v>
      </c>
      <c r="K105" s="4">
        <f>SUM(K107:K115)+4</f>
        <v>6024</v>
      </c>
      <c r="L105" s="4">
        <f>SUM(L107:L115)+3</f>
        <v>6328</v>
      </c>
    </row>
    <row r="106" spans="2:12" x14ac:dyDescent="0.2">
      <c r="E106" s="10"/>
    </row>
    <row r="107" spans="2:12" x14ac:dyDescent="0.2">
      <c r="C107" s="6" t="s">
        <v>347</v>
      </c>
      <c r="E107" s="25" t="s">
        <v>338</v>
      </c>
      <c r="F107" s="18">
        <v>11</v>
      </c>
      <c r="G107" s="18">
        <v>11</v>
      </c>
      <c r="H107" s="18">
        <v>0.1</v>
      </c>
      <c r="I107" s="19" t="s">
        <v>338</v>
      </c>
      <c r="J107" s="19" t="s">
        <v>338</v>
      </c>
      <c r="K107" s="19" t="s">
        <v>338</v>
      </c>
      <c r="L107" s="19" t="s">
        <v>338</v>
      </c>
    </row>
    <row r="108" spans="2:12" x14ac:dyDescent="0.2">
      <c r="C108" s="6" t="s">
        <v>346</v>
      </c>
      <c r="E108" s="22">
        <v>3388</v>
      </c>
      <c r="F108" s="18">
        <v>5454</v>
      </c>
      <c r="G108" s="18">
        <v>3620</v>
      </c>
      <c r="H108" s="18">
        <v>3083</v>
      </c>
      <c r="I108" s="18">
        <v>1877</v>
      </c>
      <c r="J108" s="18">
        <v>1420</v>
      </c>
      <c r="K108" s="18">
        <v>1142</v>
      </c>
      <c r="L108" s="18">
        <v>1149</v>
      </c>
    </row>
    <row r="109" spans="2:12" x14ac:dyDescent="0.2">
      <c r="C109" s="6" t="s">
        <v>345</v>
      </c>
      <c r="E109" s="22">
        <f>5+0.4</f>
        <v>5.4</v>
      </c>
      <c r="F109" s="18">
        <v>560</v>
      </c>
      <c r="G109" s="18">
        <v>1511</v>
      </c>
      <c r="H109" s="18">
        <v>3650</v>
      </c>
      <c r="I109" s="18">
        <v>4259</v>
      </c>
      <c r="J109" s="18">
        <v>5020</v>
      </c>
      <c r="K109" s="18">
        <v>4586</v>
      </c>
      <c r="L109" s="18">
        <v>4749</v>
      </c>
    </row>
    <row r="110" spans="2:12" x14ac:dyDescent="0.2">
      <c r="C110" s="6" t="s">
        <v>344</v>
      </c>
      <c r="E110" s="25" t="s">
        <v>24</v>
      </c>
      <c r="F110" s="19" t="s">
        <v>24</v>
      </c>
      <c r="G110" s="19" t="s">
        <v>24</v>
      </c>
      <c r="H110" s="19" t="s">
        <v>24</v>
      </c>
      <c r="I110" s="18">
        <v>41</v>
      </c>
      <c r="J110" s="18">
        <v>81</v>
      </c>
      <c r="K110" s="18">
        <v>54</v>
      </c>
      <c r="L110" s="18">
        <v>38</v>
      </c>
    </row>
    <row r="111" spans="2:12" x14ac:dyDescent="0.2">
      <c r="C111" s="6" t="s">
        <v>343</v>
      </c>
      <c r="E111" s="22">
        <f>11+0.4</f>
        <v>11.4</v>
      </c>
      <c r="F111" s="18">
        <f>66+74</f>
        <v>140</v>
      </c>
      <c r="G111" s="18">
        <v>128</v>
      </c>
      <c r="H111" s="18">
        <v>305</v>
      </c>
      <c r="I111" s="18">
        <v>316</v>
      </c>
      <c r="J111" s="18">
        <v>233</v>
      </c>
      <c r="K111" s="18">
        <v>207</v>
      </c>
      <c r="L111" s="18">
        <v>371</v>
      </c>
    </row>
    <row r="112" spans="2:12" x14ac:dyDescent="0.2">
      <c r="E112" s="22"/>
      <c r="F112" s="18"/>
      <c r="G112" s="18"/>
      <c r="H112" s="18"/>
    </row>
    <row r="113" spans="2:12" x14ac:dyDescent="0.2">
      <c r="C113" s="6" t="s">
        <v>342</v>
      </c>
      <c r="E113" s="25" t="s">
        <v>338</v>
      </c>
      <c r="F113" s="19" t="s">
        <v>338</v>
      </c>
      <c r="G113" s="18">
        <v>1</v>
      </c>
      <c r="H113" s="19" t="s">
        <v>338</v>
      </c>
      <c r="I113" s="19" t="s">
        <v>341</v>
      </c>
      <c r="J113" s="19" t="s">
        <v>341</v>
      </c>
      <c r="K113" s="19" t="s">
        <v>341</v>
      </c>
      <c r="L113" s="19" t="s">
        <v>341</v>
      </c>
    </row>
    <row r="114" spans="2:12" x14ac:dyDescent="0.2">
      <c r="C114" s="6" t="s">
        <v>340</v>
      </c>
      <c r="E114" s="25" t="s">
        <v>338</v>
      </c>
      <c r="F114" s="19" t="s">
        <v>338</v>
      </c>
      <c r="G114" s="18">
        <v>29</v>
      </c>
      <c r="H114" s="18">
        <v>9</v>
      </c>
      <c r="I114" s="18">
        <v>2</v>
      </c>
      <c r="J114" s="18">
        <v>11</v>
      </c>
      <c r="K114" s="18">
        <v>8</v>
      </c>
      <c r="L114" s="18">
        <v>5</v>
      </c>
    </row>
    <row r="115" spans="2:12" x14ac:dyDescent="0.2">
      <c r="C115" s="6" t="s">
        <v>339</v>
      </c>
      <c r="E115" s="25" t="s">
        <v>338</v>
      </c>
      <c r="F115" s="18">
        <v>1</v>
      </c>
      <c r="G115" s="18">
        <v>12</v>
      </c>
      <c r="H115" s="18">
        <v>58</v>
      </c>
      <c r="I115" s="18">
        <v>93</v>
      </c>
      <c r="J115" s="18">
        <v>29</v>
      </c>
      <c r="K115" s="18">
        <v>23</v>
      </c>
      <c r="L115" s="18">
        <v>13</v>
      </c>
    </row>
    <row r="116" spans="2:12" ht="18" thickBot="1" x14ac:dyDescent="0.25">
      <c r="B116" s="8"/>
      <c r="C116" s="8"/>
      <c r="D116" s="8"/>
      <c r="E116" s="38"/>
      <c r="F116" s="8"/>
      <c r="G116" s="29"/>
      <c r="H116" s="29"/>
      <c r="I116" s="29"/>
      <c r="J116" s="29"/>
      <c r="K116" s="29"/>
      <c r="L116" s="8"/>
    </row>
    <row r="117" spans="2:12" x14ac:dyDescent="0.2">
      <c r="E117" s="6" t="s">
        <v>31</v>
      </c>
      <c r="L117" s="4"/>
    </row>
  </sheetData>
  <phoneticPr fontId="4"/>
  <pageMargins left="0.37" right="0.4" top="0.6" bottom="0.56000000000000005" header="0.51200000000000001" footer="0.51200000000000001"/>
  <pageSetup paperSize="12" scale="75" orientation="portrait" horizontalDpi="4294967292" verticalDpi="0" r:id="rId1"/>
  <headerFooter alignWithMargins="0"/>
  <rowBreaks count="1" manualBreakCount="1">
    <brk id="73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3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7" customWidth="1"/>
    <col min="2" max="2" width="4.69921875" style="7" customWidth="1"/>
    <col min="3" max="3" width="7.69921875" style="7" customWidth="1"/>
    <col min="4" max="8" width="10.69921875" style="7"/>
    <col min="9" max="9" width="9.69921875" style="7" customWidth="1"/>
    <col min="10" max="11" width="10.69921875" style="7"/>
    <col min="12" max="12" width="9.69921875" style="7" customWidth="1"/>
    <col min="13" max="16384" width="10.69921875" style="7"/>
  </cols>
  <sheetData>
    <row r="1" spans="1:13" x14ac:dyDescent="0.2">
      <c r="A1" s="6"/>
    </row>
    <row r="6" spans="1:13" x14ac:dyDescent="0.2">
      <c r="E6" s="4"/>
      <c r="F6" s="1" t="s">
        <v>381</v>
      </c>
      <c r="H6" s="4"/>
      <c r="I6" s="4"/>
      <c r="J6" s="4"/>
      <c r="K6" s="4"/>
    </row>
    <row r="7" spans="1:13" x14ac:dyDescent="0.2">
      <c r="D7" s="24"/>
      <c r="E7" s="50" t="s">
        <v>451</v>
      </c>
      <c r="F7" s="24"/>
      <c r="G7" s="24"/>
      <c r="H7" s="24"/>
      <c r="I7" s="24"/>
      <c r="J7" s="24"/>
      <c r="K7" s="24"/>
      <c r="L7" s="49"/>
    </row>
    <row r="8" spans="1:13" ht="18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42" t="s">
        <v>378</v>
      </c>
      <c r="M8" s="24"/>
    </row>
    <row r="9" spans="1:13" x14ac:dyDescent="0.2">
      <c r="E9" s="10"/>
      <c r="F9" s="11"/>
      <c r="G9" s="11"/>
      <c r="H9" s="11"/>
      <c r="I9" s="11"/>
      <c r="J9" s="11"/>
      <c r="K9" s="11"/>
      <c r="L9" s="11"/>
      <c r="M9" s="24"/>
    </row>
    <row r="10" spans="1:13" x14ac:dyDescent="0.2">
      <c r="E10" s="13" t="s">
        <v>450</v>
      </c>
      <c r="F10" s="10"/>
      <c r="G10" s="10"/>
      <c r="H10" s="10"/>
      <c r="I10" s="12" t="s">
        <v>449</v>
      </c>
      <c r="J10" s="10"/>
      <c r="K10" s="12" t="s">
        <v>448</v>
      </c>
      <c r="L10" s="10"/>
      <c r="M10" s="24"/>
    </row>
    <row r="11" spans="1:13" x14ac:dyDescent="0.2">
      <c r="B11" s="11"/>
      <c r="C11" s="11"/>
      <c r="D11" s="11"/>
      <c r="E11" s="23" t="s">
        <v>447</v>
      </c>
      <c r="F11" s="23" t="s">
        <v>446</v>
      </c>
      <c r="G11" s="23" t="s">
        <v>445</v>
      </c>
      <c r="H11" s="23" t="s">
        <v>231</v>
      </c>
      <c r="I11" s="23" t="s">
        <v>444</v>
      </c>
      <c r="J11" s="23" t="s">
        <v>443</v>
      </c>
      <c r="K11" s="14" t="s">
        <v>442</v>
      </c>
      <c r="L11" s="23" t="s">
        <v>441</v>
      </c>
      <c r="M11" s="24"/>
    </row>
    <row r="12" spans="1:13" x14ac:dyDescent="0.2">
      <c r="E12" s="10"/>
      <c r="M12" s="24"/>
    </row>
    <row r="13" spans="1:13" x14ac:dyDescent="0.2">
      <c r="C13" s="6" t="s">
        <v>440</v>
      </c>
      <c r="E13" s="16">
        <f>SUM(F13:L13)</f>
        <v>735</v>
      </c>
      <c r="F13" s="18">
        <v>685</v>
      </c>
      <c r="G13" s="18">
        <v>4</v>
      </c>
      <c r="H13" s="18">
        <v>3</v>
      </c>
      <c r="I13" s="18">
        <v>24</v>
      </c>
      <c r="J13" s="19" t="s">
        <v>114</v>
      </c>
      <c r="K13" s="18">
        <v>4</v>
      </c>
      <c r="L13" s="18">
        <v>15</v>
      </c>
      <c r="M13" s="24"/>
    </row>
    <row r="14" spans="1:13" x14ac:dyDescent="0.2">
      <c r="C14" s="6" t="s">
        <v>439</v>
      </c>
      <c r="E14" s="16">
        <f>SUM(F14:L14)</f>
        <v>579.82000000000016</v>
      </c>
      <c r="F14" s="18">
        <v>533.5</v>
      </c>
      <c r="G14" s="18">
        <v>3.21</v>
      </c>
      <c r="H14" s="18">
        <v>3.01</v>
      </c>
      <c r="I14" s="18">
        <v>23.7</v>
      </c>
      <c r="J14" s="18">
        <v>0.1</v>
      </c>
      <c r="K14" s="18">
        <v>4.2</v>
      </c>
      <c r="L14" s="18">
        <v>12.1</v>
      </c>
      <c r="M14" s="24"/>
    </row>
    <row r="15" spans="1:13" x14ac:dyDescent="0.2">
      <c r="C15" s="6" t="s">
        <v>438</v>
      </c>
      <c r="E15" s="16">
        <f>SUM(F15:L15)-1</f>
        <v>755.64999999999986</v>
      </c>
      <c r="F15" s="18">
        <v>706.3</v>
      </c>
      <c r="G15" s="18">
        <v>2.2999999999999998</v>
      </c>
      <c r="H15" s="18">
        <v>3</v>
      </c>
      <c r="I15" s="18">
        <v>27.01</v>
      </c>
      <c r="J15" s="18">
        <v>0.01</v>
      </c>
      <c r="K15" s="18">
        <v>3.02</v>
      </c>
      <c r="L15" s="18">
        <v>15.01</v>
      </c>
      <c r="M15" s="24"/>
    </row>
    <row r="16" spans="1:13" x14ac:dyDescent="0.2">
      <c r="A16" s="4"/>
      <c r="C16" s="6" t="s">
        <v>437</v>
      </c>
      <c r="E16" s="16">
        <f>SUM(F16:L16)</f>
        <v>739.32</v>
      </c>
      <c r="F16" s="18">
        <v>685.7</v>
      </c>
      <c r="G16" s="18">
        <v>3.52</v>
      </c>
      <c r="H16" s="18">
        <v>3.8</v>
      </c>
      <c r="I16" s="18">
        <v>27.2</v>
      </c>
      <c r="J16" s="18">
        <v>0.1</v>
      </c>
      <c r="K16" s="18">
        <v>4.2</v>
      </c>
      <c r="L16" s="18">
        <v>14.8</v>
      </c>
      <c r="M16" s="24"/>
    </row>
    <row r="17" spans="2:13" x14ac:dyDescent="0.2">
      <c r="E17" s="10"/>
      <c r="M17" s="24"/>
    </row>
    <row r="18" spans="2:13" x14ac:dyDescent="0.2">
      <c r="C18" s="6" t="s">
        <v>436</v>
      </c>
      <c r="E18" s="16">
        <f>SUM(F18:L18)</f>
        <v>849.18999999999994</v>
      </c>
      <c r="F18" s="18">
        <v>787</v>
      </c>
      <c r="G18" s="18">
        <v>3.02</v>
      </c>
      <c r="H18" s="18">
        <v>4.03</v>
      </c>
      <c r="I18" s="18">
        <v>39.1</v>
      </c>
      <c r="J18" s="18">
        <v>0.01</v>
      </c>
      <c r="K18" s="18">
        <v>4.0199999999999996</v>
      </c>
      <c r="L18" s="18">
        <v>12.01</v>
      </c>
      <c r="M18" s="24"/>
    </row>
    <row r="19" spans="2:13" x14ac:dyDescent="0.2">
      <c r="C19" s="6" t="s">
        <v>435</v>
      </c>
      <c r="E19" s="16">
        <f>SUM(F19:L19)</f>
        <v>819.45</v>
      </c>
      <c r="F19" s="18">
        <v>728.8</v>
      </c>
      <c r="G19" s="18">
        <v>3.11</v>
      </c>
      <c r="H19" s="18">
        <v>4.21</v>
      </c>
      <c r="I19" s="18">
        <v>64.099999999999994</v>
      </c>
      <c r="J19" s="18">
        <v>0.01</v>
      </c>
      <c r="K19" s="18">
        <v>4.21</v>
      </c>
      <c r="L19" s="18">
        <v>15.01</v>
      </c>
      <c r="M19" s="24"/>
    </row>
    <row r="20" spans="2:13" x14ac:dyDescent="0.2">
      <c r="C20" s="6" t="s">
        <v>434</v>
      </c>
      <c r="E20" s="16">
        <f>SUM(F20:L20)</f>
        <v>760.1099999999999</v>
      </c>
      <c r="F20" s="18">
        <v>673</v>
      </c>
      <c r="G20" s="18">
        <v>3.02</v>
      </c>
      <c r="H20" s="18">
        <v>4.03</v>
      </c>
      <c r="I20" s="18">
        <v>61.01</v>
      </c>
      <c r="J20" s="18">
        <v>0.01</v>
      </c>
      <c r="K20" s="18">
        <v>4.03</v>
      </c>
      <c r="L20" s="18">
        <v>15.01</v>
      </c>
      <c r="M20" s="24"/>
    </row>
    <row r="21" spans="2:13" x14ac:dyDescent="0.2">
      <c r="C21" s="1" t="s">
        <v>433</v>
      </c>
      <c r="D21" s="4"/>
      <c r="E21" s="3">
        <f>SUM(F21:L21)</f>
        <v>712</v>
      </c>
      <c r="F21" s="4">
        <f>SUM(F23:F30)+1</f>
        <v>636</v>
      </c>
      <c r="G21" s="4">
        <f>SUM(G23:G30)-1</f>
        <v>2</v>
      </c>
      <c r="H21" s="4">
        <f>SUM(H23:H30)-1</f>
        <v>3</v>
      </c>
      <c r="I21" s="4">
        <f>SUM(I23:I30)</f>
        <v>53</v>
      </c>
      <c r="J21" s="4">
        <f>SUM(J23:J30)</f>
        <v>0</v>
      </c>
      <c r="K21" s="4">
        <f>SUM(K23:K30)</f>
        <v>4</v>
      </c>
      <c r="L21" s="4">
        <f>SUM(L23:L30)</f>
        <v>14</v>
      </c>
      <c r="M21" s="24"/>
    </row>
    <row r="22" spans="2:13" x14ac:dyDescent="0.2">
      <c r="E22" s="3"/>
      <c r="F22" s="18"/>
      <c r="G22" s="18"/>
      <c r="H22" s="18"/>
      <c r="I22" s="18"/>
      <c r="J22" s="18"/>
      <c r="K22" s="18"/>
      <c r="L22" s="18"/>
      <c r="M22" s="24"/>
    </row>
    <row r="23" spans="2:13" x14ac:dyDescent="0.2">
      <c r="D23" s="6" t="s">
        <v>432</v>
      </c>
      <c r="E23" s="16">
        <f>SUM(F23:L23)-1</f>
        <v>151</v>
      </c>
      <c r="F23" s="18">
        <v>134</v>
      </c>
      <c r="G23" s="18">
        <v>2</v>
      </c>
      <c r="H23" s="18">
        <v>0</v>
      </c>
      <c r="I23" s="18">
        <v>16</v>
      </c>
      <c r="J23" s="19" t="s">
        <v>114</v>
      </c>
      <c r="K23" s="18">
        <v>0</v>
      </c>
      <c r="L23" s="19" t="s">
        <v>114</v>
      </c>
      <c r="M23" s="24"/>
    </row>
    <row r="24" spans="2:13" x14ac:dyDescent="0.2">
      <c r="D24" s="6" t="s">
        <v>431</v>
      </c>
      <c r="E24" s="16">
        <f>SUM(F24:L24)</f>
        <v>208</v>
      </c>
      <c r="F24" s="18">
        <v>200</v>
      </c>
      <c r="G24" s="18">
        <v>0</v>
      </c>
      <c r="H24" s="18">
        <v>1</v>
      </c>
      <c r="I24" s="18">
        <v>5</v>
      </c>
      <c r="J24" s="19" t="s">
        <v>114</v>
      </c>
      <c r="K24" s="18">
        <v>2</v>
      </c>
      <c r="L24" s="19" t="s">
        <v>114</v>
      </c>
      <c r="M24" s="24"/>
    </row>
    <row r="25" spans="2:13" x14ac:dyDescent="0.2">
      <c r="D25" s="6" t="s">
        <v>430</v>
      </c>
      <c r="E25" s="16">
        <f>SUM(F25:L25)</f>
        <v>222</v>
      </c>
      <c r="F25" s="18">
        <v>192</v>
      </c>
      <c r="G25" s="18">
        <v>1</v>
      </c>
      <c r="H25" s="18">
        <v>1</v>
      </c>
      <c r="I25" s="18">
        <v>27</v>
      </c>
      <c r="J25" s="18">
        <v>0</v>
      </c>
      <c r="K25" s="18">
        <v>1</v>
      </c>
      <c r="L25" s="18">
        <v>0</v>
      </c>
      <c r="M25" s="24"/>
    </row>
    <row r="26" spans="2:13" x14ac:dyDescent="0.2">
      <c r="E26" s="10"/>
      <c r="J26" s="18"/>
      <c r="K26" s="18"/>
      <c r="L26" s="18"/>
      <c r="M26" s="24"/>
    </row>
    <row r="27" spans="2:13" x14ac:dyDescent="0.2">
      <c r="D27" s="6" t="s">
        <v>429</v>
      </c>
      <c r="E27" s="16">
        <f>SUM(F27:L27)</f>
        <v>9</v>
      </c>
      <c r="F27" s="18">
        <v>8</v>
      </c>
      <c r="G27" s="19" t="s">
        <v>114</v>
      </c>
      <c r="H27" s="18">
        <v>0</v>
      </c>
      <c r="I27" s="18">
        <v>1</v>
      </c>
      <c r="J27" s="19" t="s">
        <v>114</v>
      </c>
      <c r="K27" s="18">
        <v>0</v>
      </c>
      <c r="L27" s="19" t="s">
        <v>114</v>
      </c>
      <c r="M27" s="24"/>
    </row>
    <row r="28" spans="2:13" x14ac:dyDescent="0.2">
      <c r="D28" s="6" t="s">
        <v>428</v>
      </c>
      <c r="E28" s="16">
        <f>SUM(F28:L28)-1</f>
        <v>62</v>
      </c>
      <c r="F28" s="18">
        <v>45</v>
      </c>
      <c r="G28" s="19" t="s">
        <v>114</v>
      </c>
      <c r="H28" s="18">
        <v>1</v>
      </c>
      <c r="I28" s="18">
        <v>2</v>
      </c>
      <c r="J28" s="19" t="s">
        <v>114</v>
      </c>
      <c r="K28" s="18">
        <v>1</v>
      </c>
      <c r="L28" s="18">
        <v>14</v>
      </c>
      <c r="M28" s="24"/>
    </row>
    <row r="29" spans="2:13" x14ac:dyDescent="0.2">
      <c r="D29" s="6" t="s">
        <v>427</v>
      </c>
      <c r="E29" s="16">
        <f>SUM(F29:L29)</f>
        <v>23</v>
      </c>
      <c r="F29" s="18">
        <v>22</v>
      </c>
      <c r="G29" s="18">
        <v>0</v>
      </c>
      <c r="H29" s="18">
        <v>1</v>
      </c>
      <c r="I29" s="18">
        <v>0</v>
      </c>
      <c r="J29" s="19" t="s">
        <v>114</v>
      </c>
      <c r="K29" s="19" t="s">
        <v>114</v>
      </c>
      <c r="L29" s="19" t="s">
        <v>114</v>
      </c>
      <c r="M29" s="24"/>
    </row>
    <row r="30" spans="2:13" x14ac:dyDescent="0.2">
      <c r="D30" s="6" t="s">
        <v>426</v>
      </c>
      <c r="E30" s="16">
        <f>SUM(F30:L30)</f>
        <v>36</v>
      </c>
      <c r="F30" s="18">
        <v>34</v>
      </c>
      <c r="G30" s="19" t="s">
        <v>114</v>
      </c>
      <c r="H30" s="18">
        <v>0</v>
      </c>
      <c r="I30" s="18">
        <v>2</v>
      </c>
      <c r="J30" s="19" t="s">
        <v>114</v>
      </c>
      <c r="K30" s="18">
        <v>0</v>
      </c>
      <c r="L30" s="19" t="s">
        <v>114</v>
      </c>
      <c r="M30" s="24"/>
    </row>
    <row r="31" spans="2:13" ht="18" thickBot="1" x14ac:dyDescent="0.25">
      <c r="B31" s="8"/>
      <c r="C31" s="8"/>
      <c r="D31" s="8"/>
      <c r="E31" s="20"/>
      <c r="F31" s="8"/>
      <c r="G31" s="8"/>
      <c r="H31" s="8"/>
      <c r="I31" s="8"/>
      <c r="J31" s="48"/>
      <c r="K31" s="8"/>
      <c r="L31" s="48"/>
      <c r="M31" s="24"/>
    </row>
    <row r="32" spans="2:13" x14ac:dyDescent="0.2">
      <c r="E32" s="6" t="s">
        <v>31</v>
      </c>
      <c r="M32" s="24"/>
    </row>
    <row r="33" spans="1:10" x14ac:dyDescent="0.2">
      <c r="A33" s="6"/>
      <c r="G33" s="18"/>
      <c r="H33" s="18"/>
      <c r="I33" s="18"/>
      <c r="J33" s="18"/>
    </row>
  </sheetData>
  <phoneticPr fontId="4"/>
  <pageMargins left="0.37" right="0.4" top="0.6" bottom="0.56000000000000005" header="0.51200000000000001" footer="0.51200000000000001"/>
  <pageSetup paperSize="12" scale="75" orientation="portrait" horizontalDpi="4294967292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3"/>
  <sheetViews>
    <sheetView showGridLines="0" zoomScale="75" zoomScaleNormal="100" workbookViewId="0"/>
  </sheetViews>
  <sheetFormatPr defaultColWidth="9.69921875" defaultRowHeight="17.25" x14ac:dyDescent="0.2"/>
  <cols>
    <col min="1" max="1" width="10.69921875" style="7" customWidth="1"/>
    <col min="2" max="2" width="2.69921875" style="7" customWidth="1"/>
    <col min="3" max="3" width="14.69921875" style="7" customWidth="1"/>
    <col min="4" max="4" width="11.69921875" style="7" customWidth="1"/>
    <col min="5" max="10" width="12.69921875" style="7" customWidth="1"/>
    <col min="11" max="16384" width="9.69921875" style="7"/>
  </cols>
  <sheetData>
    <row r="1" spans="1:10" x14ac:dyDescent="0.2">
      <c r="A1" s="6"/>
    </row>
    <row r="6" spans="1:10" x14ac:dyDescent="0.2">
      <c r="F6" s="1" t="s">
        <v>287</v>
      </c>
    </row>
    <row r="8" spans="1:10" x14ac:dyDescent="0.2">
      <c r="D8" s="1" t="s">
        <v>464</v>
      </c>
      <c r="E8" s="4"/>
      <c r="J8" s="4"/>
    </row>
    <row r="9" spans="1:10" ht="18" thickBot="1" x14ac:dyDescent="0.25">
      <c r="B9" s="8"/>
      <c r="C9" s="29"/>
      <c r="D9" s="8"/>
      <c r="E9" s="29"/>
      <c r="F9" s="29"/>
      <c r="G9" s="29"/>
      <c r="H9" s="29"/>
      <c r="I9" s="29"/>
      <c r="J9" s="9" t="s">
        <v>463</v>
      </c>
    </row>
    <row r="10" spans="1:10" x14ac:dyDescent="0.2">
      <c r="C10" s="4"/>
      <c r="D10" s="10"/>
      <c r="E10" s="33"/>
      <c r="F10" s="33"/>
      <c r="G10" s="33"/>
      <c r="H10" s="33"/>
      <c r="I10" s="33"/>
      <c r="J10" s="11"/>
    </row>
    <row r="11" spans="1:10" x14ac:dyDescent="0.2">
      <c r="C11" s="4"/>
      <c r="D11" s="12" t="s">
        <v>462</v>
      </c>
      <c r="E11" s="3"/>
      <c r="F11" s="3"/>
      <c r="G11" s="3"/>
      <c r="H11" s="3"/>
      <c r="I11" s="3"/>
      <c r="J11" s="10"/>
    </row>
    <row r="12" spans="1:10" x14ac:dyDescent="0.2">
      <c r="B12" s="11"/>
      <c r="C12" s="33"/>
      <c r="D12" s="14" t="s">
        <v>461</v>
      </c>
      <c r="E12" s="23" t="s">
        <v>446</v>
      </c>
      <c r="F12" s="23" t="s">
        <v>460</v>
      </c>
      <c r="G12" s="23" t="s">
        <v>459</v>
      </c>
      <c r="H12" s="23" t="s">
        <v>231</v>
      </c>
      <c r="I12" s="23" t="s">
        <v>458</v>
      </c>
      <c r="J12" s="23" t="s">
        <v>457</v>
      </c>
    </row>
    <row r="13" spans="1:10" x14ac:dyDescent="0.2">
      <c r="C13" s="4"/>
      <c r="D13" s="10"/>
    </row>
    <row r="14" spans="1:10" x14ac:dyDescent="0.2">
      <c r="C14" s="6" t="s">
        <v>115</v>
      </c>
      <c r="D14" s="16">
        <f>SUM(E14:J14)</f>
        <v>385.1</v>
      </c>
      <c r="E14" s="18">
        <v>376</v>
      </c>
      <c r="F14" s="19" t="s">
        <v>24</v>
      </c>
      <c r="G14" s="19" t="s">
        <v>24</v>
      </c>
      <c r="H14" s="18">
        <v>0.1</v>
      </c>
      <c r="I14" s="19" t="s">
        <v>24</v>
      </c>
      <c r="J14" s="18">
        <v>9</v>
      </c>
    </row>
    <row r="15" spans="1:10" x14ac:dyDescent="0.2">
      <c r="C15" s="6" t="s">
        <v>19</v>
      </c>
      <c r="D15" s="16">
        <f>SUM(E15:J15)</f>
        <v>1570.1</v>
      </c>
      <c r="E15" s="18">
        <v>1253</v>
      </c>
      <c r="F15" s="19" t="s">
        <v>24</v>
      </c>
      <c r="G15" s="18">
        <v>44</v>
      </c>
      <c r="H15" s="18">
        <v>101</v>
      </c>
      <c r="I15" s="18">
        <v>0.1</v>
      </c>
      <c r="J15" s="18">
        <f>80+92</f>
        <v>172</v>
      </c>
    </row>
    <row r="16" spans="1:10" x14ac:dyDescent="0.2">
      <c r="C16" s="6" t="s">
        <v>20</v>
      </c>
      <c r="D16" s="16">
        <f>SUM(E16:J16)</f>
        <v>2124</v>
      </c>
      <c r="E16" s="18">
        <v>1703</v>
      </c>
      <c r="F16" s="19" t="s">
        <v>24</v>
      </c>
      <c r="G16" s="18">
        <v>174</v>
      </c>
      <c r="H16" s="18">
        <v>191</v>
      </c>
      <c r="I16" s="18">
        <v>4</v>
      </c>
      <c r="J16" s="18">
        <v>52</v>
      </c>
    </row>
    <row r="17" spans="2:10" x14ac:dyDescent="0.2">
      <c r="D17" s="10"/>
    </row>
    <row r="18" spans="2:10" x14ac:dyDescent="0.2">
      <c r="C18" s="6" t="s">
        <v>21</v>
      </c>
      <c r="D18" s="16">
        <f>SUM(E18:J18)</f>
        <v>2691</v>
      </c>
      <c r="E18" s="18">
        <v>2416</v>
      </c>
      <c r="F18" s="18">
        <v>25</v>
      </c>
      <c r="G18" s="18">
        <v>27</v>
      </c>
      <c r="H18" s="18">
        <v>152</v>
      </c>
      <c r="I18" s="18">
        <v>10</v>
      </c>
      <c r="J18" s="18">
        <f>56+5</f>
        <v>61</v>
      </c>
    </row>
    <row r="19" spans="2:10" x14ac:dyDescent="0.2">
      <c r="C19" s="6" t="s">
        <v>22</v>
      </c>
      <c r="D19" s="16">
        <f>SUM(E19:J19)</f>
        <v>3095</v>
      </c>
      <c r="E19" s="18">
        <v>2869</v>
      </c>
      <c r="F19" s="18">
        <v>5</v>
      </c>
      <c r="G19" s="18">
        <v>82</v>
      </c>
      <c r="H19" s="18">
        <v>83</v>
      </c>
      <c r="I19" s="18">
        <v>21</v>
      </c>
      <c r="J19" s="18">
        <v>35</v>
      </c>
    </row>
    <row r="20" spans="2:10" x14ac:dyDescent="0.2">
      <c r="D20" s="10"/>
      <c r="E20" s="18"/>
      <c r="F20" s="18"/>
      <c r="G20" s="18"/>
      <c r="H20" s="18"/>
      <c r="I20" s="18"/>
      <c r="J20" s="18"/>
    </row>
    <row r="21" spans="2:10" x14ac:dyDescent="0.2">
      <c r="C21" s="6" t="s">
        <v>456</v>
      </c>
      <c r="D21" s="16">
        <f>SUM(E21:J21)</f>
        <v>3460</v>
      </c>
      <c r="E21" s="18">
        <v>3244</v>
      </c>
      <c r="F21" s="18">
        <v>2</v>
      </c>
      <c r="G21" s="18">
        <v>77</v>
      </c>
      <c r="H21" s="18">
        <v>87</v>
      </c>
      <c r="I21" s="18">
        <v>22</v>
      </c>
      <c r="J21" s="18">
        <v>28</v>
      </c>
    </row>
    <row r="22" spans="2:10" x14ac:dyDescent="0.2">
      <c r="C22" s="6" t="s">
        <v>455</v>
      </c>
      <c r="D22" s="16">
        <f>SUM(E22:J22)</f>
        <v>2874</v>
      </c>
      <c r="E22" s="18">
        <v>2695</v>
      </c>
      <c r="F22" s="18">
        <v>2</v>
      </c>
      <c r="G22" s="18">
        <v>67</v>
      </c>
      <c r="H22" s="18">
        <v>87</v>
      </c>
      <c r="I22" s="18">
        <v>18</v>
      </c>
      <c r="J22" s="18">
        <v>5</v>
      </c>
    </row>
    <row r="23" spans="2:10" x14ac:dyDescent="0.2">
      <c r="C23" s="6" t="s">
        <v>454</v>
      </c>
      <c r="D23" s="16">
        <f>SUM(E23:J23)</f>
        <v>3144</v>
      </c>
      <c r="E23" s="18">
        <v>2969.5</v>
      </c>
      <c r="F23" s="18">
        <v>1.5</v>
      </c>
      <c r="G23" s="18">
        <v>63</v>
      </c>
      <c r="H23" s="18">
        <v>85</v>
      </c>
      <c r="I23" s="18">
        <v>16</v>
      </c>
      <c r="J23" s="18">
        <v>9</v>
      </c>
    </row>
    <row r="24" spans="2:10" x14ac:dyDescent="0.2">
      <c r="D24" s="10"/>
    </row>
    <row r="25" spans="2:10" x14ac:dyDescent="0.2">
      <c r="C25" s="6" t="s">
        <v>453</v>
      </c>
      <c r="D25" s="16">
        <f>SUM(E25:J25)</f>
        <v>3185</v>
      </c>
      <c r="E25" s="18">
        <v>3019</v>
      </c>
      <c r="F25" s="18">
        <v>3</v>
      </c>
      <c r="G25" s="18">
        <v>54</v>
      </c>
      <c r="H25" s="18">
        <v>73</v>
      </c>
      <c r="I25" s="18">
        <v>16</v>
      </c>
      <c r="J25" s="18">
        <v>20</v>
      </c>
    </row>
    <row r="26" spans="2:10" x14ac:dyDescent="0.2">
      <c r="C26" s="6" t="s">
        <v>23</v>
      </c>
      <c r="D26" s="16">
        <f>SUM(E26:J26)</f>
        <v>2698</v>
      </c>
      <c r="E26" s="18">
        <v>2543</v>
      </c>
      <c r="F26" s="19" t="s">
        <v>452</v>
      </c>
      <c r="G26" s="18">
        <v>45</v>
      </c>
      <c r="H26" s="18">
        <v>72</v>
      </c>
      <c r="I26" s="18">
        <v>16</v>
      </c>
      <c r="J26" s="18">
        <v>22</v>
      </c>
    </row>
    <row r="27" spans="2:10" x14ac:dyDescent="0.2">
      <c r="C27" s="6" t="s">
        <v>25</v>
      </c>
      <c r="D27" s="16">
        <f>SUM(E27:J27)</f>
        <v>2047</v>
      </c>
      <c r="E27" s="18">
        <v>1955</v>
      </c>
      <c r="F27" s="19" t="s">
        <v>452</v>
      </c>
      <c r="G27" s="18">
        <v>30</v>
      </c>
      <c r="H27" s="18">
        <v>25</v>
      </c>
      <c r="I27" s="18">
        <v>15</v>
      </c>
      <c r="J27" s="18">
        <v>22</v>
      </c>
    </row>
    <row r="28" spans="2:10" x14ac:dyDescent="0.2">
      <c r="D28" s="10"/>
    </row>
    <row r="29" spans="2:10" x14ac:dyDescent="0.2">
      <c r="C29" s="6" t="s">
        <v>26</v>
      </c>
      <c r="D29" s="16">
        <f>SUM(E29:J29)</f>
        <v>1750</v>
      </c>
      <c r="E29" s="18">
        <v>1680.5</v>
      </c>
      <c r="F29" s="19" t="s">
        <v>452</v>
      </c>
      <c r="G29" s="18">
        <v>18.5</v>
      </c>
      <c r="H29" s="18">
        <v>31</v>
      </c>
      <c r="I29" s="18">
        <v>12</v>
      </c>
      <c r="J29" s="18">
        <v>8</v>
      </c>
    </row>
    <row r="30" spans="2:10" x14ac:dyDescent="0.2">
      <c r="C30" s="6" t="s">
        <v>27</v>
      </c>
      <c r="D30" s="16">
        <f>SUM(E30:J30)+7</f>
        <v>1851</v>
      </c>
      <c r="E30" s="18">
        <v>1815</v>
      </c>
      <c r="F30" s="19" t="s">
        <v>452</v>
      </c>
      <c r="G30" s="18">
        <v>16</v>
      </c>
      <c r="H30" s="18">
        <v>13</v>
      </c>
      <c r="I30" s="19" t="s">
        <v>452</v>
      </c>
      <c r="J30" s="19" t="s">
        <v>452</v>
      </c>
    </row>
    <row r="31" spans="2:10" x14ac:dyDescent="0.2">
      <c r="C31" s="1" t="s">
        <v>28</v>
      </c>
      <c r="D31" s="3">
        <f>SUM(E31:J31)+21</f>
        <v>1886</v>
      </c>
      <c r="E31" s="4">
        <v>1832</v>
      </c>
      <c r="F31" s="51" t="s">
        <v>452</v>
      </c>
      <c r="G31" s="4">
        <v>21</v>
      </c>
      <c r="H31" s="4">
        <v>12</v>
      </c>
      <c r="I31" s="51" t="s">
        <v>452</v>
      </c>
      <c r="J31" s="51" t="s">
        <v>452</v>
      </c>
    </row>
    <row r="32" spans="2:10" ht="18" thickBot="1" x14ac:dyDescent="0.25">
      <c r="B32" s="8"/>
      <c r="C32" s="8"/>
      <c r="D32" s="20"/>
      <c r="E32" s="8"/>
      <c r="F32" s="8"/>
      <c r="G32" s="8"/>
      <c r="H32" s="8"/>
      <c r="I32" s="8"/>
      <c r="J32" s="8"/>
    </row>
    <row r="33" spans="4:4" x14ac:dyDescent="0.2">
      <c r="D33" s="6" t="s">
        <v>31</v>
      </c>
    </row>
  </sheetData>
  <phoneticPr fontId="4"/>
  <pageMargins left="0.34" right="0.31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2"/>
  <sheetViews>
    <sheetView showGridLines="0" zoomScale="75" zoomScaleNormal="100" workbookViewId="0"/>
  </sheetViews>
  <sheetFormatPr defaultColWidth="9.69921875" defaultRowHeight="17.25" x14ac:dyDescent="0.2"/>
  <cols>
    <col min="1" max="1" width="10.69921875" style="7" customWidth="1"/>
    <col min="2" max="2" width="2.69921875" style="7" customWidth="1"/>
    <col min="3" max="3" width="14.69921875" style="7" customWidth="1"/>
    <col min="4" max="4" width="11.69921875" style="7" customWidth="1"/>
    <col min="5" max="10" width="12.69921875" style="7" customWidth="1"/>
    <col min="11" max="16384" width="9.69921875" style="7"/>
  </cols>
  <sheetData>
    <row r="1" spans="1:12" x14ac:dyDescent="0.2">
      <c r="A1" s="6"/>
    </row>
    <row r="6" spans="1:12" x14ac:dyDescent="0.2">
      <c r="E6" s="1" t="s">
        <v>497</v>
      </c>
    </row>
    <row r="7" spans="1:12" ht="18" thickBot="1" x14ac:dyDescent="0.25">
      <c r="B7" s="8"/>
      <c r="C7" s="8"/>
      <c r="D7" s="8"/>
      <c r="E7" s="8"/>
      <c r="F7" s="8"/>
      <c r="G7" s="8"/>
      <c r="H7" s="9" t="s">
        <v>496</v>
      </c>
      <c r="I7" s="24"/>
      <c r="J7" s="24"/>
    </row>
    <row r="8" spans="1:12" x14ac:dyDescent="0.2">
      <c r="E8" s="13" t="s">
        <v>495</v>
      </c>
      <c r="F8" s="13" t="s">
        <v>494</v>
      </c>
      <c r="G8" s="13" t="s">
        <v>493</v>
      </c>
      <c r="H8" s="13" t="s">
        <v>492</v>
      </c>
    </row>
    <row r="9" spans="1:12" x14ac:dyDescent="0.2">
      <c r="B9" s="11"/>
      <c r="C9" s="11"/>
      <c r="D9" s="11"/>
      <c r="E9" s="23" t="s">
        <v>491</v>
      </c>
      <c r="F9" s="23" t="s">
        <v>490</v>
      </c>
      <c r="G9" s="23" t="s">
        <v>489</v>
      </c>
      <c r="H9" s="23" t="s">
        <v>488</v>
      </c>
      <c r="I9" s="24"/>
      <c r="J9" s="24"/>
    </row>
    <row r="10" spans="1:12" x14ac:dyDescent="0.2">
      <c r="E10" s="10"/>
      <c r="F10" s="24"/>
      <c r="G10" s="24"/>
      <c r="H10" s="24"/>
    </row>
    <row r="11" spans="1:12" x14ac:dyDescent="0.2">
      <c r="C11" s="1" t="s">
        <v>487</v>
      </c>
      <c r="E11" s="3">
        <f>SUM(E13:E39)</f>
        <v>57867</v>
      </c>
      <c r="F11" s="49">
        <f>SUM(F13:F39)</f>
        <v>55369</v>
      </c>
      <c r="G11" s="49">
        <f>SUM(G13:G39)</f>
        <v>54540</v>
      </c>
      <c r="H11" s="49">
        <f>SUM(H13:H39)</f>
        <v>50344</v>
      </c>
      <c r="I11" s="4"/>
      <c r="J11" s="4"/>
      <c r="K11" s="4"/>
      <c r="L11" s="4"/>
    </row>
    <row r="12" spans="1:12" x14ac:dyDescent="0.2">
      <c r="E12" s="10"/>
      <c r="F12" s="24"/>
      <c r="G12" s="24"/>
      <c r="H12" s="24"/>
    </row>
    <row r="13" spans="1:12" x14ac:dyDescent="0.2">
      <c r="C13" s="6" t="s">
        <v>486</v>
      </c>
      <c r="E13" s="22">
        <f>503+499+796+269+69+62</f>
        <v>2198</v>
      </c>
      <c r="F13" s="52">
        <f>448+334+705+203+43+28</f>
        <v>1761</v>
      </c>
      <c r="G13" s="52">
        <v>1796</v>
      </c>
      <c r="H13" s="52">
        <v>1933</v>
      </c>
      <c r="I13" s="18"/>
      <c r="J13" s="18"/>
      <c r="K13" s="18"/>
      <c r="L13" s="18"/>
    </row>
    <row r="14" spans="1:12" x14ac:dyDescent="0.2">
      <c r="C14" s="6" t="s">
        <v>485</v>
      </c>
      <c r="E14" s="22">
        <v>166</v>
      </c>
      <c r="F14" s="52">
        <v>116.5</v>
      </c>
      <c r="G14" s="52">
        <v>143</v>
      </c>
      <c r="H14" s="52">
        <v>185</v>
      </c>
      <c r="I14" s="18"/>
      <c r="J14" s="18"/>
      <c r="K14" s="18"/>
      <c r="L14" s="18"/>
    </row>
    <row r="15" spans="1:12" x14ac:dyDescent="0.2">
      <c r="C15" s="6" t="s">
        <v>484</v>
      </c>
      <c r="E15" s="22">
        <f>264+6948+317+188</f>
        <v>7717</v>
      </c>
      <c r="F15" s="52">
        <f>184+6171+319+143</f>
        <v>6817</v>
      </c>
      <c r="G15" s="52">
        <v>6623</v>
      </c>
      <c r="H15" s="52">
        <v>9901</v>
      </c>
      <c r="I15" s="18"/>
      <c r="J15" s="18"/>
      <c r="K15" s="18"/>
      <c r="L15" s="18"/>
    </row>
    <row r="16" spans="1:12" x14ac:dyDescent="0.2">
      <c r="E16" s="22"/>
      <c r="F16" s="52"/>
      <c r="G16" s="52"/>
      <c r="H16" s="52"/>
      <c r="I16" s="18"/>
      <c r="J16" s="18"/>
      <c r="K16" s="18"/>
      <c r="L16" s="18"/>
    </row>
    <row r="17" spans="3:12" x14ac:dyDescent="0.2">
      <c r="C17" s="6" t="s">
        <v>483</v>
      </c>
      <c r="E17" s="22">
        <v>2521</v>
      </c>
      <c r="F17" s="52">
        <v>2225.5</v>
      </c>
      <c r="G17" s="52">
        <v>2543</v>
      </c>
      <c r="H17" s="52">
        <v>2650</v>
      </c>
      <c r="I17" s="18"/>
      <c r="J17" s="18"/>
      <c r="K17" s="18"/>
      <c r="L17" s="18"/>
    </row>
    <row r="18" spans="3:12" x14ac:dyDescent="0.2">
      <c r="C18" s="6" t="s">
        <v>482</v>
      </c>
      <c r="E18" s="22">
        <f>7227+320+27</f>
        <v>7574</v>
      </c>
      <c r="F18" s="52">
        <f>6432+304+30</f>
        <v>6766</v>
      </c>
      <c r="G18" s="52">
        <v>8661</v>
      </c>
      <c r="H18" s="52">
        <v>6893</v>
      </c>
      <c r="I18" s="18"/>
      <c r="J18" s="18"/>
      <c r="K18" s="18"/>
      <c r="L18" s="18"/>
    </row>
    <row r="19" spans="3:12" x14ac:dyDescent="0.2">
      <c r="C19" s="6" t="s">
        <v>481</v>
      </c>
      <c r="E19" s="22">
        <f>642+42</f>
        <v>684</v>
      </c>
      <c r="F19" s="52">
        <f>759+115</f>
        <v>874</v>
      </c>
      <c r="G19" s="52">
        <v>765</v>
      </c>
      <c r="H19" s="52">
        <v>556</v>
      </c>
      <c r="I19" s="18"/>
      <c r="J19" s="18"/>
      <c r="K19" s="18"/>
      <c r="L19" s="18"/>
    </row>
    <row r="20" spans="3:12" x14ac:dyDescent="0.2">
      <c r="E20" s="22"/>
      <c r="F20" s="52"/>
      <c r="G20" s="52"/>
      <c r="H20" s="52"/>
      <c r="I20" s="18"/>
      <c r="J20" s="18"/>
      <c r="K20" s="18"/>
      <c r="L20" s="18"/>
    </row>
    <row r="21" spans="3:12" x14ac:dyDescent="0.2">
      <c r="C21" s="6" t="s">
        <v>480</v>
      </c>
      <c r="E21" s="22">
        <f>143+178+102+160</f>
        <v>583</v>
      </c>
      <c r="F21" s="52">
        <f>114+182+114+157</f>
        <v>567</v>
      </c>
      <c r="G21" s="52">
        <v>554</v>
      </c>
      <c r="H21" s="52">
        <v>592</v>
      </c>
      <c r="I21" s="18"/>
      <c r="J21" s="18"/>
      <c r="K21" s="18"/>
      <c r="L21" s="18"/>
    </row>
    <row r="22" spans="3:12" x14ac:dyDescent="0.2">
      <c r="C22" s="6" t="s">
        <v>479</v>
      </c>
      <c r="E22" s="22">
        <f>361+539+764</f>
        <v>1664</v>
      </c>
      <c r="F22" s="52">
        <f>207+386+555</f>
        <v>1148</v>
      </c>
      <c r="G22" s="52">
        <v>1228</v>
      </c>
      <c r="H22" s="52">
        <v>1799</v>
      </c>
      <c r="I22" s="18"/>
      <c r="J22" s="18"/>
      <c r="K22" s="18"/>
      <c r="L22" s="18"/>
    </row>
    <row r="23" spans="3:12" x14ac:dyDescent="0.2">
      <c r="C23" s="6" t="s">
        <v>478</v>
      </c>
      <c r="E23" s="22">
        <v>998</v>
      </c>
      <c r="F23" s="52">
        <v>388.5</v>
      </c>
      <c r="G23" s="52">
        <v>353</v>
      </c>
      <c r="H23" s="52">
        <v>450</v>
      </c>
      <c r="I23" s="18"/>
      <c r="J23" s="18"/>
      <c r="K23" s="18"/>
      <c r="L23" s="18"/>
    </row>
    <row r="24" spans="3:12" x14ac:dyDescent="0.2">
      <c r="E24" s="22"/>
      <c r="F24" s="52"/>
      <c r="G24" s="52"/>
      <c r="H24" s="52"/>
      <c r="I24" s="18"/>
      <c r="J24" s="18"/>
      <c r="K24" s="18"/>
      <c r="L24" s="18"/>
    </row>
    <row r="25" spans="3:12" x14ac:dyDescent="0.2">
      <c r="C25" s="6" t="s">
        <v>477</v>
      </c>
      <c r="E25" s="22">
        <f>121+368</f>
        <v>489</v>
      </c>
      <c r="F25" s="52">
        <f>98+389</f>
        <v>487</v>
      </c>
      <c r="G25" s="52">
        <v>406</v>
      </c>
      <c r="H25" s="52">
        <v>294</v>
      </c>
      <c r="I25" s="18"/>
      <c r="J25" s="18"/>
      <c r="K25" s="18"/>
      <c r="L25" s="18"/>
    </row>
    <row r="26" spans="3:12" x14ac:dyDescent="0.2">
      <c r="C26" s="6" t="s">
        <v>476</v>
      </c>
      <c r="E26" s="22">
        <v>7616</v>
      </c>
      <c r="F26" s="52">
        <v>7129.5</v>
      </c>
      <c r="G26" s="52">
        <v>7470</v>
      </c>
      <c r="H26" s="52">
        <v>7271</v>
      </c>
      <c r="I26" s="18"/>
      <c r="J26" s="18"/>
      <c r="K26" s="18"/>
      <c r="L26" s="18"/>
    </row>
    <row r="27" spans="3:12" x14ac:dyDescent="0.2">
      <c r="C27" s="6" t="s">
        <v>475</v>
      </c>
      <c r="E27" s="22">
        <f>258+211+323+377+45</f>
        <v>1214</v>
      </c>
      <c r="F27" s="52">
        <f>200+75+232+471+53</f>
        <v>1031</v>
      </c>
      <c r="G27" s="52">
        <v>1214</v>
      </c>
      <c r="H27" s="52">
        <v>1045</v>
      </c>
      <c r="I27" s="18"/>
      <c r="J27" s="18"/>
      <c r="K27" s="18"/>
      <c r="L27" s="18"/>
    </row>
    <row r="28" spans="3:12" x14ac:dyDescent="0.2">
      <c r="E28" s="22"/>
      <c r="F28" s="52"/>
      <c r="G28" s="52"/>
      <c r="H28" s="52"/>
      <c r="I28" s="18"/>
      <c r="J28" s="18"/>
      <c r="K28" s="18"/>
      <c r="L28" s="18"/>
    </row>
    <row r="29" spans="3:12" x14ac:dyDescent="0.2">
      <c r="C29" s="6" t="s">
        <v>474</v>
      </c>
      <c r="E29" s="22">
        <v>3154</v>
      </c>
      <c r="F29" s="52">
        <v>3855</v>
      </c>
      <c r="G29" s="52">
        <v>4594</v>
      </c>
      <c r="H29" s="52">
        <v>2767</v>
      </c>
      <c r="I29" s="18"/>
      <c r="J29" s="18"/>
      <c r="K29" s="18"/>
      <c r="L29" s="18"/>
    </row>
    <row r="30" spans="3:12" x14ac:dyDescent="0.2">
      <c r="C30" s="6" t="s">
        <v>473</v>
      </c>
      <c r="E30" s="22">
        <v>505</v>
      </c>
      <c r="F30" s="52">
        <v>417</v>
      </c>
      <c r="G30" s="52">
        <v>415</v>
      </c>
      <c r="H30" s="52">
        <v>385</v>
      </c>
      <c r="I30" s="18"/>
      <c r="J30" s="18"/>
      <c r="K30" s="18"/>
      <c r="L30" s="18"/>
    </row>
    <row r="31" spans="3:12" x14ac:dyDescent="0.2">
      <c r="C31" s="6" t="s">
        <v>472</v>
      </c>
      <c r="E31" s="22">
        <f>3+198</f>
        <v>201</v>
      </c>
      <c r="F31" s="52">
        <f>5+314</f>
        <v>319</v>
      </c>
      <c r="G31" s="52">
        <v>263</v>
      </c>
      <c r="H31" s="52">
        <v>171</v>
      </c>
      <c r="I31" s="18"/>
      <c r="J31" s="18"/>
      <c r="K31" s="18"/>
      <c r="L31" s="18"/>
    </row>
    <row r="32" spans="3:12" x14ac:dyDescent="0.2">
      <c r="E32" s="22"/>
      <c r="F32" s="52"/>
      <c r="G32" s="52"/>
      <c r="H32" s="52"/>
      <c r="I32" s="18"/>
      <c r="J32" s="18"/>
      <c r="K32" s="18"/>
      <c r="L32" s="18"/>
    </row>
    <row r="33" spans="1:12" x14ac:dyDescent="0.2">
      <c r="C33" s="6" t="s">
        <v>471</v>
      </c>
      <c r="E33" s="22">
        <v>212</v>
      </c>
      <c r="F33" s="52">
        <v>287</v>
      </c>
      <c r="G33" s="52">
        <v>209</v>
      </c>
      <c r="H33" s="52">
        <v>119</v>
      </c>
      <c r="I33" s="18"/>
      <c r="J33" s="18"/>
      <c r="K33" s="18"/>
      <c r="L33" s="18"/>
    </row>
    <row r="34" spans="1:12" x14ac:dyDescent="0.2">
      <c r="C34" s="6" t="s">
        <v>470</v>
      </c>
      <c r="E34" s="22">
        <v>1056</v>
      </c>
      <c r="F34" s="52">
        <v>933</v>
      </c>
      <c r="G34" s="52">
        <v>676</v>
      </c>
      <c r="H34" s="52">
        <v>588</v>
      </c>
      <c r="I34" s="18"/>
      <c r="J34" s="18"/>
      <c r="K34" s="18"/>
      <c r="L34" s="18"/>
    </row>
    <row r="35" spans="1:12" x14ac:dyDescent="0.2">
      <c r="C35" s="6" t="s">
        <v>469</v>
      </c>
      <c r="E35" s="22">
        <f>3867+198+144+577</f>
        <v>4786</v>
      </c>
      <c r="F35" s="52">
        <f>4602+227+194+634</f>
        <v>5657</v>
      </c>
      <c r="G35" s="52">
        <v>4610</v>
      </c>
      <c r="H35" s="52">
        <v>2841</v>
      </c>
      <c r="I35" s="18"/>
      <c r="J35" s="18"/>
      <c r="K35" s="18"/>
      <c r="L35" s="18"/>
    </row>
    <row r="36" spans="1:12" x14ac:dyDescent="0.2">
      <c r="E36" s="22"/>
      <c r="F36" s="52"/>
      <c r="G36" s="52"/>
      <c r="H36" s="52"/>
      <c r="I36" s="18"/>
      <c r="J36" s="18"/>
      <c r="K36" s="18"/>
      <c r="L36" s="18"/>
    </row>
    <row r="37" spans="1:12" x14ac:dyDescent="0.2">
      <c r="C37" s="6" t="s">
        <v>468</v>
      </c>
      <c r="E37" s="22">
        <f>545+8484+17+795</f>
        <v>9841</v>
      </c>
      <c r="F37" s="52">
        <f>603+8141+20+1534</f>
        <v>10298</v>
      </c>
      <c r="G37" s="52">
        <v>7436</v>
      </c>
      <c r="H37" s="52">
        <v>6682</v>
      </c>
      <c r="I37" s="18"/>
      <c r="J37" s="18"/>
      <c r="K37" s="18"/>
      <c r="L37" s="18"/>
    </row>
    <row r="38" spans="1:12" x14ac:dyDescent="0.2">
      <c r="C38" s="6" t="s">
        <v>467</v>
      </c>
      <c r="E38" s="22">
        <v>3748</v>
      </c>
      <c r="F38" s="52">
        <v>3233</v>
      </c>
      <c r="G38" s="52">
        <v>3438</v>
      </c>
      <c r="H38" s="52">
        <v>2493</v>
      </c>
      <c r="I38" s="18"/>
      <c r="J38" s="18"/>
      <c r="K38" s="18"/>
      <c r="L38" s="18"/>
    </row>
    <row r="39" spans="1:12" x14ac:dyDescent="0.2">
      <c r="C39" s="6" t="s">
        <v>466</v>
      </c>
      <c r="E39" s="22">
        <f>63+684+80+113</f>
        <v>940</v>
      </c>
      <c r="F39" s="52">
        <f>57+839+63+100</f>
        <v>1059</v>
      </c>
      <c r="G39" s="52">
        <v>1143</v>
      </c>
      <c r="H39" s="52">
        <v>729</v>
      </c>
      <c r="I39" s="18"/>
      <c r="J39" s="18"/>
      <c r="K39" s="18"/>
      <c r="L39" s="18"/>
    </row>
    <row r="40" spans="1:12" ht="18" thickBot="1" x14ac:dyDescent="0.25">
      <c r="B40" s="8"/>
      <c r="C40" s="29"/>
      <c r="D40" s="8"/>
      <c r="E40" s="38"/>
      <c r="F40" s="29"/>
      <c r="G40" s="8"/>
      <c r="H40" s="29"/>
      <c r="I40" s="49"/>
      <c r="J40" s="49"/>
      <c r="K40" s="4"/>
    </row>
    <row r="41" spans="1:12" x14ac:dyDescent="0.2">
      <c r="D41" s="6" t="s">
        <v>465</v>
      </c>
      <c r="E41" s="4"/>
      <c r="F41" s="4"/>
      <c r="G41" s="4"/>
      <c r="H41" s="4"/>
      <c r="I41" s="4"/>
      <c r="J41" s="4"/>
    </row>
    <row r="42" spans="1:12" x14ac:dyDescent="0.2">
      <c r="A42" s="6"/>
    </row>
  </sheetData>
  <phoneticPr fontId="4"/>
  <pageMargins left="0.34" right="0.31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6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7" customWidth="1"/>
    <col min="2" max="2" width="4.69921875" style="7" customWidth="1"/>
    <col min="3" max="3" width="13.69921875" style="7" customWidth="1"/>
    <col min="4" max="6" width="11.69921875" style="7" customWidth="1"/>
    <col min="7" max="16384" width="10.69921875" style="7"/>
  </cols>
  <sheetData>
    <row r="1" spans="1:11" x14ac:dyDescent="0.2">
      <c r="A1" s="6"/>
    </row>
    <row r="6" spans="1:11" x14ac:dyDescent="0.2">
      <c r="E6" s="1" t="s">
        <v>545</v>
      </c>
    </row>
    <row r="8" spans="1:11" x14ac:dyDescent="0.2">
      <c r="D8" s="6" t="s">
        <v>544</v>
      </c>
    </row>
    <row r="9" spans="1:11" x14ac:dyDescent="0.2">
      <c r="D9" s="6" t="s">
        <v>543</v>
      </c>
    </row>
    <row r="10" spans="1:11" x14ac:dyDescent="0.2">
      <c r="D10" s="6" t="s">
        <v>542</v>
      </c>
    </row>
    <row r="11" spans="1:11" ht="18" thickBot="1" x14ac:dyDescent="0.25">
      <c r="B11" s="8"/>
      <c r="C11" s="8"/>
      <c r="D11" s="8"/>
      <c r="E11" s="8"/>
      <c r="F11" s="8"/>
      <c r="G11" s="8"/>
      <c r="H11" s="8"/>
      <c r="I11" s="8"/>
      <c r="J11" s="9" t="s">
        <v>541</v>
      </c>
      <c r="K11" s="8"/>
    </row>
    <row r="12" spans="1:11" x14ac:dyDescent="0.2">
      <c r="E12" s="13" t="s">
        <v>540</v>
      </c>
      <c r="F12" s="13" t="s">
        <v>539</v>
      </c>
      <c r="G12" s="13" t="s">
        <v>538</v>
      </c>
      <c r="H12" s="13" t="s">
        <v>537</v>
      </c>
      <c r="I12" s="54" t="s">
        <v>536</v>
      </c>
      <c r="J12" s="11"/>
      <c r="K12" s="11"/>
    </row>
    <row r="13" spans="1:11" x14ac:dyDescent="0.2">
      <c r="B13" s="11"/>
      <c r="C13" s="11"/>
      <c r="D13" s="11"/>
      <c r="E13" s="14" t="s">
        <v>365</v>
      </c>
      <c r="F13" s="14" t="s">
        <v>535</v>
      </c>
      <c r="G13" s="14" t="s">
        <v>364</v>
      </c>
      <c r="H13" s="14" t="s">
        <v>363</v>
      </c>
      <c r="I13" s="14" t="s">
        <v>534</v>
      </c>
      <c r="J13" s="23" t="s">
        <v>533</v>
      </c>
      <c r="K13" s="23" t="s">
        <v>532</v>
      </c>
    </row>
    <row r="14" spans="1:11" x14ac:dyDescent="0.2">
      <c r="E14" s="10"/>
    </row>
    <row r="15" spans="1:11" x14ac:dyDescent="0.2">
      <c r="C15" s="1" t="s">
        <v>531</v>
      </c>
      <c r="D15" s="4"/>
      <c r="E15" s="3">
        <f>E17+E53</f>
        <v>45310.100000000006</v>
      </c>
      <c r="F15" s="4">
        <f>F17+F53</f>
        <v>43201.1</v>
      </c>
      <c r="G15" s="4">
        <f>G17+G53</f>
        <v>41003.199999999997</v>
      </c>
      <c r="H15" s="4">
        <f>H17+H53</f>
        <v>36007.001000000004</v>
      </c>
      <c r="I15" s="4">
        <f>J15+K15-1</f>
        <v>33836</v>
      </c>
      <c r="J15" s="4">
        <f>J17+J53</f>
        <v>13060</v>
      </c>
      <c r="K15" s="4">
        <f>K17+K53+1</f>
        <v>20777</v>
      </c>
    </row>
    <row r="16" spans="1:11" x14ac:dyDescent="0.2">
      <c r="E16" s="10"/>
    </row>
    <row r="17" spans="2:11" x14ac:dyDescent="0.2">
      <c r="B17" s="1" t="s">
        <v>530</v>
      </c>
      <c r="C17" s="4"/>
      <c r="D17" s="4"/>
      <c r="E17" s="3">
        <f>SUM(E19:E51)</f>
        <v>33778.400000000009</v>
      </c>
      <c r="F17" s="4">
        <f>SUM(F19:F51)</f>
        <v>31818.5</v>
      </c>
      <c r="G17" s="4">
        <f>SUM(G19:G51)</f>
        <v>29627.1</v>
      </c>
      <c r="H17" s="4">
        <f>SUM(H19:H51)</f>
        <v>27915</v>
      </c>
      <c r="I17" s="4">
        <f>J17+K17+1</f>
        <v>25711</v>
      </c>
      <c r="J17" s="4">
        <f>SUM(J19:J51)+2</f>
        <v>11881</v>
      </c>
      <c r="K17" s="4">
        <f>SUM(K19:K51)-1</f>
        <v>13829</v>
      </c>
    </row>
    <row r="18" spans="2:11" x14ac:dyDescent="0.2">
      <c r="E18" s="10"/>
      <c r="H18" s="18"/>
      <c r="J18" s="4"/>
      <c r="K18" s="4"/>
    </row>
    <row r="19" spans="2:11" x14ac:dyDescent="0.2">
      <c r="C19" s="6" t="s">
        <v>529</v>
      </c>
      <c r="E19" s="22">
        <v>4858</v>
      </c>
      <c r="F19" s="18">
        <v>5424.2</v>
      </c>
      <c r="G19" s="18">
        <v>4832</v>
      </c>
      <c r="H19" s="18">
        <v>4366</v>
      </c>
      <c r="I19" s="17">
        <f>J19+K19</f>
        <v>5582</v>
      </c>
      <c r="J19" s="18">
        <v>5582</v>
      </c>
      <c r="K19" s="19" t="s">
        <v>499</v>
      </c>
    </row>
    <row r="20" spans="2:11" x14ac:dyDescent="0.2">
      <c r="C20" s="6" t="s">
        <v>528</v>
      </c>
      <c r="E20" s="22">
        <v>245</v>
      </c>
      <c r="F20" s="18">
        <v>286.2</v>
      </c>
      <c r="G20" s="18">
        <v>217.4</v>
      </c>
      <c r="H20" s="18">
        <v>248</v>
      </c>
      <c r="I20" s="17">
        <f>J20+K20-1</f>
        <v>194</v>
      </c>
      <c r="J20" s="18">
        <v>173</v>
      </c>
      <c r="K20" s="18">
        <v>22</v>
      </c>
    </row>
    <row r="21" spans="2:11" x14ac:dyDescent="0.2">
      <c r="E21" s="22"/>
      <c r="F21" s="18"/>
      <c r="G21" s="18"/>
      <c r="H21" s="18"/>
      <c r="J21" s="18"/>
      <c r="K21" s="18"/>
    </row>
    <row r="22" spans="2:11" x14ac:dyDescent="0.2">
      <c r="C22" s="6" t="s">
        <v>527</v>
      </c>
      <c r="E22" s="22">
        <v>579</v>
      </c>
      <c r="F22" s="18">
        <v>333</v>
      </c>
      <c r="G22" s="18">
        <v>487</v>
      </c>
      <c r="H22" s="18">
        <v>817</v>
      </c>
      <c r="I22" s="17">
        <f>J22+K22</f>
        <v>494</v>
      </c>
      <c r="J22" s="19" t="s">
        <v>499</v>
      </c>
      <c r="K22" s="18">
        <v>494</v>
      </c>
    </row>
    <row r="23" spans="2:11" x14ac:dyDescent="0.2">
      <c r="C23" s="6" t="s">
        <v>526</v>
      </c>
      <c r="E23" s="22">
        <v>2924.6</v>
      </c>
      <c r="F23" s="18">
        <v>3095.6</v>
      </c>
      <c r="G23" s="18">
        <v>2916</v>
      </c>
      <c r="H23" s="18">
        <v>3287</v>
      </c>
      <c r="I23" s="17">
        <f>J23+K23</f>
        <v>3270</v>
      </c>
      <c r="J23" s="18">
        <v>1421</v>
      </c>
      <c r="K23" s="18">
        <v>1849</v>
      </c>
    </row>
    <row r="24" spans="2:11" x14ac:dyDescent="0.2">
      <c r="E24" s="22"/>
      <c r="F24" s="18"/>
      <c r="G24" s="18"/>
      <c r="H24" s="18"/>
      <c r="J24" s="18"/>
      <c r="K24" s="18"/>
    </row>
    <row r="25" spans="2:11" x14ac:dyDescent="0.2">
      <c r="C25" s="6" t="s">
        <v>525</v>
      </c>
      <c r="E25" s="22">
        <v>63</v>
      </c>
      <c r="F25" s="18">
        <v>49.7</v>
      </c>
      <c r="G25" s="18">
        <v>26</v>
      </c>
      <c r="H25" s="18">
        <v>13</v>
      </c>
      <c r="I25" s="17">
        <f>J25+K25</f>
        <v>15</v>
      </c>
      <c r="J25" s="18">
        <v>9</v>
      </c>
      <c r="K25" s="18">
        <v>6</v>
      </c>
    </row>
    <row r="26" spans="2:11" x14ac:dyDescent="0.2">
      <c r="C26" s="6" t="s">
        <v>524</v>
      </c>
      <c r="E26" s="22">
        <v>6</v>
      </c>
      <c r="F26" s="18">
        <v>6.1</v>
      </c>
      <c r="G26" s="18">
        <v>10</v>
      </c>
      <c r="H26" s="18">
        <v>11</v>
      </c>
      <c r="I26" s="17">
        <f>J26+K26</f>
        <v>1</v>
      </c>
      <c r="J26" s="19" t="s">
        <v>499</v>
      </c>
      <c r="K26" s="18">
        <v>1</v>
      </c>
    </row>
    <row r="27" spans="2:11" x14ac:dyDescent="0.2">
      <c r="E27" s="22"/>
      <c r="F27" s="18"/>
      <c r="G27" s="18"/>
      <c r="H27" s="18"/>
      <c r="J27" s="18"/>
      <c r="K27" s="18"/>
    </row>
    <row r="28" spans="2:11" x14ac:dyDescent="0.2">
      <c r="C28" s="6" t="s">
        <v>523</v>
      </c>
      <c r="E28" s="22">
        <v>481</v>
      </c>
      <c r="F28" s="18">
        <v>441.3</v>
      </c>
      <c r="G28" s="18">
        <v>429</v>
      </c>
      <c r="H28" s="18">
        <v>327</v>
      </c>
      <c r="I28" s="17">
        <f>J28+K28</f>
        <v>398</v>
      </c>
      <c r="J28" s="18">
        <v>15</v>
      </c>
      <c r="K28" s="18">
        <v>383</v>
      </c>
    </row>
    <row r="29" spans="2:11" x14ac:dyDescent="0.2">
      <c r="C29" s="6" t="s">
        <v>522</v>
      </c>
      <c r="E29" s="22">
        <v>1952.6</v>
      </c>
      <c r="F29" s="18">
        <v>2127.3000000000002</v>
      </c>
      <c r="G29" s="18">
        <v>1860.3</v>
      </c>
      <c r="H29" s="18">
        <v>1825</v>
      </c>
      <c r="I29" s="17">
        <f>J29+K29</f>
        <v>1464</v>
      </c>
      <c r="J29" s="18">
        <v>508</v>
      </c>
      <c r="K29" s="18">
        <v>956</v>
      </c>
    </row>
    <row r="30" spans="2:11" x14ac:dyDescent="0.2">
      <c r="E30" s="22"/>
      <c r="F30" s="18"/>
      <c r="G30" s="18"/>
      <c r="H30" s="18"/>
      <c r="J30" s="18"/>
      <c r="K30" s="18"/>
    </row>
    <row r="31" spans="2:11" x14ac:dyDescent="0.2">
      <c r="C31" s="6" t="s">
        <v>521</v>
      </c>
      <c r="E31" s="22">
        <v>261</v>
      </c>
      <c r="F31" s="18">
        <v>174</v>
      </c>
      <c r="G31" s="18">
        <v>241</v>
      </c>
      <c r="H31" s="18">
        <v>191</v>
      </c>
      <c r="I31" s="17">
        <f>J31+K31</f>
        <v>142</v>
      </c>
      <c r="J31" s="19" t="s">
        <v>499</v>
      </c>
      <c r="K31" s="18">
        <v>142</v>
      </c>
    </row>
    <row r="32" spans="2:11" x14ac:dyDescent="0.2">
      <c r="C32" s="6" t="s">
        <v>520</v>
      </c>
      <c r="E32" s="22">
        <v>28</v>
      </c>
      <c r="F32" s="18">
        <v>10</v>
      </c>
      <c r="G32" s="18">
        <v>5</v>
      </c>
      <c r="H32" s="18">
        <v>12</v>
      </c>
      <c r="I32" s="17">
        <f>J32+K32</f>
        <v>7</v>
      </c>
      <c r="J32" s="19" t="s">
        <v>499</v>
      </c>
      <c r="K32" s="18">
        <v>7</v>
      </c>
    </row>
    <row r="33" spans="3:11" x14ac:dyDescent="0.2">
      <c r="E33" s="22"/>
      <c r="F33" s="18"/>
      <c r="G33" s="18"/>
      <c r="H33" s="18"/>
      <c r="J33" s="18"/>
      <c r="K33" s="18"/>
    </row>
    <row r="34" spans="3:11" x14ac:dyDescent="0.2">
      <c r="C34" s="6" t="s">
        <v>519</v>
      </c>
      <c r="E34" s="22">
        <v>66</v>
      </c>
      <c r="F34" s="18">
        <v>138</v>
      </c>
      <c r="G34" s="18">
        <v>100</v>
      </c>
      <c r="H34" s="18">
        <v>106</v>
      </c>
      <c r="I34" s="17">
        <f>J34+K34</f>
        <v>111</v>
      </c>
      <c r="J34" s="19" t="s">
        <v>499</v>
      </c>
      <c r="K34" s="18">
        <v>111</v>
      </c>
    </row>
    <row r="35" spans="3:11" x14ac:dyDescent="0.2">
      <c r="C35" s="6" t="s">
        <v>518</v>
      </c>
      <c r="E35" s="22">
        <v>2158</v>
      </c>
      <c r="F35" s="18">
        <v>1786.3</v>
      </c>
      <c r="G35" s="18">
        <v>1908</v>
      </c>
      <c r="H35" s="18">
        <v>1457</v>
      </c>
      <c r="I35" s="53">
        <f>J35+K35</f>
        <v>920</v>
      </c>
      <c r="J35" s="18">
        <v>4</v>
      </c>
      <c r="K35" s="18">
        <v>916</v>
      </c>
    </row>
    <row r="36" spans="3:11" x14ac:dyDescent="0.2">
      <c r="C36" s="6" t="s">
        <v>517</v>
      </c>
      <c r="E36" s="22">
        <v>2500</v>
      </c>
      <c r="F36" s="18">
        <v>2806.3</v>
      </c>
      <c r="G36" s="18">
        <v>2635.3</v>
      </c>
      <c r="H36" s="18">
        <v>2720</v>
      </c>
      <c r="I36" s="53">
        <f>J36+K36+1</f>
        <v>2064</v>
      </c>
      <c r="J36" s="52">
        <v>1210</v>
      </c>
      <c r="K36" s="18">
        <v>853</v>
      </c>
    </row>
    <row r="37" spans="3:11" x14ac:dyDescent="0.2">
      <c r="E37" s="22"/>
      <c r="F37" s="18"/>
      <c r="G37" s="18"/>
      <c r="H37" s="18"/>
      <c r="J37" s="18"/>
      <c r="K37" s="18"/>
    </row>
    <row r="38" spans="3:11" x14ac:dyDescent="0.2">
      <c r="C38" s="6" t="s">
        <v>516</v>
      </c>
      <c r="E38" s="22">
        <v>8412</v>
      </c>
      <c r="F38" s="18">
        <v>6018</v>
      </c>
      <c r="G38" s="18">
        <v>5659</v>
      </c>
      <c r="H38" s="18">
        <v>4620</v>
      </c>
      <c r="I38" s="17">
        <f>J38+K38</f>
        <v>3523</v>
      </c>
      <c r="J38" s="19" t="s">
        <v>499</v>
      </c>
      <c r="K38" s="18">
        <v>3523</v>
      </c>
    </row>
    <row r="39" spans="3:11" x14ac:dyDescent="0.2">
      <c r="C39" s="6" t="s">
        <v>515</v>
      </c>
      <c r="E39" s="22">
        <v>2963</v>
      </c>
      <c r="F39" s="18">
        <v>1595</v>
      </c>
      <c r="G39" s="18">
        <v>1514</v>
      </c>
      <c r="H39" s="18">
        <v>1165</v>
      </c>
      <c r="I39" s="17">
        <f>J39+K39</f>
        <v>1251</v>
      </c>
      <c r="J39" s="19" t="s">
        <v>499</v>
      </c>
      <c r="K39" s="18">
        <v>1251</v>
      </c>
    </row>
    <row r="40" spans="3:11" x14ac:dyDescent="0.2">
      <c r="C40" s="6" t="s">
        <v>514</v>
      </c>
      <c r="E40" s="22">
        <v>955</v>
      </c>
      <c r="F40" s="18">
        <v>1026.5</v>
      </c>
      <c r="G40" s="18">
        <v>960</v>
      </c>
      <c r="H40" s="18">
        <v>965</v>
      </c>
      <c r="I40" s="17">
        <f>J40+K40</f>
        <v>728</v>
      </c>
      <c r="J40" s="18">
        <v>70</v>
      </c>
      <c r="K40" s="18">
        <v>658</v>
      </c>
    </row>
    <row r="41" spans="3:11" x14ac:dyDescent="0.2">
      <c r="E41" s="22"/>
      <c r="F41" s="18"/>
      <c r="G41" s="18"/>
      <c r="H41" s="18"/>
    </row>
    <row r="42" spans="3:11" x14ac:dyDescent="0.2">
      <c r="C42" s="6" t="s">
        <v>513</v>
      </c>
      <c r="E42" s="22">
        <v>204</v>
      </c>
      <c r="F42" s="18">
        <v>245</v>
      </c>
      <c r="G42" s="18">
        <v>199</v>
      </c>
      <c r="H42" s="18">
        <v>310</v>
      </c>
      <c r="I42" s="17">
        <f>J42+K42</f>
        <v>275</v>
      </c>
      <c r="J42" s="18">
        <v>27</v>
      </c>
      <c r="K42" s="18">
        <v>248</v>
      </c>
    </row>
    <row r="43" spans="3:11" x14ac:dyDescent="0.2">
      <c r="C43" s="6" t="s">
        <v>512</v>
      </c>
      <c r="E43" s="22">
        <v>945</v>
      </c>
      <c r="F43" s="18">
        <v>906</v>
      </c>
      <c r="G43" s="18">
        <v>1031</v>
      </c>
      <c r="H43" s="18">
        <v>1089</v>
      </c>
      <c r="I43" s="17">
        <f>J43+K43</f>
        <v>870</v>
      </c>
      <c r="J43" s="18">
        <v>176</v>
      </c>
      <c r="K43" s="18">
        <v>694</v>
      </c>
    </row>
    <row r="44" spans="3:11" x14ac:dyDescent="0.2">
      <c r="C44" s="6" t="s">
        <v>511</v>
      </c>
      <c r="E44" s="22">
        <v>393</v>
      </c>
      <c r="F44" s="18">
        <v>456</v>
      </c>
      <c r="G44" s="18">
        <v>389</v>
      </c>
      <c r="H44" s="18">
        <v>369</v>
      </c>
      <c r="I44" s="17">
        <f>J44+K44-1</f>
        <v>339</v>
      </c>
      <c r="J44" s="18">
        <v>173</v>
      </c>
      <c r="K44" s="18">
        <v>167</v>
      </c>
    </row>
    <row r="45" spans="3:11" x14ac:dyDescent="0.2">
      <c r="E45" s="22"/>
      <c r="F45" s="18"/>
      <c r="G45" s="18"/>
      <c r="H45" s="18"/>
      <c r="J45" s="18"/>
      <c r="K45" s="18"/>
    </row>
    <row r="46" spans="3:11" x14ac:dyDescent="0.2">
      <c r="C46" s="6" t="s">
        <v>97</v>
      </c>
      <c r="E46" s="22">
        <v>396</v>
      </c>
      <c r="F46" s="18">
        <v>288</v>
      </c>
      <c r="G46" s="18">
        <v>301</v>
      </c>
      <c r="H46" s="18">
        <v>285</v>
      </c>
      <c r="I46" s="17">
        <f>J46+K46</f>
        <v>310</v>
      </c>
      <c r="J46" s="18">
        <v>202</v>
      </c>
      <c r="K46" s="18">
        <v>108</v>
      </c>
    </row>
    <row r="47" spans="3:11" x14ac:dyDescent="0.2">
      <c r="C47" s="6" t="s">
        <v>510</v>
      </c>
      <c r="E47" s="22">
        <v>1739.3</v>
      </c>
      <c r="F47" s="18">
        <v>2651</v>
      </c>
      <c r="G47" s="18">
        <v>1700</v>
      </c>
      <c r="H47" s="18">
        <v>1755</v>
      </c>
      <c r="I47" s="17">
        <f>J47+K47</f>
        <v>2205</v>
      </c>
      <c r="J47" s="18">
        <v>1986</v>
      </c>
      <c r="K47" s="18">
        <v>219</v>
      </c>
    </row>
    <row r="48" spans="3:11" x14ac:dyDescent="0.2">
      <c r="E48" s="22"/>
      <c r="F48" s="18"/>
      <c r="G48" s="18"/>
      <c r="H48" s="18"/>
      <c r="J48" s="18"/>
      <c r="K48" s="18"/>
    </row>
    <row r="49" spans="2:11" x14ac:dyDescent="0.2">
      <c r="C49" s="6" t="s">
        <v>509</v>
      </c>
      <c r="E49" s="22">
        <v>793.3</v>
      </c>
      <c r="F49" s="18">
        <v>823</v>
      </c>
      <c r="G49" s="18">
        <v>701</v>
      </c>
      <c r="H49" s="18">
        <v>634</v>
      </c>
      <c r="I49" s="17">
        <f>J49+K49</f>
        <v>498</v>
      </c>
      <c r="J49" s="18">
        <v>180</v>
      </c>
      <c r="K49" s="18">
        <v>318</v>
      </c>
    </row>
    <row r="50" spans="2:11" x14ac:dyDescent="0.2">
      <c r="C50" s="6" t="s">
        <v>508</v>
      </c>
      <c r="E50" s="22">
        <v>218.3</v>
      </c>
      <c r="F50" s="18">
        <v>197</v>
      </c>
      <c r="G50" s="18">
        <v>232</v>
      </c>
      <c r="H50" s="18">
        <v>238</v>
      </c>
      <c r="I50" s="53">
        <f>J50+K50</f>
        <v>180</v>
      </c>
      <c r="J50" s="18">
        <v>34</v>
      </c>
      <c r="K50" s="18">
        <v>146</v>
      </c>
    </row>
    <row r="51" spans="2:11" x14ac:dyDescent="0.2">
      <c r="C51" s="6" t="s">
        <v>507</v>
      </c>
      <c r="E51" s="22">
        <v>637.29999999999995</v>
      </c>
      <c r="F51" s="18">
        <v>935</v>
      </c>
      <c r="G51" s="18">
        <v>1274.0999999999999</v>
      </c>
      <c r="H51" s="18">
        <v>1105</v>
      </c>
      <c r="I51" s="53">
        <f>J51+K51+1</f>
        <v>868</v>
      </c>
      <c r="J51" s="52">
        <v>109</v>
      </c>
      <c r="K51" s="18">
        <v>758</v>
      </c>
    </row>
    <row r="52" spans="2:11" x14ac:dyDescent="0.2">
      <c r="E52" s="22"/>
      <c r="F52" s="18"/>
      <c r="H52" s="18"/>
    </row>
    <row r="53" spans="2:11" x14ac:dyDescent="0.2">
      <c r="B53" s="1" t="s">
        <v>506</v>
      </c>
      <c r="C53" s="4"/>
      <c r="D53" s="4"/>
      <c r="E53" s="3">
        <f>SUM(E55:E63)</f>
        <v>11531.7</v>
      </c>
      <c r="F53" s="4">
        <f>SUM(F55:F63)</f>
        <v>11382.6</v>
      </c>
      <c r="G53" s="4">
        <f>SUM(G55:G63)</f>
        <v>11376.1</v>
      </c>
      <c r="H53" s="4">
        <f>SUM(H55:H63)</f>
        <v>8092.0010000000002</v>
      </c>
      <c r="I53" s="4">
        <f>SUM(I55:I63)+1</f>
        <v>8126</v>
      </c>
      <c r="J53" s="4">
        <f>SUM(J55:J63)</f>
        <v>1179</v>
      </c>
      <c r="K53" s="4">
        <f>SUM(K55:K63)</f>
        <v>6947</v>
      </c>
    </row>
    <row r="54" spans="2:11" x14ac:dyDescent="0.2">
      <c r="E54" s="10"/>
      <c r="F54" s="18"/>
      <c r="H54" s="18"/>
    </row>
    <row r="55" spans="2:11" x14ac:dyDescent="0.2">
      <c r="C55" s="6" t="s">
        <v>505</v>
      </c>
      <c r="E55" s="22">
        <v>1954.2</v>
      </c>
      <c r="F55" s="18">
        <v>1742.6</v>
      </c>
      <c r="G55" s="18">
        <v>1425.5</v>
      </c>
      <c r="H55" s="18">
        <v>1003</v>
      </c>
      <c r="I55" s="17">
        <f>J55+K55+1</f>
        <v>1264</v>
      </c>
      <c r="J55" s="18">
        <v>433</v>
      </c>
      <c r="K55" s="18">
        <v>830</v>
      </c>
    </row>
    <row r="56" spans="2:11" x14ac:dyDescent="0.2">
      <c r="C56" s="6" t="s">
        <v>504</v>
      </c>
      <c r="E56" s="22">
        <v>8104.1</v>
      </c>
      <c r="F56" s="18">
        <v>8121</v>
      </c>
      <c r="G56" s="18">
        <v>8023.5</v>
      </c>
      <c r="H56" s="18">
        <v>5812</v>
      </c>
      <c r="I56" s="17">
        <f>J56+K56-1</f>
        <v>5164</v>
      </c>
      <c r="J56" s="18">
        <v>256</v>
      </c>
      <c r="K56" s="18">
        <v>4909</v>
      </c>
    </row>
    <row r="57" spans="2:11" x14ac:dyDescent="0.2">
      <c r="C57" s="6" t="s">
        <v>503</v>
      </c>
      <c r="E57" s="22">
        <v>852</v>
      </c>
      <c r="F57" s="18">
        <v>904</v>
      </c>
      <c r="G57" s="18">
        <v>1156</v>
      </c>
      <c r="H57" s="18">
        <v>1018</v>
      </c>
      <c r="I57" s="17">
        <f>J57+K57</f>
        <v>1330</v>
      </c>
      <c r="J57" s="18">
        <v>429</v>
      </c>
      <c r="K57" s="18">
        <v>901</v>
      </c>
    </row>
    <row r="58" spans="2:11" x14ac:dyDescent="0.2">
      <c r="E58" s="22"/>
      <c r="F58" s="18"/>
      <c r="G58" s="18"/>
      <c r="H58" s="18"/>
      <c r="K58" s="18"/>
    </row>
    <row r="59" spans="2:11" x14ac:dyDescent="0.2">
      <c r="C59" s="6" t="s">
        <v>502</v>
      </c>
      <c r="E59" s="22">
        <v>160.4</v>
      </c>
      <c r="F59" s="18">
        <v>136.30000000000001</v>
      </c>
      <c r="G59" s="18">
        <v>81.099999999999994</v>
      </c>
      <c r="H59" s="18">
        <v>60.000999999999998</v>
      </c>
      <c r="I59" s="17">
        <f>J59+K59</f>
        <v>47</v>
      </c>
      <c r="J59" s="18">
        <v>47</v>
      </c>
      <c r="K59" s="18">
        <v>0</v>
      </c>
    </row>
    <row r="60" spans="2:11" x14ac:dyDescent="0.2">
      <c r="C60" s="6" t="s">
        <v>501</v>
      </c>
      <c r="E60" s="22">
        <v>16</v>
      </c>
      <c r="F60" s="18">
        <v>5.5</v>
      </c>
      <c r="G60" s="18">
        <v>19</v>
      </c>
      <c r="H60" s="18">
        <v>17</v>
      </c>
      <c r="I60" s="17">
        <f>J60+K60</f>
        <v>13</v>
      </c>
      <c r="J60" s="18">
        <v>13</v>
      </c>
      <c r="K60" s="19" t="s">
        <v>499</v>
      </c>
    </row>
    <row r="61" spans="2:11" x14ac:dyDescent="0.2">
      <c r="E61" s="22"/>
      <c r="F61" s="18"/>
      <c r="G61" s="18"/>
      <c r="H61" s="18"/>
      <c r="J61" s="18"/>
      <c r="K61" s="18"/>
    </row>
    <row r="62" spans="2:11" x14ac:dyDescent="0.2">
      <c r="C62" s="6" t="s">
        <v>500</v>
      </c>
      <c r="E62" s="22">
        <v>368</v>
      </c>
      <c r="F62" s="18">
        <v>421</v>
      </c>
      <c r="G62" s="18">
        <v>619</v>
      </c>
      <c r="H62" s="18">
        <v>138</v>
      </c>
      <c r="I62" s="17">
        <f>J62+K62</f>
        <v>250</v>
      </c>
      <c r="J62" s="19" t="s">
        <v>499</v>
      </c>
      <c r="K62" s="18">
        <v>250</v>
      </c>
    </row>
    <row r="63" spans="2:11" x14ac:dyDescent="0.2">
      <c r="C63" s="6" t="s">
        <v>498</v>
      </c>
      <c r="E63" s="22">
        <v>77</v>
      </c>
      <c r="F63" s="18">
        <v>52.2</v>
      </c>
      <c r="G63" s="18">
        <v>52</v>
      </c>
      <c r="H63" s="18">
        <v>44</v>
      </c>
      <c r="I63" s="17">
        <f>J63+K63-1</f>
        <v>57</v>
      </c>
      <c r="J63" s="18">
        <v>1</v>
      </c>
      <c r="K63" s="18">
        <v>57</v>
      </c>
    </row>
    <row r="64" spans="2:11" ht="18" thickBot="1" x14ac:dyDescent="0.25">
      <c r="B64" s="8"/>
      <c r="C64" s="8"/>
      <c r="D64" s="8"/>
      <c r="E64" s="44"/>
      <c r="F64" s="43"/>
      <c r="G64" s="43"/>
      <c r="H64" s="43"/>
      <c r="I64" s="43"/>
      <c r="J64" s="43"/>
      <c r="K64" s="43"/>
    </row>
    <row r="65" spans="1:5" x14ac:dyDescent="0.2">
      <c r="E65" s="6" t="s">
        <v>31</v>
      </c>
    </row>
    <row r="66" spans="1:5" x14ac:dyDescent="0.2">
      <c r="A66" s="6"/>
    </row>
  </sheetData>
  <phoneticPr fontId="4"/>
  <pageMargins left="0.78740157480314965" right="0.78740157480314965" top="0.82677165354330717" bottom="0.98425196850393704" header="0.51181102362204722" footer="0.51181102362204722"/>
  <pageSetup paperSize="12" scale="73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8"/>
  <sheetViews>
    <sheetView showGridLines="0" tabSelected="1" zoomScale="75" zoomScaleNormal="100" workbookViewId="0"/>
  </sheetViews>
  <sheetFormatPr defaultColWidth="10.69921875" defaultRowHeight="17.25" x14ac:dyDescent="0.2"/>
  <cols>
    <col min="1" max="1" width="10.69921875" style="7" customWidth="1"/>
    <col min="2" max="2" width="1.69921875" style="7" customWidth="1"/>
    <col min="3" max="3" width="4.69921875" style="7" customWidth="1"/>
    <col min="4" max="4" width="19.69921875" style="7" customWidth="1"/>
    <col min="5" max="5" width="10.69921875" style="7"/>
    <col min="6" max="10" width="9.69921875" style="7" customWidth="1"/>
    <col min="11" max="16384" width="10.69921875" style="7"/>
  </cols>
  <sheetData>
    <row r="1" spans="1:12" x14ac:dyDescent="0.2">
      <c r="A1" s="6"/>
    </row>
    <row r="6" spans="1:12" x14ac:dyDescent="0.2">
      <c r="F6" s="1" t="s">
        <v>592</v>
      </c>
    </row>
    <row r="7" spans="1:12" x14ac:dyDescent="0.2">
      <c r="D7" s="6" t="s">
        <v>591</v>
      </c>
    </row>
    <row r="8" spans="1:12" ht="18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42" t="s">
        <v>564</v>
      </c>
    </row>
    <row r="9" spans="1:12" x14ac:dyDescent="0.2">
      <c r="E9" s="13" t="s">
        <v>563</v>
      </c>
      <c r="F9" s="13" t="s">
        <v>562</v>
      </c>
      <c r="G9" s="13" t="s">
        <v>561</v>
      </c>
      <c r="H9" s="13" t="s">
        <v>540</v>
      </c>
      <c r="I9" s="13" t="s">
        <v>539</v>
      </c>
      <c r="J9" s="13" t="s">
        <v>538</v>
      </c>
      <c r="K9" s="13" t="s">
        <v>537</v>
      </c>
      <c r="L9" s="13" t="s">
        <v>560</v>
      </c>
    </row>
    <row r="10" spans="1:12" x14ac:dyDescent="0.2">
      <c r="B10" s="11"/>
      <c r="C10" s="11"/>
      <c r="D10" s="11"/>
      <c r="E10" s="14" t="s">
        <v>368</v>
      </c>
      <c r="F10" s="14" t="s">
        <v>367</v>
      </c>
      <c r="G10" s="14" t="s">
        <v>366</v>
      </c>
      <c r="H10" s="14" t="s">
        <v>365</v>
      </c>
      <c r="I10" s="14" t="s">
        <v>535</v>
      </c>
      <c r="J10" s="14" t="s">
        <v>364</v>
      </c>
      <c r="K10" s="14" t="s">
        <v>363</v>
      </c>
      <c r="L10" s="14" t="s">
        <v>362</v>
      </c>
    </row>
    <row r="11" spans="1:12" x14ac:dyDescent="0.2">
      <c r="E11" s="10"/>
    </row>
    <row r="12" spans="1:12" x14ac:dyDescent="0.2">
      <c r="D12" s="1" t="s">
        <v>590</v>
      </c>
      <c r="E12" s="3">
        <f>E14+E93+E22+E26+E32+E42+E49+E56+E64+E84+E86</f>
        <v>31994.300000000003</v>
      </c>
      <c r="F12" s="4">
        <f>F14+F93+F22+F26+F32+F42+F49+F56+F64+F84+F86</f>
        <v>40430</v>
      </c>
      <c r="G12" s="4">
        <f>G14+G93+G22+G26+G32+G42+G49+G56+G64+G84+G86</f>
        <v>44566</v>
      </c>
      <c r="H12" s="4">
        <f>H14+H93+H22+H26+H32+H42+H49+H56+H64+H84+H86</f>
        <v>34358</v>
      </c>
      <c r="I12" s="4">
        <f>I14+I93+I22+I26+I32+I42+I49+I56+I64+I84+I86</f>
        <v>31385</v>
      </c>
      <c r="J12" s="4">
        <f>J14+J93+J22+J26+J32+J42+J49+J56+J64+J84+J86</f>
        <v>27706</v>
      </c>
      <c r="K12" s="4">
        <f>K14+K93+K22+K26+K32+K42+K49+K56+K64+K84+K86</f>
        <v>27484</v>
      </c>
      <c r="L12" s="4">
        <f>L14+L93+L22+L26+L32+L42+L49+L56+L64+L84+L86</f>
        <v>24732</v>
      </c>
    </row>
    <row r="13" spans="1:12" x14ac:dyDescent="0.2">
      <c r="E13" s="10"/>
    </row>
    <row r="14" spans="1:12" x14ac:dyDescent="0.2">
      <c r="C14" s="6" t="s">
        <v>589</v>
      </c>
      <c r="E14" s="16">
        <f>SUM(E15:E20)</f>
        <v>5429</v>
      </c>
      <c r="F14" s="17">
        <f>SUM(F15:F20)</f>
        <v>5504</v>
      </c>
      <c r="G14" s="17">
        <f>SUM(G15:G20)</f>
        <v>7127</v>
      </c>
      <c r="H14" s="17">
        <f>SUM(H15:H20)</f>
        <v>4784</v>
      </c>
      <c r="I14" s="17">
        <f>SUM(I15:I20)</f>
        <v>4662</v>
      </c>
      <c r="J14" s="17">
        <f>SUM(J15:J20)</f>
        <v>4893</v>
      </c>
      <c r="K14" s="17">
        <f>SUM(K15:K20)</f>
        <v>5006</v>
      </c>
      <c r="L14" s="17">
        <f>SUM(L15:L20)</f>
        <v>5824</v>
      </c>
    </row>
    <row r="15" spans="1:12" x14ac:dyDescent="0.2">
      <c r="D15" s="6" t="s">
        <v>588</v>
      </c>
      <c r="E15" s="22">
        <v>128</v>
      </c>
      <c r="F15" s="18">
        <v>133</v>
      </c>
      <c r="G15" s="18">
        <v>338</v>
      </c>
      <c r="H15" s="18">
        <v>144</v>
      </c>
      <c r="I15" s="18">
        <v>143</v>
      </c>
      <c r="J15" s="18">
        <v>136</v>
      </c>
      <c r="K15" s="18">
        <v>125</v>
      </c>
      <c r="L15" s="18">
        <v>507</v>
      </c>
    </row>
    <row r="16" spans="1:12" x14ac:dyDescent="0.2">
      <c r="D16" s="6" t="s">
        <v>587</v>
      </c>
      <c r="E16" s="22">
        <v>3747</v>
      </c>
      <c r="F16" s="18">
        <v>3228</v>
      </c>
      <c r="G16" s="18">
        <v>3121</v>
      </c>
      <c r="H16" s="18">
        <v>2050</v>
      </c>
      <c r="I16" s="18">
        <v>1955</v>
      </c>
      <c r="J16" s="18">
        <v>2118</v>
      </c>
      <c r="K16" s="18">
        <v>2114</v>
      </c>
      <c r="L16" s="18">
        <v>2192</v>
      </c>
    </row>
    <row r="17" spans="3:12" x14ac:dyDescent="0.2">
      <c r="E17" s="10"/>
    </row>
    <row r="18" spans="3:12" x14ac:dyDescent="0.2">
      <c r="D18" s="6" t="s">
        <v>586</v>
      </c>
      <c r="E18" s="22">
        <v>350</v>
      </c>
      <c r="F18" s="18">
        <v>176</v>
      </c>
      <c r="G18" s="18">
        <v>661</v>
      </c>
      <c r="H18" s="18">
        <v>332</v>
      </c>
      <c r="I18" s="18">
        <v>252</v>
      </c>
      <c r="J18" s="18">
        <v>278</v>
      </c>
      <c r="K18" s="18">
        <v>346</v>
      </c>
      <c r="L18" s="18">
        <v>987</v>
      </c>
    </row>
    <row r="19" spans="3:12" x14ac:dyDescent="0.2">
      <c r="D19" s="6" t="s">
        <v>585</v>
      </c>
      <c r="E19" s="22">
        <v>1164</v>
      </c>
      <c r="F19" s="18">
        <v>1177</v>
      </c>
      <c r="G19" s="18">
        <v>2838</v>
      </c>
      <c r="H19" s="18">
        <v>2078</v>
      </c>
      <c r="I19" s="18">
        <v>2130</v>
      </c>
      <c r="J19" s="18">
        <v>2182</v>
      </c>
      <c r="K19" s="18">
        <v>2250</v>
      </c>
      <c r="L19" s="18">
        <v>1971</v>
      </c>
    </row>
    <row r="20" spans="3:12" x14ac:dyDescent="0.2">
      <c r="D20" s="6" t="s">
        <v>229</v>
      </c>
      <c r="E20" s="22">
        <v>40</v>
      </c>
      <c r="F20" s="18">
        <f>187+603</f>
        <v>790</v>
      </c>
      <c r="G20" s="18">
        <v>169</v>
      </c>
      <c r="H20" s="18">
        <v>180</v>
      </c>
      <c r="I20" s="18">
        <v>182</v>
      </c>
      <c r="J20" s="18">
        <v>179</v>
      </c>
      <c r="K20" s="18">
        <v>171</v>
      </c>
      <c r="L20" s="18">
        <v>167</v>
      </c>
    </row>
    <row r="21" spans="3:12" x14ac:dyDescent="0.2">
      <c r="E21" s="22"/>
      <c r="F21" s="18"/>
      <c r="G21" s="18"/>
    </row>
    <row r="22" spans="3:12" x14ac:dyDescent="0.2">
      <c r="C22" s="6" t="s">
        <v>584</v>
      </c>
      <c r="E22" s="25" t="s">
        <v>546</v>
      </c>
      <c r="F22" s="35" t="s">
        <v>546</v>
      </c>
      <c r="G22" s="17">
        <f>G23+G24</f>
        <v>1718</v>
      </c>
      <c r="H22" s="17">
        <f>H23+H24</f>
        <v>734</v>
      </c>
      <c r="I22" s="17">
        <f>I23+I24</f>
        <v>919</v>
      </c>
      <c r="J22" s="17">
        <f>J23+J24</f>
        <v>851</v>
      </c>
      <c r="K22" s="17">
        <f>K23+K24</f>
        <v>847</v>
      </c>
      <c r="L22" s="17">
        <f>L23+L24</f>
        <v>969</v>
      </c>
    </row>
    <row r="23" spans="3:12" x14ac:dyDescent="0.2">
      <c r="D23" s="6" t="s">
        <v>583</v>
      </c>
      <c r="E23" s="25" t="s">
        <v>546</v>
      </c>
      <c r="F23" s="35" t="s">
        <v>546</v>
      </c>
      <c r="G23" s="18">
        <v>1716</v>
      </c>
      <c r="H23" s="18">
        <v>711</v>
      </c>
      <c r="I23" s="18">
        <v>902</v>
      </c>
      <c r="J23" s="18">
        <v>837</v>
      </c>
      <c r="K23" s="18">
        <v>831</v>
      </c>
      <c r="L23" s="18">
        <v>959</v>
      </c>
    </row>
    <row r="24" spans="3:12" x14ac:dyDescent="0.2">
      <c r="D24" s="6" t="s">
        <v>229</v>
      </c>
      <c r="E24" s="25" t="s">
        <v>546</v>
      </c>
      <c r="F24" s="19" t="s">
        <v>546</v>
      </c>
      <c r="G24" s="18">
        <v>2</v>
      </c>
      <c r="H24" s="18">
        <v>23</v>
      </c>
      <c r="I24" s="18">
        <v>17</v>
      </c>
      <c r="J24" s="18">
        <v>14</v>
      </c>
      <c r="K24" s="18">
        <v>16</v>
      </c>
      <c r="L24" s="18">
        <v>10</v>
      </c>
    </row>
    <row r="25" spans="3:12" x14ac:dyDescent="0.2">
      <c r="E25" s="22"/>
      <c r="F25" s="18"/>
      <c r="G25" s="18"/>
    </row>
    <row r="26" spans="3:12" x14ac:dyDescent="0.2">
      <c r="C26" s="6" t="s">
        <v>582</v>
      </c>
      <c r="E26" s="16">
        <f>SUM(E27:E30)</f>
        <v>386</v>
      </c>
      <c r="F26" s="17">
        <f>SUM(F27:F30)</f>
        <v>162</v>
      </c>
      <c r="G26" s="17">
        <f>SUM(G27:G30)</f>
        <v>60</v>
      </c>
      <c r="H26" s="17">
        <f>SUM(H27:H30)</f>
        <v>36</v>
      </c>
      <c r="I26" s="17">
        <f>SUM(I27:I30)</f>
        <v>34</v>
      </c>
      <c r="J26" s="17">
        <f>SUM(J27:J30)</f>
        <v>31</v>
      </c>
      <c r="K26" s="17">
        <f>SUM(K27:K30)</f>
        <v>43</v>
      </c>
      <c r="L26" s="17">
        <f>SUM(L27:L30)</f>
        <v>38</v>
      </c>
    </row>
    <row r="27" spans="3:12" x14ac:dyDescent="0.2">
      <c r="D27" s="6" t="s">
        <v>361</v>
      </c>
      <c r="E27" s="22">
        <v>323</v>
      </c>
      <c r="F27" s="18">
        <v>64</v>
      </c>
      <c r="G27" s="18">
        <v>19</v>
      </c>
      <c r="H27" s="18">
        <v>27</v>
      </c>
      <c r="I27" s="18">
        <v>26</v>
      </c>
      <c r="J27" s="18">
        <v>24</v>
      </c>
      <c r="K27" s="18">
        <v>35</v>
      </c>
      <c r="L27" s="18">
        <v>30</v>
      </c>
    </row>
    <row r="28" spans="3:12" x14ac:dyDescent="0.2">
      <c r="E28" s="10"/>
    </row>
    <row r="29" spans="3:12" x14ac:dyDescent="0.2">
      <c r="D29" s="6" t="s">
        <v>578</v>
      </c>
      <c r="E29" s="22">
        <v>1</v>
      </c>
      <c r="F29" s="18">
        <v>1</v>
      </c>
      <c r="G29" s="18">
        <v>1</v>
      </c>
      <c r="H29" s="18">
        <v>2</v>
      </c>
      <c r="I29" s="18">
        <v>2</v>
      </c>
      <c r="J29" s="18">
        <v>2</v>
      </c>
      <c r="K29" s="18">
        <v>2</v>
      </c>
      <c r="L29" s="18">
        <v>2</v>
      </c>
    </row>
    <row r="30" spans="3:12" x14ac:dyDescent="0.2">
      <c r="D30" s="6" t="s">
        <v>229</v>
      </c>
      <c r="E30" s="22">
        <v>62</v>
      </c>
      <c r="F30" s="18">
        <v>97</v>
      </c>
      <c r="G30" s="18">
        <v>40</v>
      </c>
      <c r="H30" s="18">
        <v>7</v>
      </c>
      <c r="I30" s="18">
        <v>6</v>
      </c>
      <c r="J30" s="18">
        <v>5</v>
      </c>
      <c r="K30" s="18">
        <v>6</v>
      </c>
      <c r="L30" s="18">
        <v>6</v>
      </c>
    </row>
    <row r="31" spans="3:12" x14ac:dyDescent="0.2">
      <c r="E31" s="22"/>
      <c r="F31" s="18"/>
      <c r="G31" s="18"/>
    </row>
    <row r="32" spans="3:12" x14ac:dyDescent="0.2">
      <c r="C32" s="6" t="s">
        <v>581</v>
      </c>
      <c r="E32" s="16">
        <f>SUM(E33:E40)</f>
        <v>3964</v>
      </c>
      <c r="F32" s="17">
        <f>SUM(F33:F40)</f>
        <v>3832</v>
      </c>
      <c r="G32" s="17">
        <f>SUM(G33:G40)</f>
        <v>3648</v>
      </c>
      <c r="H32" s="17">
        <f>SUM(H33:H40)</f>
        <v>3583</v>
      </c>
      <c r="I32" s="17">
        <f>SUM(I33:I40)</f>
        <v>3437</v>
      </c>
      <c r="J32" s="17">
        <f>SUM(J33:J40)</f>
        <v>3605</v>
      </c>
      <c r="K32" s="17">
        <f>SUM(K33:K40)</f>
        <v>3358</v>
      </c>
      <c r="L32" s="17">
        <f>SUM(L33:L40)</f>
        <v>3289</v>
      </c>
    </row>
    <row r="33" spans="3:12" x14ac:dyDescent="0.2">
      <c r="D33" s="6" t="s">
        <v>578</v>
      </c>
      <c r="E33" s="22">
        <v>932</v>
      </c>
      <c r="F33" s="18">
        <v>927</v>
      </c>
      <c r="G33" s="18">
        <v>781</v>
      </c>
      <c r="H33" s="18">
        <v>643</v>
      </c>
      <c r="I33" s="18">
        <v>655</v>
      </c>
      <c r="J33" s="18">
        <v>776</v>
      </c>
      <c r="K33" s="18">
        <v>595</v>
      </c>
      <c r="L33" s="18">
        <v>604</v>
      </c>
    </row>
    <row r="34" spans="3:12" x14ac:dyDescent="0.2">
      <c r="D34" s="6" t="s">
        <v>551</v>
      </c>
      <c r="E34" s="22">
        <v>693</v>
      </c>
      <c r="F34" s="18">
        <v>804</v>
      </c>
      <c r="G34" s="18">
        <v>755</v>
      </c>
      <c r="H34" s="18">
        <v>838</v>
      </c>
      <c r="I34" s="18">
        <v>992</v>
      </c>
      <c r="J34" s="18">
        <v>1020</v>
      </c>
      <c r="K34" s="18">
        <v>1053</v>
      </c>
      <c r="L34" s="18">
        <v>1076</v>
      </c>
    </row>
    <row r="35" spans="3:12" x14ac:dyDescent="0.2">
      <c r="E35" s="10"/>
    </row>
    <row r="36" spans="3:12" x14ac:dyDescent="0.2">
      <c r="D36" s="6" t="s">
        <v>403</v>
      </c>
      <c r="E36" s="22">
        <v>1394</v>
      </c>
      <c r="F36" s="18">
        <v>1713</v>
      </c>
      <c r="G36" s="18">
        <v>1538</v>
      </c>
      <c r="H36" s="18">
        <v>1459</v>
      </c>
      <c r="I36" s="18">
        <v>1112</v>
      </c>
      <c r="J36" s="18">
        <v>1207</v>
      </c>
      <c r="K36" s="18">
        <v>1118</v>
      </c>
      <c r="L36" s="18">
        <v>1069</v>
      </c>
    </row>
    <row r="37" spans="3:12" x14ac:dyDescent="0.2">
      <c r="D37" s="6" t="s">
        <v>404</v>
      </c>
      <c r="E37" s="22">
        <v>593</v>
      </c>
      <c r="F37" s="18">
        <v>55</v>
      </c>
      <c r="G37" s="18">
        <v>123</v>
      </c>
      <c r="H37" s="18">
        <v>84</v>
      </c>
      <c r="I37" s="18">
        <v>165</v>
      </c>
      <c r="J37" s="18">
        <v>174</v>
      </c>
      <c r="K37" s="18">
        <v>203</v>
      </c>
      <c r="L37" s="18">
        <v>158</v>
      </c>
    </row>
    <row r="38" spans="3:12" x14ac:dyDescent="0.2">
      <c r="E38" s="10"/>
    </row>
    <row r="39" spans="3:12" x14ac:dyDescent="0.2">
      <c r="D39" s="6" t="s">
        <v>402</v>
      </c>
      <c r="E39" s="22">
        <v>2</v>
      </c>
      <c r="F39" s="18">
        <v>5</v>
      </c>
      <c r="G39" s="19" t="s">
        <v>546</v>
      </c>
      <c r="H39" s="19" t="s">
        <v>546</v>
      </c>
      <c r="I39" s="19" t="s">
        <v>546</v>
      </c>
      <c r="J39" s="19" t="s">
        <v>546</v>
      </c>
      <c r="K39" s="19" t="s">
        <v>546</v>
      </c>
      <c r="L39" s="19" t="s">
        <v>546</v>
      </c>
    </row>
    <row r="40" spans="3:12" x14ac:dyDescent="0.2">
      <c r="D40" s="6" t="s">
        <v>229</v>
      </c>
      <c r="E40" s="22">
        <v>350</v>
      </c>
      <c r="F40" s="18">
        <v>328</v>
      </c>
      <c r="G40" s="18">
        <v>451</v>
      </c>
      <c r="H40" s="18">
        <v>559</v>
      </c>
      <c r="I40" s="18">
        <v>513</v>
      </c>
      <c r="J40" s="18">
        <v>428</v>
      </c>
      <c r="K40" s="18">
        <v>389</v>
      </c>
      <c r="L40" s="18">
        <v>382</v>
      </c>
    </row>
    <row r="41" spans="3:12" x14ac:dyDescent="0.2">
      <c r="E41" s="10"/>
    </row>
    <row r="42" spans="3:12" x14ac:dyDescent="0.2">
      <c r="C42" s="6" t="s">
        <v>580</v>
      </c>
      <c r="E42" s="16">
        <f>SUM(E43:E47)</f>
        <v>2823</v>
      </c>
      <c r="F42" s="17">
        <f>SUM(F43:F47)</f>
        <v>4765</v>
      </c>
      <c r="G42" s="17">
        <f>SUM(G43:G47)</f>
        <v>5862</v>
      </c>
      <c r="H42" s="17">
        <f>SUM(H43:H47)</f>
        <v>7092</v>
      </c>
      <c r="I42" s="17">
        <f>SUM(I43:I47)</f>
        <v>7208</v>
      </c>
      <c r="J42" s="17">
        <f>SUM(J43:J47)</f>
        <v>4844</v>
      </c>
      <c r="K42" s="17">
        <f>SUM(K43:K47)</f>
        <v>4023</v>
      </c>
      <c r="L42" s="17">
        <f>SUM(L43:L47)</f>
        <v>5352</v>
      </c>
    </row>
    <row r="43" spans="3:12" x14ac:dyDescent="0.2">
      <c r="D43" s="6" t="s">
        <v>578</v>
      </c>
      <c r="E43" s="22">
        <v>207</v>
      </c>
      <c r="F43" s="18">
        <v>51</v>
      </c>
      <c r="G43" s="18">
        <v>106</v>
      </c>
      <c r="H43" s="18">
        <v>159</v>
      </c>
      <c r="I43" s="18">
        <v>122</v>
      </c>
      <c r="J43" s="18">
        <v>1125</v>
      </c>
      <c r="K43" s="18">
        <v>708</v>
      </c>
      <c r="L43" s="18">
        <v>520</v>
      </c>
    </row>
    <row r="44" spans="3:12" x14ac:dyDescent="0.2">
      <c r="D44" s="6" t="s">
        <v>406</v>
      </c>
      <c r="E44" s="22">
        <v>2541</v>
      </c>
      <c r="F44" s="18">
        <v>4695</v>
      </c>
      <c r="G44" s="18">
        <v>5386</v>
      </c>
      <c r="H44" s="18">
        <v>5938</v>
      </c>
      <c r="I44" s="18">
        <v>6073</v>
      </c>
      <c r="J44" s="18">
        <v>3391</v>
      </c>
      <c r="K44" s="18">
        <v>3023</v>
      </c>
      <c r="L44" s="18">
        <v>4433</v>
      </c>
    </row>
    <row r="45" spans="3:12" x14ac:dyDescent="0.2">
      <c r="E45" s="10"/>
    </row>
    <row r="46" spans="3:12" x14ac:dyDescent="0.2">
      <c r="D46" s="6" t="s">
        <v>386</v>
      </c>
      <c r="E46" s="22">
        <v>17</v>
      </c>
      <c r="F46" s="18">
        <v>3</v>
      </c>
      <c r="G46" s="18">
        <v>155</v>
      </c>
      <c r="H46" s="18">
        <v>676</v>
      </c>
      <c r="I46" s="18">
        <v>692</v>
      </c>
      <c r="J46" s="18">
        <v>245</v>
      </c>
      <c r="K46" s="18">
        <v>218</v>
      </c>
      <c r="L46" s="18">
        <v>370</v>
      </c>
    </row>
    <row r="47" spans="3:12" x14ac:dyDescent="0.2">
      <c r="D47" s="6" t="s">
        <v>229</v>
      </c>
      <c r="E47" s="22">
        <v>58</v>
      </c>
      <c r="F47" s="18">
        <v>16</v>
      </c>
      <c r="G47" s="18">
        <v>215</v>
      </c>
      <c r="H47" s="18">
        <v>319</v>
      </c>
      <c r="I47" s="18">
        <v>321</v>
      </c>
      <c r="J47" s="18">
        <v>83</v>
      </c>
      <c r="K47" s="18">
        <v>74</v>
      </c>
      <c r="L47" s="18">
        <v>29</v>
      </c>
    </row>
    <row r="48" spans="3:12" x14ac:dyDescent="0.2">
      <c r="E48" s="10"/>
    </row>
    <row r="49" spans="3:12" x14ac:dyDescent="0.2">
      <c r="C49" s="6" t="s">
        <v>579</v>
      </c>
      <c r="E49" s="16">
        <f>SUM(E50:E54)</f>
        <v>271</v>
      </c>
      <c r="F49" s="17">
        <f>SUM(F50:F54)</f>
        <v>530</v>
      </c>
      <c r="G49" s="17">
        <f>SUM(G50:G54)</f>
        <v>251</v>
      </c>
      <c r="H49" s="17">
        <f>SUM(H50:H54)</f>
        <v>711</v>
      </c>
      <c r="I49" s="17">
        <f>SUM(I50:I54)</f>
        <v>530</v>
      </c>
      <c r="J49" s="17">
        <f>SUM(J50:J54)</f>
        <v>645</v>
      </c>
      <c r="K49" s="17">
        <f>SUM(K50:K54)</f>
        <v>653</v>
      </c>
      <c r="L49" s="17">
        <f>SUM(L50:L54)</f>
        <v>627</v>
      </c>
    </row>
    <row r="50" spans="3:12" x14ac:dyDescent="0.2">
      <c r="D50" s="6" t="s">
        <v>578</v>
      </c>
      <c r="E50" s="22">
        <v>50</v>
      </c>
      <c r="F50" s="18">
        <v>70</v>
      </c>
      <c r="G50" s="19" t="s">
        <v>546</v>
      </c>
      <c r="H50" s="19" t="s">
        <v>546</v>
      </c>
      <c r="I50" s="18">
        <v>44</v>
      </c>
      <c r="J50" s="18">
        <v>44</v>
      </c>
      <c r="K50" s="18">
        <v>1</v>
      </c>
      <c r="L50" s="18">
        <v>1</v>
      </c>
    </row>
    <row r="51" spans="3:12" x14ac:dyDescent="0.2">
      <c r="D51" s="6" t="s">
        <v>404</v>
      </c>
      <c r="E51" s="22">
        <v>63</v>
      </c>
      <c r="F51" s="18">
        <v>91</v>
      </c>
      <c r="G51" s="18">
        <v>13</v>
      </c>
      <c r="H51" s="18">
        <v>162</v>
      </c>
      <c r="I51" s="18">
        <v>160</v>
      </c>
      <c r="J51" s="18">
        <v>160</v>
      </c>
      <c r="K51" s="18">
        <v>200</v>
      </c>
      <c r="L51" s="18">
        <v>200</v>
      </c>
    </row>
    <row r="52" spans="3:12" x14ac:dyDescent="0.2">
      <c r="E52" s="10"/>
    </row>
    <row r="53" spans="3:12" x14ac:dyDescent="0.2">
      <c r="D53" s="6" t="s">
        <v>403</v>
      </c>
      <c r="E53" s="22">
        <v>110</v>
      </c>
      <c r="F53" s="18">
        <v>240</v>
      </c>
      <c r="G53" s="18">
        <v>36</v>
      </c>
      <c r="H53" s="18">
        <v>3</v>
      </c>
      <c r="I53" s="18">
        <v>3</v>
      </c>
      <c r="J53" s="18">
        <v>3</v>
      </c>
      <c r="K53" s="18">
        <v>4</v>
      </c>
      <c r="L53" s="18">
        <v>0</v>
      </c>
    </row>
    <row r="54" spans="3:12" x14ac:dyDescent="0.2">
      <c r="D54" s="6" t="s">
        <v>229</v>
      </c>
      <c r="E54" s="22">
        <v>48</v>
      </c>
      <c r="F54" s="18">
        <v>129</v>
      </c>
      <c r="G54" s="18">
        <v>202</v>
      </c>
      <c r="H54" s="18">
        <v>546</v>
      </c>
      <c r="I54" s="18">
        <v>323</v>
      </c>
      <c r="J54" s="18">
        <v>438</v>
      </c>
      <c r="K54" s="18">
        <v>448</v>
      </c>
      <c r="L54" s="18">
        <v>426</v>
      </c>
    </row>
    <row r="55" spans="3:12" x14ac:dyDescent="0.2">
      <c r="E55" s="22"/>
      <c r="F55" s="18"/>
      <c r="G55" s="18"/>
    </row>
    <row r="56" spans="3:12" x14ac:dyDescent="0.2">
      <c r="C56" s="6" t="s">
        <v>577</v>
      </c>
      <c r="E56" s="16">
        <f>SUM(E57:E62)</f>
        <v>4594</v>
      </c>
      <c r="F56" s="17">
        <f>SUM(F57:F62)</f>
        <v>3570</v>
      </c>
      <c r="G56" s="17">
        <f>SUM(G57:G62)</f>
        <v>2136</v>
      </c>
      <c r="H56" s="17">
        <f>SUM(H57:H62)</f>
        <v>3209</v>
      </c>
      <c r="I56" s="17">
        <f>SUM(I57:I62)</f>
        <v>2846</v>
      </c>
      <c r="J56" s="17">
        <f>SUM(J57:J62)</f>
        <v>2799</v>
      </c>
      <c r="K56" s="17">
        <f>SUM(K57:K62)</f>
        <v>2396</v>
      </c>
      <c r="L56" s="17">
        <f>SUM(L57:L62)</f>
        <v>2344</v>
      </c>
    </row>
    <row r="57" spans="3:12" x14ac:dyDescent="0.2">
      <c r="D57" s="6" t="s">
        <v>576</v>
      </c>
      <c r="E57" s="22">
        <v>10</v>
      </c>
      <c r="F57" s="18">
        <v>3</v>
      </c>
      <c r="G57" s="18">
        <v>6</v>
      </c>
      <c r="H57" s="18">
        <v>622</v>
      </c>
      <c r="I57" s="18">
        <v>328</v>
      </c>
      <c r="J57" s="18">
        <v>628</v>
      </c>
      <c r="K57" s="18">
        <v>433</v>
      </c>
      <c r="L57" s="18">
        <v>735</v>
      </c>
    </row>
    <row r="58" spans="3:12" x14ac:dyDescent="0.2">
      <c r="D58" s="6" t="s">
        <v>575</v>
      </c>
      <c r="E58" s="22">
        <v>245</v>
      </c>
      <c r="F58" s="18">
        <v>282</v>
      </c>
      <c r="G58" s="18">
        <v>258</v>
      </c>
      <c r="H58" s="18">
        <v>38</v>
      </c>
      <c r="I58" s="18">
        <v>36</v>
      </c>
      <c r="J58" s="18">
        <v>91</v>
      </c>
      <c r="K58" s="18">
        <v>92</v>
      </c>
      <c r="L58" s="18">
        <v>79</v>
      </c>
    </row>
    <row r="59" spans="3:12" x14ac:dyDescent="0.2">
      <c r="E59" s="10"/>
    </row>
    <row r="60" spans="3:12" x14ac:dyDescent="0.2">
      <c r="D60" s="6" t="s">
        <v>574</v>
      </c>
      <c r="E60" s="22">
        <v>758</v>
      </c>
      <c r="F60" s="18">
        <v>1065</v>
      </c>
      <c r="G60" s="18">
        <v>96</v>
      </c>
      <c r="H60" s="18">
        <v>1021</v>
      </c>
      <c r="I60" s="18">
        <v>1468</v>
      </c>
      <c r="J60" s="18">
        <v>667</v>
      </c>
      <c r="K60" s="18">
        <v>546</v>
      </c>
      <c r="L60" s="18">
        <v>278</v>
      </c>
    </row>
    <row r="61" spans="3:12" x14ac:dyDescent="0.2">
      <c r="D61" s="6" t="s">
        <v>573</v>
      </c>
      <c r="E61" s="22">
        <f>362+3063</f>
        <v>3425</v>
      </c>
      <c r="F61" s="18">
        <f>433+1621</f>
        <v>2054</v>
      </c>
      <c r="G61" s="18">
        <v>1519</v>
      </c>
      <c r="H61" s="18">
        <v>1070</v>
      </c>
      <c r="I61" s="18">
        <v>721</v>
      </c>
      <c r="J61" s="18">
        <v>1187</v>
      </c>
      <c r="K61" s="18">
        <v>1120</v>
      </c>
      <c r="L61" s="18">
        <v>1064</v>
      </c>
    </row>
    <row r="62" spans="3:12" x14ac:dyDescent="0.2">
      <c r="D62" s="6" t="s">
        <v>572</v>
      </c>
      <c r="E62" s="22">
        <v>156</v>
      </c>
      <c r="F62" s="18">
        <v>166</v>
      </c>
      <c r="G62" s="18">
        <v>257</v>
      </c>
      <c r="H62" s="18">
        <v>458</v>
      </c>
      <c r="I62" s="18">
        <v>293</v>
      </c>
      <c r="J62" s="18">
        <v>226</v>
      </c>
      <c r="K62" s="18">
        <v>205</v>
      </c>
      <c r="L62" s="18">
        <v>188</v>
      </c>
    </row>
    <row r="63" spans="3:12" x14ac:dyDescent="0.2">
      <c r="E63" s="10"/>
    </row>
    <row r="64" spans="3:12" x14ac:dyDescent="0.2">
      <c r="C64" s="6" t="s">
        <v>571</v>
      </c>
      <c r="E64" s="16">
        <f>SUM(E65:E68)</f>
        <v>1779</v>
      </c>
      <c r="F64" s="17">
        <f>SUM(F65:F68)</f>
        <v>1432</v>
      </c>
      <c r="G64" s="17">
        <f>SUM(G65:G68)</f>
        <v>904</v>
      </c>
      <c r="H64" s="17">
        <f>SUM(H65:H68)</f>
        <v>641</v>
      </c>
      <c r="I64" s="17">
        <f>SUM(I65:I68)</f>
        <v>710</v>
      </c>
      <c r="J64" s="17">
        <f>SUM(J65:J68)</f>
        <v>882</v>
      </c>
      <c r="K64" s="17">
        <f>SUM(K65:K68)</f>
        <v>754</v>
      </c>
      <c r="L64" s="17">
        <f>SUM(L65:L68)</f>
        <v>869</v>
      </c>
    </row>
    <row r="65" spans="1:12" x14ac:dyDescent="0.2">
      <c r="D65" s="6" t="s">
        <v>570</v>
      </c>
      <c r="E65" s="22">
        <v>10</v>
      </c>
      <c r="F65" s="18">
        <v>14</v>
      </c>
      <c r="G65" s="18">
        <v>27</v>
      </c>
      <c r="H65" s="18">
        <v>33</v>
      </c>
      <c r="I65" s="18">
        <v>32</v>
      </c>
      <c r="J65" s="18">
        <v>80</v>
      </c>
      <c r="K65" s="18">
        <v>97</v>
      </c>
      <c r="L65" s="18">
        <v>91</v>
      </c>
    </row>
    <row r="66" spans="1:12" x14ac:dyDescent="0.2">
      <c r="D66" s="6" t="s">
        <v>569</v>
      </c>
      <c r="E66" s="22">
        <v>1755</v>
      </c>
      <c r="F66" s="18">
        <v>1251</v>
      </c>
      <c r="G66" s="18">
        <v>674</v>
      </c>
      <c r="H66" s="18">
        <v>370</v>
      </c>
      <c r="I66" s="18">
        <v>345</v>
      </c>
      <c r="J66" s="18">
        <v>486</v>
      </c>
      <c r="K66" s="18">
        <v>431</v>
      </c>
      <c r="L66" s="18">
        <v>566</v>
      </c>
    </row>
    <row r="67" spans="1:12" x14ac:dyDescent="0.2">
      <c r="E67" s="10"/>
    </row>
    <row r="68" spans="1:12" x14ac:dyDescent="0.2">
      <c r="D68" s="6" t="s">
        <v>568</v>
      </c>
      <c r="E68" s="22">
        <v>14</v>
      </c>
      <c r="F68" s="18">
        <v>167</v>
      </c>
      <c r="G68" s="18">
        <v>203</v>
      </c>
      <c r="H68" s="18">
        <v>238</v>
      </c>
      <c r="I68" s="18">
        <v>333</v>
      </c>
      <c r="J68" s="18">
        <v>316</v>
      </c>
      <c r="K68" s="18">
        <v>226</v>
      </c>
      <c r="L68" s="18">
        <v>212</v>
      </c>
    </row>
    <row r="69" spans="1:12" x14ac:dyDescent="0.2">
      <c r="D69" s="6" t="s">
        <v>567</v>
      </c>
      <c r="E69" s="22">
        <v>12400</v>
      </c>
      <c r="F69" s="18">
        <v>17544</v>
      </c>
      <c r="G69" s="18">
        <v>17900</v>
      </c>
      <c r="H69" s="18">
        <v>22190</v>
      </c>
      <c r="I69" s="18">
        <v>22400</v>
      </c>
      <c r="J69" s="18">
        <v>22500</v>
      </c>
      <c r="K69" s="18">
        <v>22400</v>
      </c>
      <c r="L69" s="18">
        <v>21100</v>
      </c>
    </row>
    <row r="70" spans="1:12" ht="18" thickBot="1" x14ac:dyDescent="0.25">
      <c r="B70" s="8"/>
      <c r="C70" s="8"/>
      <c r="D70" s="8"/>
      <c r="E70" s="20"/>
      <c r="F70" s="8"/>
      <c r="G70" s="8"/>
      <c r="H70" s="8"/>
      <c r="I70" s="8"/>
      <c r="J70" s="8"/>
      <c r="K70" s="8"/>
      <c r="L70" s="8"/>
    </row>
    <row r="71" spans="1:12" x14ac:dyDescent="0.2">
      <c r="E71" s="6" t="s">
        <v>566</v>
      </c>
    </row>
    <row r="72" spans="1:12" x14ac:dyDescent="0.2">
      <c r="E72" s="6" t="s">
        <v>31</v>
      </c>
    </row>
    <row r="73" spans="1:12" x14ac:dyDescent="0.2">
      <c r="A73" s="6"/>
    </row>
    <row r="74" spans="1:12" x14ac:dyDescent="0.2">
      <c r="A74" s="6"/>
    </row>
    <row r="79" spans="1:12" x14ac:dyDescent="0.2">
      <c r="F79" s="1" t="s">
        <v>565</v>
      </c>
    </row>
    <row r="80" spans="1:12" ht="18" thickBot="1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42" t="s">
        <v>564</v>
      </c>
    </row>
    <row r="81" spans="2:12" x14ac:dyDescent="0.2">
      <c r="E81" s="13" t="s">
        <v>563</v>
      </c>
      <c r="F81" s="13" t="s">
        <v>562</v>
      </c>
      <c r="G81" s="13" t="s">
        <v>561</v>
      </c>
      <c r="H81" s="13" t="s">
        <v>540</v>
      </c>
      <c r="I81" s="13" t="s">
        <v>539</v>
      </c>
      <c r="J81" s="13" t="s">
        <v>538</v>
      </c>
      <c r="K81" s="13" t="s">
        <v>537</v>
      </c>
      <c r="L81" s="13" t="s">
        <v>560</v>
      </c>
    </row>
    <row r="82" spans="2:12" x14ac:dyDescent="0.2">
      <c r="B82" s="11"/>
      <c r="C82" s="11"/>
      <c r="D82" s="11"/>
      <c r="E82" s="14" t="s">
        <v>368</v>
      </c>
      <c r="F82" s="14" t="s">
        <v>367</v>
      </c>
      <c r="G82" s="14" t="s">
        <v>366</v>
      </c>
      <c r="H82" s="14" t="s">
        <v>365</v>
      </c>
      <c r="I82" s="14" t="s">
        <v>535</v>
      </c>
      <c r="J82" s="14" t="s">
        <v>364</v>
      </c>
      <c r="K82" s="14" t="s">
        <v>363</v>
      </c>
      <c r="L82" s="14" t="s">
        <v>362</v>
      </c>
    </row>
    <row r="83" spans="2:12" x14ac:dyDescent="0.2">
      <c r="E83" s="22"/>
      <c r="F83" s="18"/>
      <c r="G83" s="18"/>
      <c r="H83" s="18"/>
      <c r="I83" s="18"/>
      <c r="J83" s="18"/>
      <c r="K83" s="18"/>
      <c r="L83" s="18"/>
    </row>
    <row r="84" spans="2:12" x14ac:dyDescent="0.2">
      <c r="C84" s="6" t="s">
        <v>559</v>
      </c>
      <c r="E84" s="22">
        <v>74</v>
      </c>
      <c r="F84" s="18">
        <v>70</v>
      </c>
      <c r="G84" s="18">
        <v>20</v>
      </c>
      <c r="H84" s="19" t="s">
        <v>546</v>
      </c>
      <c r="I84" s="19" t="s">
        <v>546</v>
      </c>
      <c r="J84" s="19" t="s">
        <v>546</v>
      </c>
      <c r="K84" s="19" t="s">
        <v>546</v>
      </c>
      <c r="L84" s="18">
        <v>12</v>
      </c>
    </row>
    <row r="85" spans="2:12" x14ac:dyDescent="0.2">
      <c r="E85" s="22"/>
      <c r="F85" s="18"/>
      <c r="G85" s="18"/>
    </row>
    <row r="86" spans="2:12" x14ac:dyDescent="0.2">
      <c r="C86" s="6" t="s">
        <v>558</v>
      </c>
      <c r="E86" s="16">
        <f>SUM(E87:E91)</f>
        <v>445</v>
      </c>
      <c r="F86" s="17">
        <f>SUM(F87:F91)</f>
        <v>536</v>
      </c>
      <c r="G86" s="17">
        <f>SUM(G87:G91)</f>
        <v>783</v>
      </c>
      <c r="H86" s="17">
        <f>SUM(H87:H91)</f>
        <v>1310</v>
      </c>
      <c r="I86" s="17">
        <f>SUM(I87:I91)</f>
        <v>1681</v>
      </c>
      <c r="J86" s="17">
        <f>SUM(J87:J91)</f>
        <v>127</v>
      </c>
      <c r="K86" s="17">
        <f>SUM(K87:K91)</f>
        <v>128</v>
      </c>
      <c r="L86" s="17">
        <f>SUM(L87:L91)</f>
        <v>121</v>
      </c>
    </row>
    <row r="87" spans="2:12" x14ac:dyDescent="0.2">
      <c r="D87" s="6" t="s">
        <v>557</v>
      </c>
      <c r="E87" s="25" t="s">
        <v>546</v>
      </c>
      <c r="F87" s="19" t="s">
        <v>546</v>
      </c>
      <c r="G87" s="19" t="s">
        <v>546</v>
      </c>
      <c r="H87" s="19" t="s">
        <v>546</v>
      </c>
      <c r="I87" s="19" t="s">
        <v>546</v>
      </c>
      <c r="J87" s="19" t="s">
        <v>546</v>
      </c>
      <c r="K87" s="19" t="s">
        <v>546</v>
      </c>
      <c r="L87" s="19" t="s">
        <v>546</v>
      </c>
    </row>
    <row r="88" spans="2:12" x14ac:dyDescent="0.2">
      <c r="D88" s="6" t="s">
        <v>556</v>
      </c>
      <c r="E88" s="22">
        <v>368</v>
      </c>
      <c r="F88" s="18">
        <v>398</v>
      </c>
      <c r="G88" s="18">
        <v>648</v>
      </c>
      <c r="H88" s="18">
        <v>108</v>
      </c>
      <c r="I88" s="18">
        <v>112</v>
      </c>
      <c r="J88" s="18">
        <v>51</v>
      </c>
      <c r="K88" s="18">
        <v>27</v>
      </c>
      <c r="L88" s="18">
        <v>42</v>
      </c>
    </row>
    <row r="89" spans="2:12" x14ac:dyDescent="0.2">
      <c r="E89" s="10"/>
    </row>
    <row r="90" spans="2:12" x14ac:dyDescent="0.2">
      <c r="D90" s="6" t="s">
        <v>555</v>
      </c>
      <c r="E90" s="25" t="s">
        <v>546</v>
      </c>
      <c r="F90" s="18">
        <v>40</v>
      </c>
      <c r="G90" s="19" t="s">
        <v>546</v>
      </c>
      <c r="H90" s="18">
        <v>1105</v>
      </c>
      <c r="I90" s="18">
        <v>1500</v>
      </c>
      <c r="J90" s="18">
        <v>1</v>
      </c>
      <c r="K90" s="18">
        <v>1</v>
      </c>
      <c r="L90" s="19" t="s">
        <v>546</v>
      </c>
    </row>
    <row r="91" spans="2:12" x14ac:dyDescent="0.2">
      <c r="D91" s="6" t="s">
        <v>229</v>
      </c>
      <c r="E91" s="22">
        <v>77</v>
      </c>
      <c r="F91" s="18">
        <v>98</v>
      </c>
      <c r="G91" s="18">
        <v>135</v>
      </c>
      <c r="H91" s="18">
        <v>97</v>
      </c>
      <c r="I91" s="18">
        <v>69</v>
      </c>
      <c r="J91" s="18">
        <v>75</v>
      </c>
      <c r="K91" s="18">
        <v>100</v>
      </c>
      <c r="L91" s="18">
        <v>79</v>
      </c>
    </row>
    <row r="92" spans="2:12" x14ac:dyDescent="0.2">
      <c r="E92" s="10"/>
    </row>
    <row r="93" spans="2:12" x14ac:dyDescent="0.2">
      <c r="C93" s="6" t="s">
        <v>554</v>
      </c>
      <c r="E93" s="16">
        <f>SUM(E94:E115)</f>
        <v>12229.300000000001</v>
      </c>
      <c r="F93" s="17">
        <f>SUM(F94:F115)</f>
        <v>20029</v>
      </c>
      <c r="G93" s="17">
        <f>SUM(G94:G115)</f>
        <v>22057</v>
      </c>
      <c r="H93" s="17">
        <f>SUM(H94:H115)</f>
        <v>12258</v>
      </c>
      <c r="I93" s="17">
        <f>SUM(I94:I115)</f>
        <v>9358</v>
      </c>
      <c r="J93" s="17">
        <f>SUM(J94:J115)</f>
        <v>9029</v>
      </c>
      <c r="K93" s="17">
        <f>SUM(K94:K115)</f>
        <v>10276</v>
      </c>
      <c r="L93" s="17">
        <f>SUM(L94:L115)</f>
        <v>5287</v>
      </c>
    </row>
    <row r="94" spans="2:12" x14ac:dyDescent="0.2">
      <c r="D94" s="6" t="s">
        <v>422</v>
      </c>
      <c r="E94" s="22">
        <v>922</v>
      </c>
      <c r="F94" s="18">
        <v>739</v>
      </c>
      <c r="G94" s="18">
        <v>769</v>
      </c>
      <c r="H94" s="18">
        <v>1670</v>
      </c>
      <c r="I94" s="18">
        <v>2047</v>
      </c>
      <c r="J94" s="18">
        <v>2206</v>
      </c>
      <c r="K94" s="18">
        <v>2183</v>
      </c>
      <c r="L94" s="18">
        <v>1005</v>
      </c>
    </row>
    <row r="95" spans="2:12" x14ac:dyDescent="0.2">
      <c r="D95" s="6" t="s">
        <v>419</v>
      </c>
      <c r="E95" s="22">
        <v>4150</v>
      </c>
      <c r="F95" s="18">
        <v>4429</v>
      </c>
      <c r="G95" s="18">
        <v>2812</v>
      </c>
      <c r="H95" s="18">
        <v>979</v>
      </c>
      <c r="I95" s="18">
        <v>429</v>
      </c>
      <c r="J95" s="18">
        <v>317</v>
      </c>
      <c r="K95" s="18">
        <v>334</v>
      </c>
      <c r="L95" s="18">
        <v>244</v>
      </c>
    </row>
    <row r="96" spans="2:12" x14ac:dyDescent="0.2">
      <c r="E96" s="10"/>
    </row>
    <row r="97" spans="4:12" x14ac:dyDescent="0.2">
      <c r="D97" s="6" t="s">
        <v>553</v>
      </c>
      <c r="E97" s="22">
        <v>156</v>
      </c>
      <c r="F97" s="18">
        <v>883</v>
      </c>
      <c r="G97" s="18">
        <v>187</v>
      </c>
      <c r="H97" s="18">
        <v>135</v>
      </c>
      <c r="I97" s="18">
        <v>36</v>
      </c>
      <c r="J97" s="18">
        <v>47</v>
      </c>
      <c r="K97" s="18">
        <v>42</v>
      </c>
      <c r="L97" s="18">
        <v>1</v>
      </c>
    </row>
    <row r="98" spans="4:12" x14ac:dyDescent="0.2">
      <c r="D98" s="6" t="s">
        <v>414</v>
      </c>
      <c r="E98" s="22">
        <v>64</v>
      </c>
      <c r="F98" s="18">
        <v>244</v>
      </c>
      <c r="G98" s="18">
        <v>609</v>
      </c>
      <c r="H98" s="18">
        <v>183</v>
      </c>
      <c r="I98" s="18">
        <v>465</v>
      </c>
      <c r="J98" s="18">
        <v>401</v>
      </c>
      <c r="K98" s="18">
        <v>413</v>
      </c>
      <c r="L98" s="18">
        <v>742</v>
      </c>
    </row>
    <row r="99" spans="4:12" x14ac:dyDescent="0.2">
      <c r="D99" s="6" t="s">
        <v>409</v>
      </c>
      <c r="E99" s="22">
        <v>2702</v>
      </c>
      <c r="F99" s="18">
        <v>4362</v>
      </c>
      <c r="G99" s="18">
        <v>5007</v>
      </c>
      <c r="H99" s="18">
        <v>2512</v>
      </c>
      <c r="I99" s="18">
        <v>516</v>
      </c>
      <c r="J99" s="18">
        <v>694</v>
      </c>
      <c r="K99" s="18">
        <v>215</v>
      </c>
      <c r="L99" s="18">
        <v>41</v>
      </c>
    </row>
    <row r="100" spans="4:12" x14ac:dyDescent="0.2">
      <c r="E100" s="10"/>
    </row>
    <row r="101" spans="4:12" x14ac:dyDescent="0.2">
      <c r="D101" s="6" t="s">
        <v>552</v>
      </c>
      <c r="E101" s="22">
        <f>1920+12</f>
        <v>1932</v>
      </c>
      <c r="F101" s="18">
        <v>515</v>
      </c>
      <c r="G101" s="18">
        <v>4660</v>
      </c>
      <c r="H101" s="18">
        <v>1577</v>
      </c>
      <c r="I101" s="18">
        <v>2156</v>
      </c>
      <c r="J101" s="18">
        <v>1973</v>
      </c>
      <c r="K101" s="18">
        <v>1974</v>
      </c>
      <c r="L101" s="18">
        <v>20</v>
      </c>
    </row>
    <row r="102" spans="4:12" x14ac:dyDescent="0.2">
      <c r="D102" s="6" t="s">
        <v>551</v>
      </c>
      <c r="E102" s="22">
        <v>308</v>
      </c>
      <c r="F102" s="18">
        <f>48+109</f>
        <v>157</v>
      </c>
      <c r="G102" s="18">
        <v>546</v>
      </c>
      <c r="H102" s="18">
        <v>436</v>
      </c>
      <c r="I102" s="18">
        <v>158</v>
      </c>
      <c r="J102" s="18">
        <v>196</v>
      </c>
      <c r="K102" s="18">
        <v>693</v>
      </c>
      <c r="L102" s="18">
        <v>63</v>
      </c>
    </row>
    <row r="103" spans="4:12" x14ac:dyDescent="0.2">
      <c r="D103" s="6" t="s">
        <v>404</v>
      </c>
      <c r="E103" s="22">
        <v>718</v>
      </c>
      <c r="F103" s="18">
        <v>4144</v>
      </c>
      <c r="G103" s="18">
        <v>698</v>
      </c>
      <c r="H103" s="18">
        <v>707</v>
      </c>
      <c r="I103" s="18">
        <v>844</v>
      </c>
      <c r="J103" s="18">
        <v>766</v>
      </c>
      <c r="K103" s="18">
        <v>1354</v>
      </c>
      <c r="L103" s="18">
        <v>801</v>
      </c>
    </row>
    <row r="104" spans="4:12" x14ac:dyDescent="0.2">
      <c r="E104" s="10"/>
    </row>
    <row r="105" spans="4:12" x14ac:dyDescent="0.2">
      <c r="D105" s="6" t="s">
        <v>403</v>
      </c>
      <c r="E105" s="22">
        <v>189</v>
      </c>
      <c r="F105" s="18">
        <v>1094</v>
      </c>
      <c r="G105" s="18">
        <v>762</v>
      </c>
      <c r="H105" s="18">
        <v>280</v>
      </c>
      <c r="I105" s="18">
        <v>100</v>
      </c>
      <c r="J105" s="18">
        <v>131</v>
      </c>
      <c r="K105" s="18">
        <v>151</v>
      </c>
      <c r="L105" s="18">
        <v>36</v>
      </c>
    </row>
    <row r="106" spans="4:12" x14ac:dyDescent="0.2">
      <c r="D106" s="6" t="s">
        <v>343</v>
      </c>
      <c r="E106" s="22">
        <v>934</v>
      </c>
      <c r="F106" s="18">
        <v>2124</v>
      </c>
      <c r="G106" s="18">
        <v>5496</v>
      </c>
      <c r="H106" s="18">
        <v>3025</v>
      </c>
      <c r="I106" s="18">
        <v>2179</v>
      </c>
      <c r="J106" s="18">
        <v>1879</v>
      </c>
      <c r="K106" s="18">
        <v>2473</v>
      </c>
      <c r="L106" s="18">
        <v>1939</v>
      </c>
    </row>
    <row r="107" spans="4:12" x14ac:dyDescent="0.2">
      <c r="D107" s="6" t="s">
        <v>550</v>
      </c>
      <c r="E107" s="22">
        <v>0.2</v>
      </c>
      <c r="F107" s="19" t="s">
        <v>546</v>
      </c>
      <c r="G107" s="18">
        <v>23</v>
      </c>
      <c r="H107" s="18">
        <v>12</v>
      </c>
      <c r="I107" s="18">
        <v>51</v>
      </c>
      <c r="J107" s="18">
        <v>51</v>
      </c>
      <c r="K107" s="18">
        <v>50</v>
      </c>
      <c r="L107" s="18">
        <v>50</v>
      </c>
    </row>
    <row r="108" spans="4:12" x14ac:dyDescent="0.2">
      <c r="E108" s="10"/>
    </row>
    <row r="109" spans="4:12" x14ac:dyDescent="0.2">
      <c r="D109" s="6" t="s">
        <v>361</v>
      </c>
      <c r="E109" s="22">
        <v>8</v>
      </c>
      <c r="F109" s="18">
        <v>19</v>
      </c>
      <c r="G109" s="18">
        <v>7</v>
      </c>
      <c r="H109" s="18">
        <v>8</v>
      </c>
      <c r="I109" s="18">
        <v>4</v>
      </c>
      <c r="J109" s="18">
        <v>9</v>
      </c>
      <c r="K109" s="18">
        <v>78</v>
      </c>
      <c r="L109" s="18">
        <v>68</v>
      </c>
    </row>
    <row r="110" spans="4:12" x14ac:dyDescent="0.2">
      <c r="D110" s="6" t="s">
        <v>359</v>
      </c>
      <c r="E110" s="22">
        <v>0.1</v>
      </c>
      <c r="F110" s="19" t="s">
        <v>546</v>
      </c>
      <c r="G110" s="18">
        <v>46</v>
      </c>
      <c r="H110" s="18">
        <v>238</v>
      </c>
      <c r="I110" s="18">
        <v>48</v>
      </c>
      <c r="J110" s="18">
        <v>30</v>
      </c>
      <c r="K110" s="18">
        <v>31</v>
      </c>
      <c r="L110" s="18">
        <v>31</v>
      </c>
    </row>
    <row r="111" spans="4:12" x14ac:dyDescent="0.2">
      <c r="D111" s="6" t="s">
        <v>549</v>
      </c>
      <c r="E111" s="25" t="s">
        <v>546</v>
      </c>
      <c r="F111" s="18">
        <v>74</v>
      </c>
      <c r="G111" s="18">
        <v>353</v>
      </c>
      <c r="H111" s="18">
        <v>409</v>
      </c>
      <c r="I111" s="18">
        <v>274</v>
      </c>
      <c r="J111" s="18">
        <v>274</v>
      </c>
      <c r="K111" s="18">
        <v>240</v>
      </c>
      <c r="L111" s="18">
        <v>240</v>
      </c>
    </row>
    <row r="112" spans="4:12" x14ac:dyDescent="0.2">
      <c r="E112" s="10"/>
    </row>
    <row r="113" spans="1:12" x14ac:dyDescent="0.2">
      <c r="D113" s="6" t="s">
        <v>354</v>
      </c>
      <c r="E113" s="22">
        <v>146</v>
      </c>
      <c r="F113" s="18">
        <v>1109</v>
      </c>
      <c r="G113" s="18">
        <v>25</v>
      </c>
      <c r="H113" s="18">
        <v>4</v>
      </c>
      <c r="I113" s="18">
        <v>5</v>
      </c>
      <c r="J113" s="18">
        <v>4</v>
      </c>
      <c r="K113" s="18">
        <v>3</v>
      </c>
      <c r="L113" s="18">
        <v>3</v>
      </c>
    </row>
    <row r="114" spans="1:12" x14ac:dyDescent="0.2">
      <c r="D114" s="6" t="s">
        <v>548</v>
      </c>
      <c r="E114" s="25" t="s">
        <v>24</v>
      </c>
      <c r="F114" s="18">
        <v>136</v>
      </c>
      <c r="G114" s="18">
        <v>57</v>
      </c>
      <c r="H114" s="18">
        <v>55</v>
      </c>
      <c r="I114" s="18">
        <v>45</v>
      </c>
      <c r="J114" s="18">
        <v>41</v>
      </c>
      <c r="K114" s="18">
        <v>42</v>
      </c>
      <c r="L114" s="18">
        <v>3</v>
      </c>
    </row>
    <row r="115" spans="1:12" x14ac:dyDescent="0.2">
      <c r="D115" s="6" t="s">
        <v>547</v>
      </c>
      <c r="E115" s="25" t="s">
        <v>546</v>
      </c>
      <c r="F115" s="19" t="s">
        <v>546</v>
      </c>
      <c r="G115" s="19" t="s">
        <v>546</v>
      </c>
      <c r="H115" s="18">
        <v>28</v>
      </c>
      <c r="I115" s="18">
        <v>1</v>
      </c>
      <c r="J115" s="18">
        <v>10</v>
      </c>
      <c r="K115" s="19" t="s">
        <v>546</v>
      </c>
      <c r="L115" s="19" t="s">
        <v>546</v>
      </c>
    </row>
    <row r="116" spans="1:12" ht="18" thickBot="1" x14ac:dyDescent="0.25">
      <c r="B116" s="8"/>
      <c r="C116" s="8"/>
      <c r="D116" s="8"/>
      <c r="E116" s="20"/>
      <c r="F116" s="8"/>
      <c r="G116" s="8"/>
      <c r="H116" s="8"/>
      <c r="I116" s="8"/>
      <c r="J116" s="8"/>
      <c r="K116" s="8"/>
      <c r="L116" s="8"/>
    </row>
    <row r="117" spans="1:12" x14ac:dyDescent="0.2">
      <c r="E117" s="6" t="s">
        <v>31</v>
      </c>
    </row>
    <row r="118" spans="1:12" x14ac:dyDescent="0.2">
      <c r="A118" s="6"/>
    </row>
  </sheetData>
  <phoneticPr fontId="4"/>
  <pageMargins left="0.46" right="0.4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8.69921875" defaultRowHeight="17.25" x14ac:dyDescent="0.2"/>
  <cols>
    <col min="1" max="1" width="10.69921875" style="7" customWidth="1"/>
    <col min="2" max="2" width="11.69921875" style="7" customWidth="1"/>
    <col min="3" max="3" width="9.69921875" style="7" customWidth="1"/>
    <col min="4" max="4" width="8.69921875" style="7"/>
    <col min="5" max="5" width="9.69921875" style="7" customWidth="1"/>
    <col min="6" max="16384" width="8.69921875" style="7"/>
  </cols>
  <sheetData>
    <row r="1" spans="1:12" x14ac:dyDescent="0.2">
      <c r="A1" s="6"/>
    </row>
    <row r="6" spans="1:12" x14ac:dyDescent="0.2">
      <c r="D6" s="1" t="s">
        <v>112</v>
      </c>
    </row>
    <row r="8" spans="1:12" ht="18" thickBot="1" x14ac:dyDescent="0.25">
      <c r="B8" s="8"/>
      <c r="C8" s="2" t="s">
        <v>111</v>
      </c>
      <c r="D8" s="8"/>
      <c r="E8" s="8"/>
      <c r="F8" s="8"/>
      <c r="G8" s="8"/>
      <c r="H8" s="8"/>
      <c r="I8" s="8"/>
      <c r="J8" s="8"/>
      <c r="K8" s="8"/>
      <c r="L8" s="8"/>
    </row>
    <row r="9" spans="1:12" x14ac:dyDescent="0.2">
      <c r="C9" s="10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">
      <c r="C10" s="10"/>
      <c r="D10" s="10"/>
      <c r="E10" s="11"/>
      <c r="F10" s="11"/>
      <c r="G10" s="11"/>
      <c r="H10" s="10"/>
      <c r="I10" s="10"/>
      <c r="J10" s="10"/>
      <c r="K10" s="10"/>
      <c r="L10" s="12" t="s">
        <v>3</v>
      </c>
    </row>
    <row r="11" spans="1:12" x14ac:dyDescent="0.2">
      <c r="C11" s="12" t="s">
        <v>4</v>
      </c>
      <c r="D11" s="12" t="s">
        <v>110</v>
      </c>
      <c r="E11" s="10"/>
      <c r="F11" s="14" t="s">
        <v>109</v>
      </c>
      <c r="G11" s="11"/>
      <c r="H11" s="12" t="s">
        <v>6</v>
      </c>
      <c r="I11" s="12" t="s">
        <v>7</v>
      </c>
      <c r="J11" s="12" t="s">
        <v>8</v>
      </c>
      <c r="K11" s="12" t="s">
        <v>108</v>
      </c>
      <c r="L11" s="12" t="s">
        <v>10</v>
      </c>
    </row>
    <row r="12" spans="1:12" x14ac:dyDescent="0.2">
      <c r="B12" s="11"/>
      <c r="C12" s="15"/>
      <c r="D12" s="15"/>
      <c r="E12" s="23" t="s">
        <v>107</v>
      </c>
      <c r="F12" s="14" t="s">
        <v>106</v>
      </c>
      <c r="G12" s="14" t="s">
        <v>105</v>
      </c>
      <c r="H12" s="15"/>
      <c r="I12" s="14" t="s">
        <v>14</v>
      </c>
      <c r="J12" s="14" t="s">
        <v>15</v>
      </c>
      <c r="K12" s="15"/>
      <c r="L12" s="14" t="s">
        <v>16</v>
      </c>
    </row>
    <row r="13" spans="1:12" x14ac:dyDescent="0.2">
      <c r="C13" s="10"/>
    </row>
    <row r="14" spans="1:12" x14ac:dyDescent="0.2">
      <c r="B14" s="1" t="s">
        <v>89</v>
      </c>
      <c r="C14" s="3">
        <f>SUM(C16:C37)</f>
        <v>3651</v>
      </c>
      <c r="D14" s="4">
        <f>SUM(D16:D37)</f>
        <v>3510</v>
      </c>
      <c r="E14" s="4">
        <f>SUM(E16:E37)</f>
        <v>1221</v>
      </c>
      <c r="F14" s="4">
        <f>SUM(F16:F37)</f>
        <v>1175</v>
      </c>
      <c r="G14" s="4">
        <f>SUM(G16:G37)</f>
        <v>1114</v>
      </c>
      <c r="H14" s="4">
        <f>SUM(H16:H37)</f>
        <v>37</v>
      </c>
      <c r="I14" s="4">
        <f>SUM(I16:I37)</f>
        <v>9</v>
      </c>
      <c r="J14" s="4">
        <f>SUM(J16:J37)</f>
        <v>10</v>
      </c>
      <c r="K14" s="4">
        <f>SUM(K16:K37)</f>
        <v>81</v>
      </c>
      <c r="L14" s="4">
        <f>SUM(L16:L37)</f>
        <v>4</v>
      </c>
    </row>
    <row r="15" spans="1:12" x14ac:dyDescent="0.2">
      <c r="C15" s="10"/>
    </row>
    <row r="16" spans="1:12" x14ac:dyDescent="0.2">
      <c r="B16" s="6" t="s">
        <v>88</v>
      </c>
      <c r="C16" s="16">
        <f>SUM(D16,H16:L16)</f>
        <v>425</v>
      </c>
      <c r="D16" s="17">
        <f>SUM(E16:G16)</f>
        <v>408</v>
      </c>
      <c r="E16" s="18">
        <v>130</v>
      </c>
      <c r="F16" s="18">
        <v>181</v>
      </c>
      <c r="G16" s="18">
        <v>97</v>
      </c>
      <c r="H16" s="19" t="s">
        <v>59</v>
      </c>
      <c r="I16" s="19" t="s">
        <v>59</v>
      </c>
      <c r="J16" s="18">
        <v>2</v>
      </c>
      <c r="K16" s="18">
        <v>14</v>
      </c>
      <c r="L16" s="18">
        <v>1</v>
      </c>
    </row>
    <row r="17" spans="2:12" x14ac:dyDescent="0.2">
      <c r="B17" s="6" t="s">
        <v>87</v>
      </c>
      <c r="C17" s="16">
        <f>SUM(D17,H17:L17)</f>
        <v>34</v>
      </c>
      <c r="D17" s="17">
        <f>SUM(E17:G17)</f>
        <v>30</v>
      </c>
      <c r="E17" s="18">
        <v>15</v>
      </c>
      <c r="F17" s="18">
        <v>1</v>
      </c>
      <c r="G17" s="18">
        <v>14</v>
      </c>
      <c r="H17" s="19" t="s">
        <v>59</v>
      </c>
      <c r="I17" s="19" t="s">
        <v>59</v>
      </c>
      <c r="J17" s="19" t="s">
        <v>59</v>
      </c>
      <c r="K17" s="18">
        <v>4</v>
      </c>
      <c r="L17" s="19" t="s">
        <v>59</v>
      </c>
    </row>
    <row r="18" spans="2:12" x14ac:dyDescent="0.2">
      <c r="B18" s="6" t="s">
        <v>86</v>
      </c>
      <c r="C18" s="16">
        <f>SUM(D18,H18:L18)</f>
        <v>351</v>
      </c>
      <c r="D18" s="17">
        <f>SUM(E18:G18)</f>
        <v>336</v>
      </c>
      <c r="E18" s="18">
        <v>103</v>
      </c>
      <c r="F18" s="18">
        <v>104</v>
      </c>
      <c r="G18" s="18">
        <v>129</v>
      </c>
      <c r="H18" s="19" t="s">
        <v>59</v>
      </c>
      <c r="I18" s="19" t="s">
        <v>59</v>
      </c>
      <c r="J18" s="19" t="s">
        <v>59</v>
      </c>
      <c r="K18" s="18">
        <v>15</v>
      </c>
      <c r="L18" s="19" t="s">
        <v>59</v>
      </c>
    </row>
    <row r="19" spans="2:12" x14ac:dyDescent="0.2">
      <c r="B19" s="6" t="s">
        <v>85</v>
      </c>
      <c r="C19" s="16">
        <f>SUM(D19,H19:L19)</f>
        <v>173</v>
      </c>
      <c r="D19" s="17">
        <f>SUM(E19:G19)</f>
        <v>169</v>
      </c>
      <c r="E19" s="18">
        <v>24</v>
      </c>
      <c r="F19" s="18">
        <v>35</v>
      </c>
      <c r="G19" s="18">
        <v>110</v>
      </c>
      <c r="H19" s="18">
        <v>1</v>
      </c>
      <c r="I19" s="19" t="s">
        <v>59</v>
      </c>
      <c r="J19" s="18">
        <v>1</v>
      </c>
      <c r="K19" s="18">
        <v>2</v>
      </c>
      <c r="L19" s="19" t="s">
        <v>59</v>
      </c>
    </row>
    <row r="20" spans="2:12" x14ac:dyDescent="0.2">
      <c r="B20" s="6" t="s">
        <v>84</v>
      </c>
      <c r="C20" s="16">
        <f>SUM(D20,H20:L20)</f>
        <v>207</v>
      </c>
      <c r="D20" s="17">
        <f>SUM(E20:G20)</f>
        <v>200</v>
      </c>
      <c r="E20" s="18">
        <v>60</v>
      </c>
      <c r="F20" s="18">
        <v>67</v>
      </c>
      <c r="G20" s="18">
        <v>73</v>
      </c>
      <c r="H20" s="18">
        <v>3</v>
      </c>
      <c r="I20" s="18">
        <v>1</v>
      </c>
      <c r="J20" s="18">
        <v>1</v>
      </c>
      <c r="K20" s="18">
        <v>2</v>
      </c>
      <c r="L20" s="19" t="s">
        <v>59</v>
      </c>
    </row>
    <row r="21" spans="2:12" x14ac:dyDescent="0.2">
      <c r="B21" s="6" t="s">
        <v>83</v>
      </c>
      <c r="C21" s="16">
        <f>SUM(D21,H21:L21)</f>
        <v>64</v>
      </c>
      <c r="D21" s="17">
        <f>SUM(E21:G21)</f>
        <v>64</v>
      </c>
      <c r="E21" s="18">
        <v>28</v>
      </c>
      <c r="F21" s="18">
        <v>16</v>
      </c>
      <c r="G21" s="18">
        <v>20</v>
      </c>
      <c r="H21" s="19" t="s">
        <v>59</v>
      </c>
      <c r="I21" s="19" t="s">
        <v>59</v>
      </c>
      <c r="J21" s="19" t="s">
        <v>59</v>
      </c>
      <c r="K21" s="19" t="s">
        <v>59</v>
      </c>
      <c r="L21" s="19" t="s">
        <v>59</v>
      </c>
    </row>
    <row r="22" spans="2:12" x14ac:dyDescent="0.2">
      <c r="C22" s="10"/>
    </row>
    <row r="23" spans="2:12" x14ac:dyDescent="0.2">
      <c r="B23" s="6" t="s">
        <v>82</v>
      </c>
      <c r="C23" s="16">
        <f>SUM(D23,H23:L23)</f>
        <v>136</v>
      </c>
      <c r="D23" s="17">
        <f>SUM(E23:G23)</f>
        <v>128</v>
      </c>
      <c r="E23" s="18">
        <v>31</v>
      </c>
      <c r="F23" s="18">
        <v>29</v>
      </c>
      <c r="G23" s="18">
        <v>68</v>
      </c>
      <c r="H23" s="18">
        <v>1</v>
      </c>
      <c r="I23" s="19" t="s">
        <v>59</v>
      </c>
      <c r="J23" s="19" t="s">
        <v>59</v>
      </c>
      <c r="K23" s="18">
        <v>7</v>
      </c>
      <c r="L23" s="19" t="s">
        <v>59</v>
      </c>
    </row>
    <row r="24" spans="2:12" x14ac:dyDescent="0.2">
      <c r="B24" s="6" t="s">
        <v>81</v>
      </c>
      <c r="C24" s="16">
        <f>SUM(D24,H24:L24)</f>
        <v>104</v>
      </c>
      <c r="D24" s="17">
        <f>SUM(E24:G24)</f>
        <v>100</v>
      </c>
      <c r="E24" s="18">
        <v>43</v>
      </c>
      <c r="F24" s="18">
        <v>24</v>
      </c>
      <c r="G24" s="18">
        <v>33</v>
      </c>
      <c r="H24" s="19" t="s">
        <v>59</v>
      </c>
      <c r="I24" s="19" t="s">
        <v>59</v>
      </c>
      <c r="J24" s="18">
        <v>1</v>
      </c>
      <c r="K24" s="18">
        <v>3</v>
      </c>
      <c r="L24" s="19" t="s">
        <v>59</v>
      </c>
    </row>
    <row r="25" spans="2:12" x14ac:dyDescent="0.2">
      <c r="B25" s="6" t="s">
        <v>80</v>
      </c>
      <c r="C25" s="16">
        <f>SUM(D25,H25:L25)</f>
        <v>71</v>
      </c>
      <c r="D25" s="17">
        <f>SUM(E25:G25)</f>
        <v>67</v>
      </c>
      <c r="E25" s="18">
        <v>36</v>
      </c>
      <c r="F25" s="18">
        <v>9</v>
      </c>
      <c r="G25" s="18">
        <v>22</v>
      </c>
      <c r="H25" s="18">
        <v>1</v>
      </c>
      <c r="I25" s="19" t="s">
        <v>59</v>
      </c>
      <c r="J25" s="18">
        <v>1</v>
      </c>
      <c r="K25" s="18">
        <v>2</v>
      </c>
      <c r="L25" s="19" t="s">
        <v>59</v>
      </c>
    </row>
    <row r="26" spans="2:12" x14ac:dyDescent="0.2">
      <c r="B26" s="6" t="s">
        <v>79</v>
      </c>
      <c r="C26" s="16">
        <f>SUM(D26,H26:L26)</f>
        <v>116</v>
      </c>
      <c r="D26" s="17">
        <f>SUM(E26:G26)</f>
        <v>110</v>
      </c>
      <c r="E26" s="18">
        <v>34</v>
      </c>
      <c r="F26" s="18">
        <v>49</v>
      </c>
      <c r="G26" s="18">
        <v>27</v>
      </c>
      <c r="H26" s="19" t="s">
        <v>59</v>
      </c>
      <c r="I26" s="18">
        <v>5</v>
      </c>
      <c r="J26" s="19" t="s">
        <v>59</v>
      </c>
      <c r="K26" s="18">
        <v>1</v>
      </c>
      <c r="L26" s="19" t="s">
        <v>59</v>
      </c>
    </row>
    <row r="27" spans="2:12" x14ac:dyDescent="0.2">
      <c r="B27" s="6" t="s">
        <v>78</v>
      </c>
      <c r="C27" s="16">
        <f>SUM(D27,H27:L27)</f>
        <v>133</v>
      </c>
      <c r="D27" s="17">
        <f>SUM(E27:G27)</f>
        <v>126</v>
      </c>
      <c r="E27" s="18">
        <v>27</v>
      </c>
      <c r="F27" s="18">
        <v>33</v>
      </c>
      <c r="G27" s="18">
        <v>66</v>
      </c>
      <c r="H27" s="18">
        <v>3</v>
      </c>
      <c r="I27" s="19" t="s">
        <v>59</v>
      </c>
      <c r="J27" s="19" t="s">
        <v>59</v>
      </c>
      <c r="K27" s="18">
        <v>4</v>
      </c>
      <c r="L27" s="19" t="s">
        <v>59</v>
      </c>
    </row>
    <row r="28" spans="2:12" x14ac:dyDescent="0.2">
      <c r="B28" s="6" t="s">
        <v>77</v>
      </c>
      <c r="C28" s="16">
        <f>SUM(D28,H28:L28)</f>
        <v>235</v>
      </c>
      <c r="D28" s="17">
        <f>SUM(E28:G28)</f>
        <v>233</v>
      </c>
      <c r="E28" s="18">
        <v>72</v>
      </c>
      <c r="F28" s="18">
        <v>93</v>
      </c>
      <c r="G28" s="18">
        <v>68</v>
      </c>
      <c r="H28" s="19" t="s">
        <v>59</v>
      </c>
      <c r="I28" s="19" t="s">
        <v>59</v>
      </c>
      <c r="J28" s="19" t="s">
        <v>59</v>
      </c>
      <c r="K28" s="18">
        <v>2</v>
      </c>
      <c r="L28" s="19" t="s">
        <v>59</v>
      </c>
    </row>
    <row r="29" spans="2:12" x14ac:dyDescent="0.2">
      <c r="B29" s="6" t="s">
        <v>76</v>
      </c>
      <c r="C29" s="16">
        <f>SUM(D29,H29:L29)</f>
        <v>140</v>
      </c>
      <c r="D29" s="17">
        <f>SUM(E29:G29)</f>
        <v>129</v>
      </c>
      <c r="E29" s="18">
        <v>27</v>
      </c>
      <c r="F29" s="18">
        <v>69</v>
      </c>
      <c r="G29" s="18">
        <v>33</v>
      </c>
      <c r="H29" s="19" t="s">
        <v>59</v>
      </c>
      <c r="I29" s="19" t="s">
        <v>59</v>
      </c>
      <c r="J29" s="19" t="s">
        <v>59</v>
      </c>
      <c r="K29" s="18">
        <v>11</v>
      </c>
      <c r="L29" s="19" t="s">
        <v>59</v>
      </c>
    </row>
    <row r="30" spans="2:12" x14ac:dyDescent="0.2">
      <c r="B30" s="6" t="s">
        <v>75</v>
      </c>
      <c r="C30" s="16">
        <f>SUM(D30,H30:L30)</f>
        <v>132</v>
      </c>
      <c r="D30" s="17">
        <f>SUM(E30:G30)</f>
        <v>132</v>
      </c>
      <c r="E30" s="18">
        <v>27</v>
      </c>
      <c r="F30" s="18">
        <v>25</v>
      </c>
      <c r="G30" s="18">
        <v>80</v>
      </c>
      <c r="H30" s="19" t="s">
        <v>59</v>
      </c>
      <c r="I30" s="19" t="s">
        <v>59</v>
      </c>
      <c r="J30" s="19" t="s">
        <v>59</v>
      </c>
      <c r="K30" s="19" t="s">
        <v>59</v>
      </c>
      <c r="L30" s="19" t="s">
        <v>59</v>
      </c>
    </row>
    <row r="31" spans="2:12" x14ac:dyDescent="0.2">
      <c r="B31" s="6" t="s">
        <v>74</v>
      </c>
      <c r="C31" s="16">
        <f>SUM(D31,H31:L31)</f>
        <v>147</v>
      </c>
      <c r="D31" s="17">
        <f>SUM(E31:G31)</f>
        <v>142</v>
      </c>
      <c r="E31" s="18">
        <v>40</v>
      </c>
      <c r="F31" s="18">
        <v>40</v>
      </c>
      <c r="G31" s="18">
        <v>62</v>
      </c>
      <c r="H31" s="18">
        <v>1</v>
      </c>
      <c r="I31" s="18">
        <v>1</v>
      </c>
      <c r="J31" s="19" t="s">
        <v>59</v>
      </c>
      <c r="K31" s="18">
        <v>2</v>
      </c>
      <c r="L31" s="18">
        <v>1</v>
      </c>
    </row>
    <row r="32" spans="2:12" x14ac:dyDescent="0.2">
      <c r="B32" s="6" t="s">
        <v>73</v>
      </c>
      <c r="C32" s="16">
        <f>SUM(D32,H32:L32)</f>
        <v>72</v>
      </c>
      <c r="D32" s="17">
        <f>SUM(E32:G32)</f>
        <v>72</v>
      </c>
      <c r="E32" s="18">
        <v>30</v>
      </c>
      <c r="F32" s="18">
        <v>28</v>
      </c>
      <c r="G32" s="18">
        <v>14</v>
      </c>
      <c r="H32" s="19" t="s">
        <v>59</v>
      </c>
      <c r="I32" s="19" t="s">
        <v>59</v>
      </c>
      <c r="J32" s="19" t="s">
        <v>59</v>
      </c>
      <c r="K32" s="19" t="s">
        <v>59</v>
      </c>
      <c r="L32" s="19" t="s">
        <v>59</v>
      </c>
    </row>
    <row r="33" spans="2:12" x14ac:dyDescent="0.2">
      <c r="B33" s="6" t="s">
        <v>72</v>
      </c>
      <c r="C33" s="16">
        <f>SUM(D33,H33:L33)</f>
        <v>197</v>
      </c>
      <c r="D33" s="17">
        <f>SUM(E33:G33)</f>
        <v>190</v>
      </c>
      <c r="E33" s="18">
        <v>56</v>
      </c>
      <c r="F33" s="18">
        <v>99</v>
      </c>
      <c r="G33" s="18">
        <v>35</v>
      </c>
      <c r="H33" s="19" t="s">
        <v>59</v>
      </c>
      <c r="I33" s="19" t="s">
        <v>59</v>
      </c>
      <c r="J33" s="19" t="s">
        <v>59</v>
      </c>
      <c r="K33" s="18">
        <v>7</v>
      </c>
      <c r="L33" s="19" t="s">
        <v>59</v>
      </c>
    </row>
    <row r="34" spans="2:12" x14ac:dyDescent="0.2">
      <c r="B34" s="6" t="s">
        <v>71</v>
      </c>
      <c r="C34" s="16">
        <f>SUM(D34,H34:L34)</f>
        <v>364</v>
      </c>
      <c r="D34" s="17">
        <f>SUM(E34:G34)</f>
        <v>343</v>
      </c>
      <c r="E34" s="18">
        <v>158</v>
      </c>
      <c r="F34" s="18">
        <v>115</v>
      </c>
      <c r="G34" s="18">
        <v>70</v>
      </c>
      <c r="H34" s="18">
        <v>17</v>
      </c>
      <c r="I34" s="19" t="s">
        <v>59</v>
      </c>
      <c r="J34" s="18">
        <v>2</v>
      </c>
      <c r="K34" s="18">
        <v>1</v>
      </c>
      <c r="L34" s="18">
        <v>1</v>
      </c>
    </row>
    <row r="35" spans="2:12" x14ac:dyDescent="0.2">
      <c r="B35" s="6" t="s">
        <v>70</v>
      </c>
      <c r="C35" s="16">
        <f>SUM(D35,H35:L35)</f>
        <v>271</v>
      </c>
      <c r="D35" s="17">
        <f>SUM(E35:G35)</f>
        <v>260</v>
      </c>
      <c r="E35" s="18">
        <v>135</v>
      </c>
      <c r="F35" s="18">
        <v>81</v>
      </c>
      <c r="G35" s="18">
        <v>44</v>
      </c>
      <c r="H35" s="18">
        <v>9</v>
      </c>
      <c r="I35" s="18">
        <v>1</v>
      </c>
      <c r="J35" s="19" t="s">
        <v>59</v>
      </c>
      <c r="K35" s="19" t="s">
        <v>59</v>
      </c>
      <c r="L35" s="18">
        <v>1</v>
      </c>
    </row>
    <row r="36" spans="2:12" x14ac:dyDescent="0.2">
      <c r="B36" s="6" t="s">
        <v>69</v>
      </c>
      <c r="C36" s="16">
        <f>SUM(D36,H36:L36)</f>
        <v>125</v>
      </c>
      <c r="D36" s="17">
        <f>SUM(E36:G36)</f>
        <v>121</v>
      </c>
      <c r="E36" s="18">
        <v>70</v>
      </c>
      <c r="F36" s="18">
        <v>27</v>
      </c>
      <c r="G36" s="18">
        <v>24</v>
      </c>
      <c r="H36" s="18">
        <v>1</v>
      </c>
      <c r="I36" s="18">
        <v>1</v>
      </c>
      <c r="J36" s="18">
        <v>2</v>
      </c>
      <c r="K36" s="19" t="s">
        <v>59</v>
      </c>
      <c r="L36" s="19" t="s">
        <v>59</v>
      </c>
    </row>
    <row r="37" spans="2:12" x14ac:dyDescent="0.2">
      <c r="B37" s="6" t="s">
        <v>68</v>
      </c>
      <c r="C37" s="16">
        <f>SUM(D37,H37:L37)</f>
        <v>154</v>
      </c>
      <c r="D37" s="17">
        <f>SUM(E37:G37)</f>
        <v>150</v>
      </c>
      <c r="E37" s="18">
        <v>75</v>
      </c>
      <c r="F37" s="18">
        <v>50</v>
      </c>
      <c r="G37" s="18">
        <v>25</v>
      </c>
      <c r="H37" s="19" t="s">
        <v>59</v>
      </c>
      <c r="I37" s="19" t="s">
        <v>59</v>
      </c>
      <c r="J37" s="19" t="s">
        <v>59</v>
      </c>
      <c r="K37" s="18">
        <v>4</v>
      </c>
      <c r="L37" s="19" t="s">
        <v>59</v>
      </c>
    </row>
    <row r="38" spans="2:12" ht="18" thickBot="1" x14ac:dyDescent="0.25">
      <c r="B38" s="8"/>
      <c r="C38" s="20"/>
      <c r="D38" s="8"/>
      <c r="E38" s="8"/>
      <c r="F38" s="8"/>
      <c r="G38" s="8"/>
      <c r="H38" s="8"/>
      <c r="I38" s="8"/>
      <c r="J38" s="8"/>
      <c r="K38" s="8"/>
      <c r="L38" s="8"/>
    </row>
    <row r="39" spans="2:12" x14ac:dyDescent="0.2">
      <c r="C39" s="6" t="s">
        <v>67</v>
      </c>
    </row>
    <row r="41" spans="2:12" ht="18" thickBot="1" x14ac:dyDescent="0.25">
      <c r="B41" s="8"/>
      <c r="C41" s="2" t="s">
        <v>104</v>
      </c>
      <c r="D41" s="8"/>
      <c r="E41" s="8"/>
      <c r="F41" s="8"/>
      <c r="G41" s="8"/>
      <c r="H41" s="8"/>
      <c r="I41" s="8"/>
      <c r="J41" s="8"/>
      <c r="K41" s="8"/>
      <c r="L41" s="8"/>
    </row>
    <row r="42" spans="2:12" x14ac:dyDescent="0.2">
      <c r="C42" s="10"/>
      <c r="D42" s="11"/>
      <c r="E42" s="11"/>
      <c r="F42" s="11"/>
      <c r="G42" s="11"/>
      <c r="H42" s="11"/>
      <c r="I42" s="11"/>
      <c r="J42" s="11"/>
      <c r="K42" s="11"/>
      <c r="L42" s="11"/>
    </row>
    <row r="43" spans="2:12" x14ac:dyDescent="0.2">
      <c r="C43" s="10"/>
      <c r="D43" s="10"/>
      <c r="E43" s="15"/>
      <c r="F43" s="21" t="s">
        <v>103</v>
      </c>
      <c r="G43" s="11"/>
      <c r="H43" s="11"/>
      <c r="I43" s="10"/>
      <c r="J43" s="10"/>
      <c r="K43" s="10"/>
      <c r="L43" s="10"/>
    </row>
    <row r="44" spans="2:12" x14ac:dyDescent="0.2">
      <c r="C44" s="12" t="s">
        <v>4</v>
      </c>
      <c r="D44" s="12" t="s">
        <v>102</v>
      </c>
      <c r="E44" s="12" t="s">
        <v>101</v>
      </c>
      <c r="F44" s="10"/>
      <c r="G44" s="10"/>
      <c r="H44" s="12" t="s">
        <v>100</v>
      </c>
      <c r="I44" s="12" t="s">
        <v>99</v>
      </c>
      <c r="J44" s="12" t="s">
        <v>98</v>
      </c>
      <c r="K44" s="12" t="s">
        <v>97</v>
      </c>
      <c r="L44" s="12" t="s">
        <v>96</v>
      </c>
    </row>
    <row r="45" spans="2:12" x14ac:dyDescent="0.2">
      <c r="B45" s="11"/>
      <c r="C45" s="15"/>
      <c r="D45" s="14" t="s">
        <v>95</v>
      </c>
      <c r="E45" s="14" t="s">
        <v>94</v>
      </c>
      <c r="F45" s="14" t="s">
        <v>93</v>
      </c>
      <c r="G45" s="14" t="s">
        <v>92</v>
      </c>
      <c r="H45" s="14" t="s">
        <v>91</v>
      </c>
      <c r="I45" s="14" t="s">
        <v>90</v>
      </c>
      <c r="J45" s="14" t="s">
        <v>90</v>
      </c>
      <c r="K45" s="15"/>
      <c r="L45" s="15"/>
    </row>
    <row r="46" spans="2:12" x14ac:dyDescent="0.2">
      <c r="C46" s="10"/>
    </row>
    <row r="47" spans="2:12" x14ac:dyDescent="0.2">
      <c r="B47" s="1" t="s">
        <v>89</v>
      </c>
      <c r="C47" s="3">
        <f>SUM(C49:C70)</f>
        <v>3651</v>
      </c>
      <c r="D47" s="4">
        <f>SUM(D49:D70)</f>
        <v>118</v>
      </c>
      <c r="E47" s="4">
        <f>SUM(E49:E70)</f>
        <v>1746</v>
      </c>
      <c r="F47" s="4">
        <f>SUM(F49:F70)</f>
        <v>1582</v>
      </c>
      <c r="G47" s="4">
        <f>SUM(G49:G70)</f>
        <v>30</v>
      </c>
      <c r="H47" s="4">
        <f>SUM(H49:H70)</f>
        <v>34</v>
      </c>
      <c r="I47" s="4">
        <f>SUM(I49:I70)</f>
        <v>6</v>
      </c>
      <c r="J47" s="4">
        <f>SUM(J49:J70)</f>
        <v>29</v>
      </c>
      <c r="K47" s="4">
        <f>SUM(K49:K70)</f>
        <v>17</v>
      </c>
      <c r="L47" s="4">
        <f>SUM(L49:L70)</f>
        <v>89</v>
      </c>
    </row>
    <row r="48" spans="2:12" x14ac:dyDescent="0.2">
      <c r="C48" s="10"/>
    </row>
    <row r="49" spans="2:12" x14ac:dyDescent="0.2">
      <c r="B49" s="6" t="s">
        <v>88</v>
      </c>
      <c r="C49" s="16">
        <f>SUM(D49:L49)</f>
        <v>425</v>
      </c>
      <c r="D49" s="18">
        <v>16</v>
      </c>
      <c r="E49" s="18">
        <v>206</v>
      </c>
      <c r="F49" s="18">
        <v>184</v>
      </c>
      <c r="G49" s="18">
        <v>4</v>
      </c>
      <c r="H49" s="19" t="s">
        <v>59</v>
      </c>
      <c r="I49" s="19" t="s">
        <v>59</v>
      </c>
      <c r="J49" s="18">
        <v>1</v>
      </c>
      <c r="K49" s="19" t="s">
        <v>59</v>
      </c>
      <c r="L49" s="18">
        <v>14</v>
      </c>
    </row>
    <row r="50" spans="2:12" x14ac:dyDescent="0.2">
      <c r="B50" s="6" t="s">
        <v>87</v>
      </c>
      <c r="C50" s="16">
        <f>SUM(D50:L50)</f>
        <v>34</v>
      </c>
      <c r="D50" s="19" t="s">
        <v>59</v>
      </c>
      <c r="E50" s="18">
        <v>25</v>
      </c>
      <c r="F50" s="18">
        <v>8</v>
      </c>
      <c r="G50" s="18">
        <v>1</v>
      </c>
      <c r="H50" s="19" t="s">
        <v>59</v>
      </c>
      <c r="I50" s="19" t="s">
        <v>59</v>
      </c>
      <c r="J50" s="19" t="s">
        <v>59</v>
      </c>
      <c r="K50" s="19" t="s">
        <v>59</v>
      </c>
      <c r="L50" s="19" t="s">
        <v>59</v>
      </c>
    </row>
    <row r="51" spans="2:12" x14ac:dyDescent="0.2">
      <c r="B51" s="6" t="s">
        <v>86</v>
      </c>
      <c r="C51" s="16">
        <f>SUM(D51:L51)</f>
        <v>351</v>
      </c>
      <c r="D51" s="19" t="s">
        <v>59</v>
      </c>
      <c r="E51" s="18">
        <v>159</v>
      </c>
      <c r="F51" s="18">
        <v>179</v>
      </c>
      <c r="G51" s="18">
        <v>9</v>
      </c>
      <c r="H51" s="19" t="s">
        <v>59</v>
      </c>
      <c r="I51" s="18">
        <v>3</v>
      </c>
      <c r="J51" s="19" t="s">
        <v>59</v>
      </c>
      <c r="K51" s="19" t="s">
        <v>59</v>
      </c>
      <c r="L51" s="18">
        <v>1</v>
      </c>
    </row>
    <row r="52" spans="2:12" x14ac:dyDescent="0.2">
      <c r="B52" s="6" t="s">
        <v>85</v>
      </c>
      <c r="C52" s="16">
        <f>SUM(D52:L52)</f>
        <v>173</v>
      </c>
      <c r="D52" s="18">
        <v>4</v>
      </c>
      <c r="E52" s="18">
        <v>116</v>
      </c>
      <c r="F52" s="18">
        <v>49</v>
      </c>
      <c r="G52" s="19" t="s">
        <v>59</v>
      </c>
      <c r="H52" s="18">
        <v>1</v>
      </c>
      <c r="I52" s="19" t="s">
        <v>59</v>
      </c>
      <c r="J52" s="19" t="s">
        <v>59</v>
      </c>
      <c r="K52" s="18">
        <v>2</v>
      </c>
      <c r="L52" s="18">
        <v>1</v>
      </c>
    </row>
    <row r="53" spans="2:12" x14ac:dyDescent="0.2">
      <c r="B53" s="6" t="s">
        <v>84</v>
      </c>
      <c r="C53" s="16">
        <f>SUM(D53:L53)</f>
        <v>207</v>
      </c>
      <c r="D53" s="18">
        <v>5</v>
      </c>
      <c r="E53" s="18">
        <v>75</v>
      </c>
      <c r="F53" s="18">
        <v>117</v>
      </c>
      <c r="G53" s="18">
        <v>4</v>
      </c>
      <c r="H53" s="18">
        <v>3</v>
      </c>
      <c r="I53" s="19" t="s">
        <v>59</v>
      </c>
      <c r="J53" s="19" t="s">
        <v>59</v>
      </c>
      <c r="K53" s="19" t="s">
        <v>59</v>
      </c>
      <c r="L53" s="18">
        <v>3</v>
      </c>
    </row>
    <row r="54" spans="2:12" x14ac:dyDescent="0.2">
      <c r="B54" s="6" t="s">
        <v>83</v>
      </c>
      <c r="C54" s="16">
        <f>SUM(D54:L54)</f>
        <v>64</v>
      </c>
      <c r="D54" s="18">
        <v>7</v>
      </c>
      <c r="E54" s="18">
        <v>44</v>
      </c>
      <c r="F54" s="18">
        <v>10</v>
      </c>
      <c r="G54" s="18">
        <v>2</v>
      </c>
      <c r="H54" s="19" t="s">
        <v>59</v>
      </c>
      <c r="I54" s="19" t="s">
        <v>59</v>
      </c>
      <c r="J54" s="19" t="s">
        <v>59</v>
      </c>
      <c r="K54" s="19" t="s">
        <v>59</v>
      </c>
      <c r="L54" s="18">
        <v>1</v>
      </c>
    </row>
    <row r="55" spans="2:12" x14ac:dyDescent="0.2">
      <c r="C55" s="10"/>
    </row>
    <row r="56" spans="2:12" x14ac:dyDescent="0.2">
      <c r="B56" s="6" t="s">
        <v>82</v>
      </c>
      <c r="C56" s="16">
        <f>SUM(D56:L56)</f>
        <v>136</v>
      </c>
      <c r="D56" s="19" t="s">
        <v>59</v>
      </c>
      <c r="E56" s="18">
        <v>94</v>
      </c>
      <c r="F56" s="18">
        <v>38</v>
      </c>
      <c r="G56" s="19" t="s">
        <v>59</v>
      </c>
      <c r="H56" s="19" t="s">
        <v>59</v>
      </c>
      <c r="I56" s="19" t="s">
        <v>59</v>
      </c>
      <c r="J56" s="18">
        <v>2</v>
      </c>
      <c r="K56" s="19" t="s">
        <v>59</v>
      </c>
      <c r="L56" s="18">
        <v>2</v>
      </c>
    </row>
    <row r="57" spans="2:12" x14ac:dyDescent="0.2">
      <c r="B57" s="6" t="s">
        <v>81</v>
      </c>
      <c r="C57" s="16">
        <f>SUM(D57:L57)</f>
        <v>104</v>
      </c>
      <c r="D57" s="19" t="s">
        <v>59</v>
      </c>
      <c r="E57" s="18">
        <v>23</v>
      </c>
      <c r="F57" s="18">
        <v>77</v>
      </c>
      <c r="G57" s="18">
        <v>3</v>
      </c>
      <c r="H57" s="19" t="s">
        <v>59</v>
      </c>
      <c r="I57" s="19" t="s">
        <v>59</v>
      </c>
      <c r="J57" s="19" t="s">
        <v>59</v>
      </c>
      <c r="K57" s="19" t="s">
        <v>59</v>
      </c>
      <c r="L57" s="18">
        <v>1</v>
      </c>
    </row>
    <row r="58" spans="2:12" x14ac:dyDescent="0.2">
      <c r="B58" s="6" t="s">
        <v>80</v>
      </c>
      <c r="C58" s="16">
        <f>SUM(D58:L58)</f>
        <v>71</v>
      </c>
      <c r="D58" s="19" t="s">
        <v>59</v>
      </c>
      <c r="E58" s="18">
        <v>43</v>
      </c>
      <c r="F58" s="18">
        <v>24</v>
      </c>
      <c r="G58" s="18">
        <v>1</v>
      </c>
      <c r="H58" s="19" t="s">
        <v>59</v>
      </c>
      <c r="I58" s="19" t="s">
        <v>59</v>
      </c>
      <c r="J58" s="18">
        <v>1</v>
      </c>
      <c r="K58" s="19" t="s">
        <v>59</v>
      </c>
      <c r="L58" s="18">
        <v>2</v>
      </c>
    </row>
    <row r="59" spans="2:12" x14ac:dyDescent="0.2">
      <c r="B59" s="6" t="s">
        <v>79</v>
      </c>
      <c r="C59" s="16">
        <f>SUM(D59:L59)</f>
        <v>116</v>
      </c>
      <c r="D59" s="18">
        <v>25</v>
      </c>
      <c r="E59" s="18">
        <v>62</v>
      </c>
      <c r="F59" s="18">
        <v>23</v>
      </c>
      <c r="G59" s="19" t="s">
        <v>59</v>
      </c>
      <c r="H59" s="19" t="s">
        <v>59</v>
      </c>
      <c r="I59" s="19" t="s">
        <v>59</v>
      </c>
      <c r="J59" s="19" t="s">
        <v>59</v>
      </c>
      <c r="K59" s="18">
        <v>6</v>
      </c>
      <c r="L59" s="19" t="s">
        <v>59</v>
      </c>
    </row>
    <row r="60" spans="2:12" x14ac:dyDescent="0.2">
      <c r="B60" s="6" t="s">
        <v>78</v>
      </c>
      <c r="C60" s="16">
        <f>SUM(D60:L60)</f>
        <v>133</v>
      </c>
      <c r="D60" s="18">
        <v>2</v>
      </c>
      <c r="E60" s="18">
        <v>107</v>
      </c>
      <c r="F60" s="18">
        <v>16</v>
      </c>
      <c r="G60" s="19" t="s">
        <v>59</v>
      </c>
      <c r="H60" s="18">
        <v>2</v>
      </c>
      <c r="I60" s="19" t="s">
        <v>59</v>
      </c>
      <c r="J60" s="19" t="s">
        <v>59</v>
      </c>
      <c r="K60" s="18">
        <v>5</v>
      </c>
      <c r="L60" s="18">
        <v>1</v>
      </c>
    </row>
    <row r="61" spans="2:12" x14ac:dyDescent="0.2">
      <c r="B61" s="6" t="s">
        <v>77</v>
      </c>
      <c r="C61" s="16">
        <f>SUM(D61:L61)</f>
        <v>235</v>
      </c>
      <c r="D61" s="18">
        <v>1</v>
      </c>
      <c r="E61" s="18">
        <v>107</v>
      </c>
      <c r="F61" s="18">
        <v>108</v>
      </c>
      <c r="G61" s="19" t="s">
        <v>59</v>
      </c>
      <c r="H61" s="19" t="s">
        <v>59</v>
      </c>
      <c r="I61" s="19" t="s">
        <v>59</v>
      </c>
      <c r="J61" s="18">
        <v>13</v>
      </c>
      <c r="K61" s="18">
        <v>1</v>
      </c>
      <c r="L61" s="18">
        <v>5</v>
      </c>
    </row>
    <row r="62" spans="2:12" x14ac:dyDescent="0.2">
      <c r="B62" s="6" t="s">
        <v>76</v>
      </c>
      <c r="C62" s="16">
        <f>SUM(D62:L62)</f>
        <v>140</v>
      </c>
      <c r="D62" s="19" t="s">
        <v>59</v>
      </c>
      <c r="E62" s="18">
        <v>46</v>
      </c>
      <c r="F62" s="18">
        <v>91</v>
      </c>
      <c r="G62" s="18">
        <v>2</v>
      </c>
      <c r="H62" s="19" t="s">
        <v>59</v>
      </c>
      <c r="I62" s="19" t="s">
        <v>59</v>
      </c>
      <c r="J62" s="19" t="s">
        <v>59</v>
      </c>
      <c r="K62" s="19" t="s">
        <v>59</v>
      </c>
      <c r="L62" s="18">
        <v>1</v>
      </c>
    </row>
    <row r="63" spans="2:12" x14ac:dyDescent="0.2">
      <c r="B63" s="6" t="s">
        <v>75</v>
      </c>
      <c r="C63" s="16">
        <f>SUM(D63:L63)</f>
        <v>132</v>
      </c>
      <c r="D63" s="18">
        <v>18</v>
      </c>
      <c r="E63" s="18">
        <v>63</v>
      </c>
      <c r="F63" s="18">
        <v>49</v>
      </c>
      <c r="G63" s="19" t="s">
        <v>59</v>
      </c>
      <c r="H63" s="19" t="s">
        <v>59</v>
      </c>
      <c r="I63" s="19" t="s">
        <v>59</v>
      </c>
      <c r="J63" s="19" t="s">
        <v>59</v>
      </c>
      <c r="K63" s="18">
        <v>2</v>
      </c>
      <c r="L63" s="19" t="s">
        <v>59</v>
      </c>
    </row>
    <row r="64" spans="2:12" x14ac:dyDescent="0.2">
      <c r="B64" s="6" t="s">
        <v>74</v>
      </c>
      <c r="C64" s="16">
        <f>SUM(D64:L64)</f>
        <v>147</v>
      </c>
      <c r="D64" s="18">
        <v>1</v>
      </c>
      <c r="E64" s="18">
        <v>106</v>
      </c>
      <c r="F64" s="18">
        <v>35</v>
      </c>
      <c r="G64" s="19" t="s">
        <v>59</v>
      </c>
      <c r="H64" s="19" t="s">
        <v>59</v>
      </c>
      <c r="I64" s="19" t="s">
        <v>59</v>
      </c>
      <c r="J64" s="18">
        <v>1</v>
      </c>
      <c r="K64" s="18">
        <v>1</v>
      </c>
      <c r="L64" s="18">
        <v>3</v>
      </c>
    </row>
    <row r="65" spans="1:12" x14ac:dyDescent="0.2">
      <c r="B65" s="6" t="s">
        <v>73</v>
      </c>
      <c r="C65" s="16">
        <f>SUM(D65:L65)</f>
        <v>72</v>
      </c>
      <c r="D65" s="18">
        <v>1</v>
      </c>
      <c r="E65" s="18">
        <v>11</v>
      </c>
      <c r="F65" s="18">
        <v>59</v>
      </c>
      <c r="G65" s="19" t="s">
        <v>59</v>
      </c>
      <c r="H65" s="19" t="s">
        <v>59</v>
      </c>
      <c r="I65" s="19" t="s">
        <v>59</v>
      </c>
      <c r="J65" s="18">
        <v>1</v>
      </c>
      <c r="K65" s="19" t="s">
        <v>59</v>
      </c>
      <c r="L65" s="19" t="s">
        <v>59</v>
      </c>
    </row>
    <row r="66" spans="1:12" x14ac:dyDescent="0.2">
      <c r="B66" s="6" t="s">
        <v>72</v>
      </c>
      <c r="C66" s="16">
        <f>SUM(D66:L66)</f>
        <v>197</v>
      </c>
      <c r="D66" s="18">
        <v>8</v>
      </c>
      <c r="E66" s="18">
        <v>33</v>
      </c>
      <c r="F66" s="18">
        <v>155</v>
      </c>
      <c r="G66" s="19" t="s">
        <v>59</v>
      </c>
      <c r="H66" s="19" t="s">
        <v>59</v>
      </c>
      <c r="I66" s="19" t="s">
        <v>59</v>
      </c>
      <c r="J66" s="18">
        <v>1</v>
      </c>
      <c r="K66" s="19" t="s">
        <v>59</v>
      </c>
      <c r="L66" s="19" t="s">
        <v>59</v>
      </c>
    </row>
    <row r="67" spans="1:12" x14ac:dyDescent="0.2">
      <c r="B67" s="6" t="s">
        <v>71</v>
      </c>
      <c r="C67" s="16">
        <f>SUM(D67:L67)</f>
        <v>364</v>
      </c>
      <c r="D67" s="18">
        <v>12</v>
      </c>
      <c r="E67" s="18">
        <v>118</v>
      </c>
      <c r="F67" s="18">
        <v>179</v>
      </c>
      <c r="G67" s="18">
        <v>2</v>
      </c>
      <c r="H67" s="19" t="s">
        <v>59</v>
      </c>
      <c r="I67" s="18">
        <v>1</v>
      </c>
      <c r="J67" s="18">
        <v>9</v>
      </c>
      <c r="K67" s="19" t="s">
        <v>59</v>
      </c>
      <c r="L67" s="18">
        <v>43</v>
      </c>
    </row>
    <row r="68" spans="1:12" x14ac:dyDescent="0.2">
      <c r="B68" s="6" t="s">
        <v>70</v>
      </c>
      <c r="C68" s="16">
        <f>SUM(D68:L68)</f>
        <v>271</v>
      </c>
      <c r="D68" s="18">
        <v>2</v>
      </c>
      <c r="E68" s="18">
        <v>150</v>
      </c>
      <c r="F68" s="18">
        <v>90</v>
      </c>
      <c r="G68" s="18">
        <v>1</v>
      </c>
      <c r="H68" s="18">
        <v>19</v>
      </c>
      <c r="I68" s="18">
        <v>1</v>
      </c>
      <c r="J68" s="19" t="s">
        <v>59</v>
      </c>
      <c r="K68" s="19" t="s">
        <v>59</v>
      </c>
      <c r="L68" s="18">
        <v>8</v>
      </c>
    </row>
    <row r="69" spans="1:12" x14ac:dyDescent="0.2">
      <c r="B69" s="6" t="s">
        <v>69</v>
      </c>
      <c r="C69" s="16">
        <f>SUM(D69:L69)</f>
        <v>125</v>
      </c>
      <c r="D69" s="18">
        <v>4</v>
      </c>
      <c r="E69" s="18">
        <v>73</v>
      </c>
      <c r="F69" s="18">
        <v>34</v>
      </c>
      <c r="G69" s="18">
        <v>1</v>
      </c>
      <c r="H69" s="18">
        <v>9</v>
      </c>
      <c r="I69" s="18">
        <v>1</v>
      </c>
      <c r="J69" s="19" t="s">
        <v>59</v>
      </c>
      <c r="K69" s="19" t="s">
        <v>59</v>
      </c>
      <c r="L69" s="18">
        <v>3</v>
      </c>
    </row>
    <row r="70" spans="1:12" x14ac:dyDescent="0.2">
      <c r="B70" s="6" t="s">
        <v>68</v>
      </c>
      <c r="C70" s="16">
        <f>SUM(D70:L70)</f>
        <v>154</v>
      </c>
      <c r="D70" s="18">
        <v>12</v>
      </c>
      <c r="E70" s="18">
        <v>85</v>
      </c>
      <c r="F70" s="18">
        <v>57</v>
      </c>
      <c r="G70" s="19" t="s">
        <v>59</v>
      </c>
      <c r="H70" s="19" t="s">
        <v>59</v>
      </c>
      <c r="I70" s="19" t="s">
        <v>59</v>
      </c>
      <c r="J70" s="19" t="s">
        <v>59</v>
      </c>
      <c r="K70" s="19" t="s">
        <v>59</v>
      </c>
      <c r="L70" s="19" t="s">
        <v>59</v>
      </c>
    </row>
    <row r="71" spans="1:12" ht="18" thickBot="1" x14ac:dyDescent="0.25">
      <c r="B71" s="8"/>
      <c r="C71" s="20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2">
      <c r="C72" s="6" t="s">
        <v>67</v>
      </c>
      <c r="I72" s="6" t="s">
        <v>66</v>
      </c>
    </row>
    <row r="73" spans="1:12" x14ac:dyDescent="0.2">
      <c r="A73" s="6"/>
      <c r="E73" s="6" t="s">
        <v>65</v>
      </c>
    </row>
  </sheetData>
  <phoneticPr fontId="4"/>
  <pageMargins left="0.49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9"/>
  <sheetViews>
    <sheetView showGridLines="0" zoomScale="75" workbookViewId="0"/>
  </sheetViews>
  <sheetFormatPr defaultColWidth="10.69921875" defaultRowHeight="17.25" x14ac:dyDescent="0.2"/>
  <cols>
    <col min="1" max="1" width="10.69921875" style="7" customWidth="1"/>
    <col min="2" max="2" width="14.69921875" style="7" customWidth="1"/>
    <col min="3" max="8" width="11.69921875" style="7" customWidth="1"/>
    <col min="9" max="9" width="10.69921875" style="7"/>
    <col min="10" max="10" width="9.69921875" style="7" customWidth="1"/>
    <col min="11" max="16384" width="10.69921875" style="7"/>
  </cols>
  <sheetData>
    <row r="1" spans="1:10" x14ac:dyDescent="0.2">
      <c r="A1" s="6"/>
    </row>
    <row r="6" spans="1:10" x14ac:dyDescent="0.2">
      <c r="D6" s="1" t="s">
        <v>141</v>
      </c>
      <c r="G6" s="6" t="s">
        <v>140</v>
      </c>
    </row>
    <row r="7" spans="1:10" x14ac:dyDescent="0.2">
      <c r="C7" s="6" t="s">
        <v>139</v>
      </c>
    </row>
    <row r="8" spans="1:10" ht="18" thickBot="1" x14ac:dyDescent="0.25">
      <c r="B8" s="8"/>
      <c r="C8" s="9" t="s">
        <v>138</v>
      </c>
      <c r="D8" s="8"/>
      <c r="E8" s="8"/>
      <c r="F8" s="8"/>
      <c r="G8" s="8"/>
      <c r="H8" s="8"/>
      <c r="I8" s="8"/>
      <c r="J8" s="8"/>
    </row>
    <row r="9" spans="1:10" x14ac:dyDescent="0.2">
      <c r="C9" s="10"/>
      <c r="D9" s="10"/>
      <c r="E9" s="10"/>
      <c r="F9" s="11"/>
      <c r="G9" s="21" t="s">
        <v>137</v>
      </c>
      <c r="H9" s="11"/>
      <c r="I9" s="11"/>
      <c r="J9" s="11"/>
    </row>
    <row r="10" spans="1:10" x14ac:dyDescent="0.2">
      <c r="C10" s="12" t="s">
        <v>136</v>
      </c>
      <c r="D10" s="12" t="s">
        <v>135</v>
      </c>
      <c r="E10" s="13" t="s">
        <v>125</v>
      </c>
      <c r="F10" s="10"/>
      <c r="G10" s="28" t="s">
        <v>116</v>
      </c>
      <c r="H10" s="28" t="s">
        <v>116</v>
      </c>
      <c r="I10" s="28" t="s">
        <v>116</v>
      </c>
      <c r="J10" s="28" t="s">
        <v>116</v>
      </c>
    </row>
    <row r="11" spans="1:10" x14ac:dyDescent="0.2">
      <c r="B11" s="11"/>
      <c r="C11" s="14" t="s">
        <v>134</v>
      </c>
      <c r="D11" s="14" t="s">
        <v>133</v>
      </c>
      <c r="E11" s="23" t="s">
        <v>132</v>
      </c>
      <c r="F11" s="14" t="s">
        <v>131</v>
      </c>
      <c r="G11" s="14" t="s">
        <v>130</v>
      </c>
      <c r="H11" s="14" t="s">
        <v>129</v>
      </c>
      <c r="I11" s="14" t="s">
        <v>128</v>
      </c>
      <c r="J11" s="14" t="s">
        <v>127</v>
      </c>
    </row>
    <row r="12" spans="1:10" x14ac:dyDescent="0.2">
      <c r="C12" s="28" t="s">
        <v>117</v>
      </c>
      <c r="D12" s="27" t="s">
        <v>117</v>
      </c>
      <c r="E12" s="27" t="s">
        <v>117</v>
      </c>
      <c r="F12" s="27" t="s">
        <v>117</v>
      </c>
      <c r="G12" s="27" t="s">
        <v>117</v>
      </c>
      <c r="H12" s="27" t="s">
        <v>117</v>
      </c>
      <c r="I12" s="27" t="s">
        <v>117</v>
      </c>
      <c r="J12" s="27" t="s">
        <v>117</v>
      </c>
    </row>
    <row r="13" spans="1:10" x14ac:dyDescent="0.2">
      <c r="B13" s="6" t="s">
        <v>115</v>
      </c>
      <c r="C13" s="16">
        <f>E13+D13</f>
        <v>6042</v>
      </c>
      <c r="D13" s="18">
        <v>1305</v>
      </c>
      <c r="E13" s="17">
        <f>SUM(F13:J13,C33:H33)</f>
        <v>4737</v>
      </c>
      <c r="F13" s="18">
        <v>1041</v>
      </c>
      <c r="G13" s="18">
        <v>2145</v>
      </c>
      <c r="H13" s="18">
        <v>954</v>
      </c>
      <c r="I13" s="18">
        <v>293</v>
      </c>
      <c r="J13" s="18">
        <v>213</v>
      </c>
    </row>
    <row r="14" spans="1:10" x14ac:dyDescent="0.2">
      <c r="B14" s="6" t="s">
        <v>19</v>
      </c>
      <c r="C14" s="16">
        <f>E14+D14</f>
        <v>6072</v>
      </c>
      <c r="D14" s="18">
        <v>941</v>
      </c>
      <c r="E14" s="17">
        <f>SUM(F14:J14,C34:H34)</f>
        <v>5131</v>
      </c>
      <c r="F14" s="18">
        <v>1069</v>
      </c>
      <c r="G14" s="18">
        <v>2213</v>
      </c>
      <c r="H14" s="18">
        <v>1196</v>
      </c>
      <c r="I14" s="18">
        <v>371</v>
      </c>
      <c r="J14" s="18">
        <v>200</v>
      </c>
    </row>
    <row r="15" spans="1:10" x14ac:dyDescent="0.2">
      <c r="B15" s="6" t="s">
        <v>20</v>
      </c>
      <c r="C15" s="16">
        <f>E15+D15</f>
        <v>6269</v>
      </c>
      <c r="D15" s="18">
        <v>1100</v>
      </c>
      <c r="E15" s="17">
        <f>SUM(F15:J15,C35:H35)</f>
        <v>5169</v>
      </c>
      <c r="F15" s="18">
        <v>876</v>
      </c>
      <c r="G15" s="18">
        <v>2136</v>
      </c>
      <c r="H15" s="18">
        <v>1214</v>
      </c>
      <c r="I15" s="18">
        <v>591</v>
      </c>
      <c r="J15" s="18">
        <v>255</v>
      </c>
    </row>
    <row r="16" spans="1:10" x14ac:dyDescent="0.2">
      <c r="C16" s="10"/>
    </row>
    <row r="17" spans="2:10" x14ac:dyDescent="0.2">
      <c r="B17" s="6" t="s">
        <v>21</v>
      </c>
      <c r="C17" s="16">
        <f>E17+D17</f>
        <v>6458</v>
      </c>
      <c r="D17" s="18">
        <v>1243</v>
      </c>
      <c r="E17" s="17">
        <f>SUM(F17:J17,C37:H37)</f>
        <v>5215</v>
      </c>
      <c r="F17" s="18">
        <v>830</v>
      </c>
      <c r="G17" s="18">
        <v>2067</v>
      </c>
      <c r="H17" s="18">
        <v>1374</v>
      </c>
      <c r="I17" s="18">
        <v>671</v>
      </c>
      <c r="J17" s="18">
        <v>273</v>
      </c>
    </row>
    <row r="18" spans="2:10" x14ac:dyDescent="0.2">
      <c r="B18" s="6" t="s">
        <v>22</v>
      </c>
      <c r="C18" s="16">
        <f>E18+D18</f>
        <v>5605</v>
      </c>
      <c r="D18" s="18">
        <v>898</v>
      </c>
      <c r="E18" s="17">
        <f>SUM(F18:J18,C38:H38)</f>
        <v>4707</v>
      </c>
      <c r="F18" s="18">
        <v>663</v>
      </c>
      <c r="G18" s="18">
        <v>1772</v>
      </c>
      <c r="H18" s="18">
        <v>1241</v>
      </c>
      <c r="I18" s="18">
        <v>708</v>
      </c>
      <c r="J18" s="18">
        <v>252</v>
      </c>
    </row>
    <row r="19" spans="2:10" x14ac:dyDescent="0.2">
      <c r="B19" s="6" t="s">
        <v>23</v>
      </c>
      <c r="C19" s="16">
        <f>E19+D19</f>
        <v>4845</v>
      </c>
      <c r="D19" s="18">
        <v>752</v>
      </c>
      <c r="E19" s="17">
        <f>SUM(F19:J19,C39:H39)</f>
        <v>4093</v>
      </c>
      <c r="F19" s="18">
        <v>540</v>
      </c>
      <c r="G19" s="18">
        <v>1498</v>
      </c>
      <c r="H19" s="18">
        <v>1096</v>
      </c>
      <c r="I19" s="18">
        <v>691</v>
      </c>
      <c r="J19" s="18">
        <v>209</v>
      </c>
    </row>
    <row r="20" spans="2:10" x14ac:dyDescent="0.2">
      <c r="C20" s="10"/>
    </row>
    <row r="21" spans="2:10" x14ac:dyDescent="0.2">
      <c r="B21" s="6" t="s">
        <v>25</v>
      </c>
      <c r="C21" s="16">
        <f>E21+D21</f>
        <v>4767</v>
      </c>
      <c r="D21" s="18">
        <v>748</v>
      </c>
      <c r="E21" s="17">
        <f>SUM(F21:J21,C41:H41)</f>
        <v>4019</v>
      </c>
      <c r="F21" s="18">
        <v>516</v>
      </c>
      <c r="G21" s="18">
        <v>1461</v>
      </c>
      <c r="H21" s="18">
        <v>1087</v>
      </c>
      <c r="I21">
        <v>694</v>
      </c>
      <c r="J21" s="18">
        <v>211</v>
      </c>
    </row>
    <row r="22" spans="2:10" x14ac:dyDescent="0.2">
      <c r="B22" s="6" t="s">
        <v>26</v>
      </c>
      <c r="C22" s="16">
        <f>E22+D22</f>
        <v>4682</v>
      </c>
      <c r="D22" s="18">
        <v>742</v>
      </c>
      <c r="E22" s="17">
        <f>SUM(F22:J22,C42:H42)</f>
        <v>3940</v>
      </c>
      <c r="F22" s="18">
        <v>504</v>
      </c>
      <c r="G22" s="18">
        <v>1404</v>
      </c>
      <c r="H22" s="18">
        <v>1081</v>
      </c>
      <c r="I22" s="18">
        <v>695</v>
      </c>
      <c r="J22" s="18">
        <v>212</v>
      </c>
    </row>
    <row r="23" spans="2:10" x14ac:dyDescent="0.2">
      <c r="B23" s="6" t="s">
        <v>27</v>
      </c>
      <c r="C23" s="16">
        <f>E23+D23</f>
        <v>4913</v>
      </c>
      <c r="D23" s="18">
        <v>996</v>
      </c>
      <c r="E23" s="17">
        <f>SUM(F23:J23,C43:H43)</f>
        <v>3917</v>
      </c>
      <c r="F23" s="18">
        <v>427</v>
      </c>
      <c r="G23" s="18">
        <v>1359</v>
      </c>
      <c r="H23" s="18">
        <v>1066</v>
      </c>
      <c r="I23" s="18">
        <v>779</v>
      </c>
      <c r="J23" s="18">
        <v>245</v>
      </c>
    </row>
    <row r="24" spans="2:10" x14ac:dyDescent="0.2">
      <c r="B24" s="1" t="s">
        <v>28</v>
      </c>
      <c r="C24" s="3">
        <f>C26+C27</f>
        <v>4441</v>
      </c>
      <c r="D24" s="4">
        <f>D26+D27</f>
        <v>667</v>
      </c>
      <c r="E24" s="4">
        <f>SUM(F24:J24,C44:H44)</f>
        <v>3774</v>
      </c>
      <c r="F24" s="4">
        <f>F26+F27</f>
        <v>465</v>
      </c>
      <c r="G24" s="4">
        <f>G26+G27</f>
        <v>1314</v>
      </c>
      <c r="H24" s="4">
        <f>H26+H27</f>
        <v>1029</v>
      </c>
      <c r="I24" s="4">
        <f>I26+I27</f>
        <v>721</v>
      </c>
      <c r="J24" s="4">
        <f>J26+J27</f>
        <v>218</v>
      </c>
    </row>
    <row r="25" spans="2:10" x14ac:dyDescent="0.2">
      <c r="C25" s="10"/>
      <c r="D25" s="18"/>
      <c r="E25" s="18"/>
      <c r="F25" s="18"/>
      <c r="G25" s="18"/>
      <c r="H25" s="18"/>
      <c r="I25" s="18"/>
      <c r="J25" s="18"/>
    </row>
    <row r="26" spans="2:10" x14ac:dyDescent="0.2">
      <c r="B26" s="6" t="s">
        <v>29</v>
      </c>
      <c r="C26" s="16">
        <f>E26+D26</f>
        <v>1910</v>
      </c>
      <c r="D26" s="18">
        <v>220</v>
      </c>
      <c r="E26" s="17">
        <f>SUM(F26:J26,C46:H46)</f>
        <v>1690</v>
      </c>
      <c r="F26" s="18">
        <v>126</v>
      </c>
      <c r="G26" s="18">
        <v>648</v>
      </c>
      <c r="H26" s="18">
        <v>442</v>
      </c>
      <c r="I26" s="18">
        <v>323</v>
      </c>
      <c r="J26" s="18">
        <v>145</v>
      </c>
    </row>
    <row r="27" spans="2:10" x14ac:dyDescent="0.2">
      <c r="B27" s="6" t="s">
        <v>30</v>
      </c>
      <c r="C27" s="16">
        <f>E27+D27</f>
        <v>2531</v>
      </c>
      <c r="D27" s="18">
        <v>447</v>
      </c>
      <c r="E27" s="17">
        <f>SUM(F27:J27,C47:H47)</f>
        <v>2084</v>
      </c>
      <c r="F27" s="18">
        <v>339</v>
      </c>
      <c r="G27" s="18">
        <v>666</v>
      </c>
      <c r="H27" s="18">
        <v>587</v>
      </c>
      <c r="I27" s="18">
        <v>398</v>
      </c>
      <c r="J27" s="18">
        <v>73</v>
      </c>
    </row>
    <row r="28" spans="2:10" ht="18" thickBot="1" x14ac:dyDescent="0.25">
      <c r="B28" s="8"/>
      <c r="C28" s="20"/>
      <c r="D28" s="8"/>
      <c r="E28" s="8"/>
      <c r="F28" s="8"/>
      <c r="G28" s="8"/>
      <c r="H28" s="8"/>
      <c r="I28" s="8"/>
      <c r="J28" s="8"/>
    </row>
    <row r="29" spans="2:10" x14ac:dyDescent="0.2">
      <c r="C29" s="15"/>
      <c r="D29" s="11"/>
      <c r="E29" s="11"/>
      <c r="F29" s="21" t="s">
        <v>126</v>
      </c>
      <c r="G29" s="11"/>
      <c r="H29" s="11"/>
      <c r="I29" s="11"/>
      <c r="J29" s="24"/>
    </row>
    <row r="30" spans="2:10" x14ac:dyDescent="0.2">
      <c r="C30" s="28" t="s">
        <v>116</v>
      </c>
      <c r="D30" s="28" t="s">
        <v>116</v>
      </c>
      <c r="E30" s="28" t="s">
        <v>116</v>
      </c>
      <c r="F30" s="28" t="s">
        <v>116</v>
      </c>
      <c r="G30" s="28" t="s">
        <v>116</v>
      </c>
      <c r="H30" s="10"/>
      <c r="I30" s="13" t="s">
        <v>125</v>
      </c>
      <c r="J30" s="24"/>
    </row>
    <row r="31" spans="2:10" x14ac:dyDescent="0.2">
      <c r="B31" s="11"/>
      <c r="C31" s="14" t="s">
        <v>124</v>
      </c>
      <c r="D31" s="14" t="s">
        <v>123</v>
      </c>
      <c r="E31" s="14" t="s">
        <v>122</v>
      </c>
      <c r="F31" s="14" t="s">
        <v>121</v>
      </c>
      <c r="G31" s="14" t="s">
        <v>120</v>
      </c>
      <c r="H31" s="14" t="s">
        <v>119</v>
      </c>
      <c r="I31" s="23" t="s">
        <v>118</v>
      </c>
      <c r="J31" s="24"/>
    </row>
    <row r="32" spans="2:10" x14ac:dyDescent="0.2">
      <c r="C32" s="28" t="s">
        <v>117</v>
      </c>
      <c r="D32" s="27" t="s">
        <v>117</v>
      </c>
      <c r="E32" s="27" t="s">
        <v>117</v>
      </c>
      <c r="F32" s="27" t="s">
        <v>117</v>
      </c>
      <c r="G32" s="27" t="s">
        <v>117</v>
      </c>
      <c r="H32" s="27" t="s">
        <v>117</v>
      </c>
      <c r="I32" s="27" t="s">
        <v>116</v>
      </c>
    </row>
    <row r="33" spans="1:10" x14ac:dyDescent="0.2">
      <c r="B33" s="6" t="s">
        <v>115</v>
      </c>
      <c r="C33" s="22">
        <v>7</v>
      </c>
      <c r="D33" s="18">
        <v>48</v>
      </c>
      <c r="E33" s="18">
        <v>24</v>
      </c>
      <c r="F33" s="18">
        <v>11</v>
      </c>
      <c r="G33" s="18">
        <v>1</v>
      </c>
      <c r="H33" s="19" t="s">
        <v>114</v>
      </c>
      <c r="I33" s="18">
        <v>19261</v>
      </c>
    </row>
    <row r="34" spans="1:10" x14ac:dyDescent="0.2">
      <c r="B34" s="6" t="s">
        <v>19</v>
      </c>
      <c r="C34" s="22">
        <v>5</v>
      </c>
      <c r="D34" s="18">
        <v>16</v>
      </c>
      <c r="E34" s="18">
        <v>30</v>
      </c>
      <c r="F34" s="18">
        <v>25</v>
      </c>
      <c r="G34" s="18">
        <v>6</v>
      </c>
      <c r="H34" s="19" t="s">
        <v>114</v>
      </c>
      <c r="I34" s="18">
        <v>23853</v>
      </c>
    </row>
    <row r="35" spans="1:10" x14ac:dyDescent="0.2">
      <c r="B35" s="6" t="s">
        <v>20</v>
      </c>
      <c r="C35" s="22">
        <v>1</v>
      </c>
      <c r="D35" s="18">
        <v>12</v>
      </c>
      <c r="E35" s="18">
        <v>43</v>
      </c>
      <c r="F35" s="18">
        <v>32</v>
      </c>
      <c r="G35" s="18">
        <v>9</v>
      </c>
      <c r="H35" s="19" t="s">
        <v>114</v>
      </c>
      <c r="I35" s="18">
        <v>29729</v>
      </c>
    </row>
    <row r="36" spans="1:10" x14ac:dyDescent="0.2">
      <c r="C36" s="10"/>
    </row>
    <row r="37" spans="1:10" x14ac:dyDescent="0.2">
      <c r="A37" s="22">
        <v>1</v>
      </c>
      <c r="B37" s="6" t="s">
        <v>21</v>
      </c>
      <c r="H37" s="19" t="s">
        <v>114</v>
      </c>
      <c r="I37" s="18">
        <v>32377</v>
      </c>
    </row>
    <row r="38" spans="1:10" x14ac:dyDescent="0.2">
      <c r="B38" s="6" t="s">
        <v>22</v>
      </c>
      <c r="C38" s="25" t="s">
        <v>114</v>
      </c>
      <c r="D38" s="18">
        <v>6</v>
      </c>
      <c r="E38" s="18">
        <v>15</v>
      </c>
      <c r="F38" s="18">
        <v>27</v>
      </c>
      <c r="G38" s="18">
        <v>23</v>
      </c>
      <c r="H38" s="19" t="s">
        <v>114</v>
      </c>
      <c r="I38" s="18">
        <v>31336</v>
      </c>
    </row>
    <row r="39" spans="1:10" x14ac:dyDescent="0.2">
      <c r="B39" s="6" t="s">
        <v>23</v>
      </c>
      <c r="C39" s="25" t="s">
        <v>114</v>
      </c>
      <c r="D39" s="18">
        <v>6</v>
      </c>
      <c r="E39" s="18">
        <v>6</v>
      </c>
      <c r="F39" s="18">
        <v>25</v>
      </c>
      <c r="G39" s="18">
        <v>22</v>
      </c>
      <c r="H39" s="19" t="s">
        <v>114</v>
      </c>
      <c r="I39" s="18">
        <v>26564</v>
      </c>
    </row>
    <row r="40" spans="1:10" x14ac:dyDescent="0.2">
      <c r="C40" s="10"/>
    </row>
    <row r="41" spans="1:10" x14ac:dyDescent="0.2">
      <c r="B41" s="6" t="s">
        <v>25</v>
      </c>
      <c r="C41" s="25" t="s">
        <v>114</v>
      </c>
      <c r="D41" s="18">
        <v>5</v>
      </c>
      <c r="E41" s="18">
        <v>6</v>
      </c>
      <c r="F41" s="18">
        <v>20</v>
      </c>
      <c r="G41" s="18">
        <v>19</v>
      </c>
      <c r="H41" s="19" t="s">
        <v>114</v>
      </c>
      <c r="I41" s="18">
        <v>25015</v>
      </c>
    </row>
    <row r="42" spans="1:10" x14ac:dyDescent="0.2">
      <c r="B42" s="6" t="s">
        <v>26</v>
      </c>
      <c r="C42" s="25" t="s">
        <v>114</v>
      </c>
      <c r="D42" s="18">
        <v>4</v>
      </c>
      <c r="E42" s="18">
        <v>5</v>
      </c>
      <c r="F42" s="18">
        <v>18</v>
      </c>
      <c r="G42" s="18">
        <v>17</v>
      </c>
      <c r="H42" s="19" t="s">
        <v>114</v>
      </c>
      <c r="I42" s="18">
        <v>23861</v>
      </c>
    </row>
    <row r="43" spans="1:10" x14ac:dyDescent="0.2">
      <c r="B43" s="6" t="s">
        <v>27</v>
      </c>
      <c r="C43" s="25" t="s">
        <v>114</v>
      </c>
      <c r="D43" s="18">
        <v>6</v>
      </c>
      <c r="E43" s="18">
        <v>3</v>
      </c>
      <c r="F43" s="18">
        <v>19</v>
      </c>
      <c r="G43" s="18">
        <v>13</v>
      </c>
      <c r="H43" s="19" t="s">
        <v>114</v>
      </c>
      <c r="I43" s="18">
        <v>23855.599999999999</v>
      </c>
    </row>
    <row r="44" spans="1:10" x14ac:dyDescent="0.2">
      <c r="B44" s="1" t="s">
        <v>28</v>
      </c>
      <c r="C44" s="26" t="s">
        <v>114</v>
      </c>
      <c r="D44" s="4">
        <f>D46+D47</f>
        <v>6</v>
      </c>
      <c r="E44" s="4">
        <f>E46+E47</f>
        <v>4</v>
      </c>
      <c r="F44" s="4">
        <f>F46+F47</f>
        <v>10</v>
      </c>
      <c r="G44" s="4">
        <f>G46+G47</f>
        <v>7</v>
      </c>
      <c r="H44" s="5" t="s">
        <v>114</v>
      </c>
      <c r="I44" s="4">
        <f>I46+I47</f>
        <v>19932</v>
      </c>
    </row>
    <row r="45" spans="1:10" x14ac:dyDescent="0.2">
      <c r="C45" s="22"/>
      <c r="D45" s="18"/>
      <c r="E45" s="18"/>
      <c r="F45" s="18"/>
      <c r="G45" s="18"/>
      <c r="H45" s="18"/>
      <c r="I45" s="18"/>
    </row>
    <row r="46" spans="1:10" x14ac:dyDescent="0.2">
      <c r="B46" s="6" t="s">
        <v>29</v>
      </c>
      <c r="C46" s="25" t="s">
        <v>114</v>
      </c>
      <c r="D46" s="18">
        <v>4</v>
      </c>
      <c r="E46" s="18">
        <v>1</v>
      </c>
      <c r="F46" s="18">
        <v>1</v>
      </c>
      <c r="G46" s="19" t="s">
        <v>114</v>
      </c>
      <c r="H46" s="19" t="s">
        <v>114</v>
      </c>
      <c r="I46" s="18">
        <v>8304</v>
      </c>
    </row>
    <row r="47" spans="1:10" x14ac:dyDescent="0.2">
      <c r="B47" s="6" t="s">
        <v>30</v>
      </c>
      <c r="C47" s="25" t="s">
        <v>114</v>
      </c>
      <c r="D47" s="18">
        <v>2</v>
      </c>
      <c r="E47" s="18">
        <v>3</v>
      </c>
      <c r="F47" s="18">
        <v>9</v>
      </c>
      <c r="G47" s="18">
        <v>7</v>
      </c>
      <c r="H47" s="19" t="s">
        <v>114</v>
      </c>
      <c r="I47" s="18">
        <v>11628</v>
      </c>
    </row>
    <row r="48" spans="1:10" ht="18" thickBot="1" x14ac:dyDescent="0.25">
      <c r="B48" s="8"/>
      <c r="C48" s="20"/>
      <c r="D48" s="8"/>
      <c r="E48" s="8"/>
      <c r="F48" s="8"/>
      <c r="G48" s="8"/>
      <c r="H48" s="8"/>
      <c r="I48" s="8"/>
      <c r="J48" s="24"/>
    </row>
    <row r="49" spans="3:3" x14ac:dyDescent="0.2">
      <c r="C49" s="6" t="s">
        <v>113</v>
      </c>
    </row>
  </sheetData>
  <phoneticPr fontId="4"/>
  <pageMargins left="0.34" right="0.49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8"/>
  <sheetViews>
    <sheetView showGridLines="0" zoomScale="75" workbookViewId="0"/>
  </sheetViews>
  <sheetFormatPr defaultColWidth="10.69921875" defaultRowHeight="17.25" x14ac:dyDescent="0.2"/>
  <cols>
    <col min="1" max="1" width="10.69921875" style="7" customWidth="1"/>
    <col min="2" max="2" width="14.69921875" style="7" customWidth="1"/>
    <col min="3" max="8" width="11.69921875" style="7" customWidth="1"/>
    <col min="9" max="9" width="10.69921875" style="7"/>
    <col min="10" max="10" width="9.69921875" style="7" customWidth="1"/>
    <col min="11" max="16384" width="10.69921875" style="7"/>
  </cols>
  <sheetData>
    <row r="1" spans="1:10" x14ac:dyDescent="0.2">
      <c r="A1" s="6"/>
    </row>
    <row r="6" spans="1:10" x14ac:dyDescent="0.2">
      <c r="E6" s="1" t="s">
        <v>159</v>
      </c>
    </row>
    <row r="7" spans="1:10" ht="18" thickBot="1" x14ac:dyDescent="0.25">
      <c r="B7" s="8"/>
      <c r="C7" s="8"/>
      <c r="D7" s="8"/>
      <c r="E7" s="9" t="s">
        <v>158</v>
      </c>
      <c r="F7" s="8"/>
      <c r="G7" s="8"/>
      <c r="H7" s="8"/>
      <c r="I7" s="8"/>
      <c r="J7" s="8"/>
    </row>
    <row r="8" spans="1:10" x14ac:dyDescent="0.2">
      <c r="C8" s="10"/>
      <c r="D8" s="11"/>
      <c r="E8" s="11"/>
      <c r="F8" s="10"/>
      <c r="G8" s="11"/>
      <c r="H8" s="21" t="s">
        <v>157</v>
      </c>
      <c r="I8" s="11"/>
      <c r="J8" s="11"/>
    </row>
    <row r="9" spans="1:10" x14ac:dyDescent="0.2">
      <c r="C9" s="12" t="s">
        <v>156</v>
      </c>
      <c r="D9" s="12" t="s">
        <v>155</v>
      </c>
      <c r="E9" s="12" t="s">
        <v>154</v>
      </c>
      <c r="F9" s="12" t="s">
        <v>153</v>
      </c>
      <c r="G9" s="10"/>
      <c r="H9" s="10"/>
      <c r="I9" s="10"/>
      <c r="J9" s="10"/>
    </row>
    <row r="10" spans="1:10" x14ac:dyDescent="0.2">
      <c r="B10" s="11"/>
      <c r="C10" s="14" t="s">
        <v>152</v>
      </c>
      <c r="D10" s="14" t="s">
        <v>151</v>
      </c>
      <c r="E10" s="14" t="s">
        <v>150</v>
      </c>
      <c r="F10" s="14" t="s">
        <v>149</v>
      </c>
      <c r="G10" s="14" t="s">
        <v>148</v>
      </c>
      <c r="H10" s="14" t="s">
        <v>147</v>
      </c>
      <c r="I10" s="14" t="s">
        <v>146</v>
      </c>
      <c r="J10" s="14" t="s">
        <v>145</v>
      </c>
    </row>
    <row r="11" spans="1:10" x14ac:dyDescent="0.2">
      <c r="C11" s="28" t="s">
        <v>144</v>
      </c>
      <c r="D11" s="27" t="s">
        <v>144</v>
      </c>
      <c r="E11" s="27" t="s">
        <v>144</v>
      </c>
      <c r="F11" s="27" t="s">
        <v>143</v>
      </c>
      <c r="G11" s="27" t="s">
        <v>143</v>
      </c>
      <c r="H11" s="27" t="s">
        <v>143</v>
      </c>
      <c r="I11" s="27" t="s">
        <v>143</v>
      </c>
      <c r="J11" s="27" t="s">
        <v>143</v>
      </c>
    </row>
    <row r="12" spans="1:10" x14ac:dyDescent="0.2">
      <c r="B12" s="6" t="s">
        <v>142</v>
      </c>
      <c r="C12" s="16">
        <f>D12+E12</f>
        <v>6720</v>
      </c>
      <c r="D12" s="18">
        <v>4539</v>
      </c>
      <c r="E12" s="18">
        <v>2181</v>
      </c>
      <c r="F12" s="17">
        <f>SUM(G12:J12)</f>
        <v>26560</v>
      </c>
      <c r="G12" s="18">
        <v>6055</v>
      </c>
      <c r="H12" s="18">
        <v>7981</v>
      </c>
      <c r="I12" s="18">
        <v>8069</v>
      </c>
      <c r="J12" s="18">
        <v>4455</v>
      </c>
    </row>
    <row r="13" spans="1:10" x14ac:dyDescent="0.2">
      <c r="B13" s="6" t="s">
        <v>20</v>
      </c>
      <c r="C13" s="16">
        <f>D13+E13</f>
        <v>6390</v>
      </c>
      <c r="D13" s="18">
        <v>4100</v>
      </c>
      <c r="E13" s="18">
        <v>2290</v>
      </c>
      <c r="F13" s="17">
        <f>SUM(G13:J13)</f>
        <v>24430</v>
      </c>
      <c r="G13" s="18">
        <v>4920</v>
      </c>
      <c r="H13" s="18">
        <v>6910</v>
      </c>
      <c r="I13" s="18">
        <v>8110</v>
      </c>
      <c r="J13" s="18">
        <v>4490</v>
      </c>
    </row>
    <row r="14" spans="1:10" x14ac:dyDescent="0.2">
      <c r="B14" s="6" t="s">
        <v>21</v>
      </c>
      <c r="C14" s="16">
        <f>D14+E14</f>
        <v>6230</v>
      </c>
      <c r="D14" s="18">
        <v>4300</v>
      </c>
      <c r="E14" s="18">
        <v>1930</v>
      </c>
      <c r="F14" s="17">
        <f>SUM(G14:J14)</f>
        <v>22350</v>
      </c>
      <c r="G14" s="18">
        <v>3750</v>
      </c>
      <c r="H14" s="18">
        <v>6310</v>
      </c>
      <c r="I14" s="18">
        <v>7500</v>
      </c>
      <c r="J14" s="18">
        <v>4790</v>
      </c>
    </row>
    <row r="15" spans="1:10" x14ac:dyDescent="0.2">
      <c r="B15" s="6" t="s">
        <v>22</v>
      </c>
      <c r="C15" s="16">
        <f>D15+E15</f>
        <v>6030</v>
      </c>
      <c r="D15" s="18">
        <v>4170</v>
      </c>
      <c r="E15" s="18">
        <v>1860</v>
      </c>
      <c r="F15" s="17">
        <f>SUM(G15:J15)</f>
        <v>20600</v>
      </c>
      <c r="G15" s="18">
        <v>2710</v>
      </c>
      <c r="H15" s="18">
        <v>5090</v>
      </c>
      <c r="I15" s="18">
        <v>6860</v>
      </c>
      <c r="J15" s="18">
        <v>5940</v>
      </c>
    </row>
    <row r="16" spans="1:10" x14ac:dyDescent="0.2">
      <c r="B16" s="6" t="s">
        <v>23</v>
      </c>
      <c r="C16" s="16">
        <f>D16+E16</f>
        <v>5040</v>
      </c>
      <c r="D16" s="18">
        <v>3830</v>
      </c>
      <c r="E16" s="18">
        <v>1210</v>
      </c>
      <c r="F16" s="17">
        <f>SUM(G16:J16)</f>
        <v>16530</v>
      </c>
      <c r="G16" s="18">
        <v>2380</v>
      </c>
      <c r="H16" s="18">
        <v>4380</v>
      </c>
      <c r="I16" s="18">
        <v>4680</v>
      </c>
      <c r="J16" s="18">
        <v>5090</v>
      </c>
    </row>
    <row r="17" spans="1:10" x14ac:dyDescent="0.2">
      <c r="C17" s="10"/>
    </row>
    <row r="18" spans="1:10" x14ac:dyDescent="0.2">
      <c r="B18" s="6" t="s">
        <v>25</v>
      </c>
      <c r="C18" s="16">
        <f>D18+E18</f>
        <v>4830</v>
      </c>
      <c r="D18" s="18">
        <v>3710</v>
      </c>
      <c r="E18" s="18">
        <v>1120</v>
      </c>
      <c r="F18" s="17">
        <f>SUM(G18:J18)</f>
        <v>16000</v>
      </c>
      <c r="G18" s="18">
        <v>2340</v>
      </c>
      <c r="H18" s="18">
        <v>4200</v>
      </c>
      <c r="I18" s="18">
        <v>4520</v>
      </c>
      <c r="J18" s="18">
        <v>4940</v>
      </c>
    </row>
    <row r="19" spans="1:10" x14ac:dyDescent="0.2">
      <c r="B19" s="6" t="s">
        <v>26</v>
      </c>
      <c r="C19" s="16">
        <f>D19+E19</f>
        <v>4730</v>
      </c>
      <c r="D19" s="18">
        <v>3660</v>
      </c>
      <c r="E19" s="18">
        <v>1070</v>
      </c>
      <c r="F19" s="17">
        <f>SUM(G19:J19)</f>
        <v>15680</v>
      </c>
      <c r="G19" s="18">
        <v>2240</v>
      </c>
      <c r="H19" s="18">
        <v>3930</v>
      </c>
      <c r="I19" s="18">
        <v>4350</v>
      </c>
      <c r="J19" s="18">
        <v>5160</v>
      </c>
    </row>
    <row r="20" spans="1:10" x14ac:dyDescent="0.2">
      <c r="B20" s="6" t="s">
        <v>27</v>
      </c>
      <c r="C20" s="16">
        <f>D20+E20</f>
        <v>4911</v>
      </c>
      <c r="D20" s="18">
        <v>3510</v>
      </c>
      <c r="E20" s="18">
        <v>1401</v>
      </c>
      <c r="F20" s="17">
        <f>SUM(G20:J20)</f>
        <v>15299</v>
      </c>
      <c r="G20" s="18">
        <v>1740</v>
      </c>
      <c r="H20" s="18">
        <v>3635</v>
      </c>
      <c r="I20" s="18">
        <v>4060</v>
      </c>
      <c r="J20" s="18">
        <v>5864</v>
      </c>
    </row>
    <row r="21" spans="1:10" x14ac:dyDescent="0.2">
      <c r="B21" s="1" t="s">
        <v>28</v>
      </c>
      <c r="C21" s="3">
        <f>C23+C24</f>
        <v>4840</v>
      </c>
      <c r="D21" s="4">
        <f>D23+D24</f>
        <v>3520</v>
      </c>
      <c r="E21" s="4">
        <f>E23+E24</f>
        <v>1320</v>
      </c>
      <c r="F21" s="4">
        <f>SUM(G21:J21)</f>
        <v>15150</v>
      </c>
      <c r="G21" s="4">
        <f>G23+G24</f>
        <v>1850</v>
      </c>
      <c r="H21" s="4">
        <f>H23+H24</f>
        <v>3310</v>
      </c>
      <c r="I21" s="4">
        <f>I23+I24</f>
        <v>3570</v>
      </c>
      <c r="J21" s="4">
        <f>J23+J24</f>
        <v>6420</v>
      </c>
    </row>
    <row r="22" spans="1:10" x14ac:dyDescent="0.2">
      <c r="C22" s="10"/>
    </row>
    <row r="23" spans="1:10" x14ac:dyDescent="0.2">
      <c r="B23" s="6" t="s">
        <v>29</v>
      </c>
      <c r="C23" s="16">
        <f>D23+E23</f>
        <v>1900</v>
      </c>
      <c r="D23" s="18">
        <v>1460</v>
      </c>
      <c r="E23" s="18">
        <v>440</v>
      </c>
      <c r="F23" s="17">
        <f>SUM(G23:J23)</f>
        <v>6360</v>
      </c>
      <c r="G23" s="18">
        <v>920</v>
      </c>
      <c r="H23" s="18">
        <v>1680</v>
      </c>
      <c r="I23" s="18">
        <v>1460</v>
      </c>
      <c r="J23" s="18">
        <v>2300</v>
      </c>
    </row>
    <row r="24" spans="1:10" x14ac:dyDescent="0.2">
      <c r="B24" s="6" t="s">
        <v>30</v>
      </c>
      <c r="C24" s="16">
        <f>D24+E24</f>
        <v>2940</v>
      </c>
      <c r="D24" s="18">
        <v>2060</v>
      </c>
      <c r="E24" s="18">
        <v>880</v>
      </c>
      <c r="F24" s="17">
        <f>SUM(G24:J24)</f>
        <v>8790</v>
      </c>
      <c r="G24" s="18">
        <v>930</v>
      </c>
      <c r="H24" s="18">
        <v>1630</v>
      </c>
      <c r="I24" s="18">
        <v>2110</v>
      </c>
      <c r="J24" s="18">
        <v>4120</v>
      </c>
    </row>
    <row r="25" spans="1:10" ht="18" thickBot="1" x14ac:dyDescent="0.25">
      <c r="B25" s="29"/>
      <c r="C25" s="20"/>
      <c r="D25" s="29"/>
      <c r="E25" s="29"/>
      <c r="F25" s="29"/>
      <c r="G25" s="29"/>
      <c r="H25" s="29"/>
      <c r="I25" s="29"/>
      <c r="J25" s="29"/>
    </row>
    <row r="26" spans="1:10" x14ac:dyDescent="0.2">
      <c r="B26" s="4"/>
      <c r="C26" s="6" t="s">
        <v>31</v>
      </c>
      <c r="D26" s="4"/>
      <c r="E26" s="4"/>
      <c r="F26" s="4"/>
      <c r="G26" s="4"/>
      <c r="H26" s="4"/>
      <c r="I26" s="4"/>
      <c r="J26" s="4"/>
    </row>
    <row r="27" spans="1:10" x14ac:dyDescent="0.2">
      <c r="A27" s="6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</sheetData>
  <phoneticPr fontId="4"/>
  <pageMargins left="0.34" right="0.49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2"/>
  <sheetViews>
    <sheetView showGridLines="0" zoomScale="75" workbookViewId="0">
      <selection activeCell="A27" sqref="A27"/>
    </sheetView>
  </sheetViews>
  <sheetFormatPr defaultColWidth="10.69921875" defaultRowHeight="17.25" x14ac:dyDescent="0.2"/>
  <cols>
    <col min="1" max="1" width="10.69921875" style="7" customWidth="1"/>
    <col min="2" max="2" width="14.69921875" style="7" customWidth="1"/>
    <col min="3" max="5" width="11.69921875" style="7" customWidth="1"/>
    <col min="6" max="6" width="10.69921875" style="7"/>
    <col min="7" max="9" width="11.69921875" style="7" customWidth="1"/>
    <col min="10" max="10" width="9.69921875" style="7" customWidth="1"/>
    <col min="11" max="16384" width="10.69921875" style="7"/>
  </cols>
  <sheetData>
    <row r="1" spans="1:10" x14ac:dyDescent="0.2">
      <c r="A1" s="6"/>
    </row>
    <row r="5" spans="1:10" x14ac:dyDescent="0.2">
      <c r="E5" s="4"/>
      <c r="F5" s="4"/>
      <c r="H5" s="4"/>
    </row>
    <row r="6" spans="1:10" x14ac:dyDescent="0.2">
      <c r="D6" s="1" t="s">
        <v>175</v>
      </c>
      <c r="H6" s="4"/>
    </row>
    <row r="7" spans="1:10" x14ac:dyDescent="0.2">
      <c r="E7" s="6" t="s">
        <v>174</v>
      </c>
    </row>
    <row r="8" spans="1:10" ht="18" thickBot="1" x14ac:dyDescent="0.25">
      <c r="B8" s="29"/>
      <c r="C8" s="8"/>
      <c r="D8" s="8"/>
      <c r="E8" s="29"/>
      <c r="F8" s="8"/>
      <c r="G8" s="29"/>
      <c r="H8" s="29"/>
      <c r="I8" s="29"/>
      <c r="J8" s="9" t="s">
        <v>173</v>
      </c>
    </row>
    <row r="9" spans="1:10" x14ac:dyDescent="0.2">
      <c r="B9" s="4"/>
      <c r="C9" s="10"/>
      <c r="D9" s="11"/>
      <c r="E9" s="3"/>
      <c r="F9" s="11"/>
      <c r="G9" s="34" t="s">
        <v>172</v>
      </c>
      <c r="H9" s="33"/>
      <c r="I9" s="33"/>
      <c r="J9" s="3"/>
    </row>
    <row r="10" spans="1:10" x14ac:dyDescent="0.2">
      <c r="B10" s="4"/>
      <c r="C10" s="12" t="s">
        <v>171</v>
      </c>
      <c r="D10" s="12" t="s">
        <v>170</v>
      </c>
      <c r="E10" s="12" t="s">
        <v>169</v>
      </c>
      <c r="F10" s="10"/>
      <c r="G10" s="3"/>
      <c r="H10" s="3"/>
      <c r="I10" s="3"/>
      <c r="J10" s="13" t="s">
        <v>168</v>
      </c>
    </row>
    <row r="11" spans="1:10" x14ac:dyDescent="0.2">
      <c r="B11" s="33"/>
      <c r="C11" s="15"/>
      <c r="D11" s="14" t="s">
        <v>167</v>
      </c>
      <c r="E11" s="15"/>
      <c r="F11" s="14" t="s">
        <v>166</v>
      </c>
      <c r="G11" s="14" t="s">
        <v>165</v>
      </c>
      <c r="H11" s="14" t="s">
        <v>164</v>
      </c>
      <c r="I11" s="14" t="s">
        <v>163</v>
      </c>
      <c r="J11" s="15"/>
    </row>
    <row r="12" spans="1:10" x14ac:dyDescent="0.2">
      <c r="B12" s="4"/>
      <c r="C12" s="10"/>
      <c r="E12" s="1" t="s">
        <v>162</v>
      </c>
    </row>
    <row r="13" spans="1:10" x14ac:dyDescent="0.2">
      <c r="B13" s="6" t="s">
        <v>142</v>
      </c>
      <c r="C13" s="22">
        <v>9125</v>
      </c>
      <c r="D13" s="18">
        <v>5561</v>
      </c>
      <c r="E13" s="18">
        <v>8613</v>
      </c>
      <c r="F13" s="18">
        <v>351</v>
      </c>
      <c r="G13" s="18">
        <v>1786</v>
      </c>
      <c r="H13" s="18">
        <v>4544</v>
      </c>
      <c r="I13" s="18">
        <v>1932</v>
      </c>
      <c r="J13" s="18">
        <v>512</v>
      </c>
    </row>
    <row r="14" spans="1:10" x14ac:dyDescent="0.2">
      <c r="B14" s="6" t="s">
        <v>20</v>
      </c>
      <c r="C14" s="22">
        <v>7450</v>
      </c>
      <c r="D14" s="18">
        <v>4840</v>
      </c>
      <c r="E14" s="18">
        <v>6970</v>
      </c>
      <c r="F14" s="18">
        <v>190</v>
      </c>
      <c r="G14" s="18">
        <v>1140</v>
      </c>
      <c r="H14" s="18">
        <v>3970</v>
      </c>
      <c r="I14" s="18">
        <v>1670</v>
      </c>
      <c r="J14" s="18">
        <v>480</v>
      </c>
    </row>
    <row r="15" spans="1:10" x14ac:dyDescent="0.2">
      <c r="B15" s="6" t="s">
        <v>21</v>
      </c>
      <c r="C15" s="22">
        <v>7230</v>
      </c>
      <c r="D15" s="18">
        <v>5110</v>
      </c>
      <c r="E15" s="18">
        <v>6630</v>
      </c>
      <c r="F15" s="18">
        <v>130</v>
      </c>
      <c r="G15" s="18">
        <v>1020</v>
      </c>
      <c r="H15" s="18">
        <v>3680</v>
      </c>
      <c r="I15" s="18">
        <v>1800</v>
      </c>
      <c r="J15" s="18">
        <v>600</v>
      </c>
    </row>
    <row r="16" spans="1:10" x14ac:dyDescent="0.2">
      <c r="C16" s="10"/>
    </row>
    <row r="17" spans="2:10" x14ac:dyDescent="0.2">
      <c r="B17" s="6" t="s">
        <v>22</v>
      </c>
      <c r="C17" s="22">
        <v>7100</v>
      </c>
      <c r="D17" s="18">
        <v>4100</v>
      </c>
      <c r="E17" s="18">
        <v>6470</v>
      </c>
      <c r="F17" s="18">
        <v>210</v>
      </c>
      <c r="G17" s="18">
        <v>750</v>
      </c>
      <c r="H17" s="18">
        <v>3070</v>
      </c>
      <c r="I17" s="18">
        <v>2450</v>
      </c>
      <c r="J17" s="18">
        <v>620</v>
      </c>
    </row>
    <row r="18" spans="2:10" x14ac:dyDescent="0.2">
      <c r="B18" s="6" t="s">
        <v>23</v>
      </c>
      <c r="C18" s="22">
        <v>5930</v>
      </c>
      <c r="D18" s="18">
        <v>2440</v>
      </c>
      <c r="E18" s="18">
        <v>5540</v>
      </c>
      <c r="F18" s="18">
        <v>220</v>
      </c>
      <c r="G18" s="18">
        <v>710</v>
      </c>
      <c r="H18" s="18">
        <v>2060</v>
      </c>
      <c r="I18" s="18">
        <v>2540</v>
      </c>
      <c r="J18" s="18">
        <v>390</v>
      </c>
    </row>
    <row r="19" spans="2:10" x14ac:dyDescent="0.2">
      <c r="C19" s="10"/>
    </row>
    <row r="20" spans="2:10" x14ac:dyDescent="0.2">
      <c r="B20" s="6" t="s">
        <v>25</v>
      </c>
      <c r="C20" s="22">
        <v>5680</v>
      </c>
      <c r="D20" s="18">
        <v>2340</v>
      </c>
      <c r="E20" s="18">
        <v>5300</v>
      </c>
      <c r="F20" s="18">
        <v>180</v>
      </c>
      <c r="G20" s="18">
        <v>610</v>
      </c>
      <c r="H20" s="18">
        <v>2020</v>
      </c>
      <c r="I20" s="18">
        <v>2480</v>
      </c>
      <c r="J20" s="18">
        <v>380</v>
      </c>
    </row>
    <row r="21" spans="2:10" x14ac:dyDescent="0.2">
      <c r="B21" s="6" t="s">
        <v>26</v>
      </c>
      <c r="C21" s="22">
        <v>5560</v>
      </c>
      <c r="D21" s="18">
        <v>2210</v>
      </c>
      <c r="E21" s="18">
        <v>5190</v>
      </c>
      <c r="F21" s="18">
        <v>120</v>
      </c>
      <c r="G21" s="18">
        <v>650</v>
      </c>
      <c r="H21" s="18">
        <v>1870</v>
      </c>
      <c r="I21" s="18">
        <v>2550</v>
      </c>
      <c r="J21" s="18">
        <v>370</v>
      </c>
    </row>
    <row r="22" spans="2:10" x14ac:dyDescent="0.2">
      <c r="C22" s="10"/>
    </row>
    <row r="23" spans="2:10" x14ac:dyDescent="0.2">
      <c r="B23" s="6" t="s">
        <v>27</v>
      </c>
      <c r="C23" s="22">
        <v>5682</v>
      </c>
      <c r="D23" s="18">
        <v>2609</v>
      </c>
      <c r="E23" s="18">
        <v>5278</v>
      </c>
      <c r="F23" s="18">
        <v>130</v>
      </c>
      <c r="G23" s="18">
        <v>620</v>
      </c>
      <c r="H23" s="18">
        <v>1693</v>
      </c>
      <c r="I23" s="18">
        <v>2835</v>
      </c>
      <c r="J23" s="18">
        <v>404</v>
      </c>
    </row>
    <row r="24" spans="2:10" x14ac:dyDescent="0.2">
      <c r="B24" s="1" t="s">
        <v>28</v>
      </c>
      <c r="C24" s="3">
        <f>C26+C27</f>
        <v>5690</v>
      </c>
      <c r="D24" s="4">
        <f>D40+D56</f>
        <v>2110</v>
      </c>
      <c r="E24" s="4">
        <f>E26+E27</f>
        <v>5330</v>
      </c>
      <c r="F24" s="4">
        <f>F26+F27</f>
        <v>120</v>
      </c>
      <c r="G24" s="4">
        <f>G26+G27-10</f>
        <v>660</v>
      </c>
      <c r="H24" s="4">
        <f>H26+H27</f>
        <v>1450</v>
      </c>
      <c r="I24" s="4">
        <f>I26+I27</f>
        <v>3100</v>
      </c>
      <c r="J24" s="4">
        <f>J26+J27</f>
        <v>360</v>
      </c>
    </row>
    <row r="25" spans="2:10" x14ac:dyDescent="0.2">
      <c r="C25" s="10"/>
      <c r="F25" s="18"/>
      <c r="G25" s="18"/>
      <c r="H25" s="18"/>
      <c r="I25" s="18"/>
      <c r="J25" s="18"/>
    </row>
    <row r="26" spans="2:10" x14ac:dyDescent="0.2">
      <c r="B26" s="6" t="s">
        <v>29</v>
      </c>
      <c r="C26" s="16">
        <v>2290</v>
      </c>
      <c r="D26" s="17">
        <f>D42+D58</f>
        <v>720</v>
      </c>
      <c r="E26" s="17">
        <v>2150</v>
      </c>
      <c r="F26" s="17">
        <f>F42+F58-10</f>
        <v>70</v>
      </c>
      <c r="G26" s="17">
        <v>420</v>
      </c>
      <c r="H26" s="17">
        <v>570</v>
      </c>
      <c r="I26" s="17">
        <v>1100</v>
      </c>
      <c r="J26" s="17">
        <f>J42+J58</f>
        <v>140</v>
      </c>
    </row>
    <row r="27" spans="2:10" x14ac:dyDescent="0.2">
      <c r="B27" s="21" t="s">
        <v>30</v>
      </c>
      <c r="C27" s="32">
        <f>C43+C59+60</f>
        <v>3400</v>
      </c>
      <c r="D27" s="31">
        <f>D43+D59</f>
        <v>1400</v>
      </c>
      <c r="E27" s="31">
        <v>3180</v>
      </c>
      <c r="F27" s="31">
        <f>F43+F59</f>
        <v>50</v>
      </c>
      <c r="G27" s="31">
        <v>250</v>
      </c>
      <c r="H27" s="31">
        <v>880</v>
      </c>
      <c r="I27" s="31">
        <v>2000</v>
      </c>
      <c r="J27" s="31">
        <f>J43+J59</f>
        <v>220</v>
      </c>
    </row>
    <row r="28" spans="2:10" x14ac:dyDescent="0.2">
      <c r="B28" s="4"/>
      <c r="C28" s="10"/>
      <c r="E28" s="1" t="s">
        <v>161</v>
      </c>
    </row>
    <row r="29" spans="2:10" x14ac:dyDescent="0.2">
      <c r="B29" s="6" t="s">
        <v>142</v>
      </c>
      <c r="C29" s="22">
        <v>5710</v>
      </c>
      <c r="D29" s="18">
        <v>3566</v>
      </c>
      <c r="E29" s="18">
        <v>5347</v>
      </c>
      <c r="F29" s="18">
        <v>245</v>
      </c>
      <c r="G29" s="18">
        <v>1000</v>
      </c>
      <c r="H29" s="18">
        <v>2851</v>
      </c>
      <c r="I29" s="18">
        <v>1251</v>
      </c>
      <c r="J29" s="18">
        <v>363</v>
      </c>
    </row>
    <row r="30" spans="2:10" x14ac:dyDescent="0.2">
      <c r="B30" s="6" t="s">
        <v>20</v>
      </c>
      <c r="C30" s="22">
        <v>4740</v>
      </c>
      <c r="D30" s="18">
        <v>2990</v>
      </c>
      <c r="E30" s="18">
        <v>4410</v>
      </c>
      <c r="F30" s="18">
        <v>140</v>
      </c>
      <c r="G30" s="18">
        <v>650</v>
      </c>
      <c r="H30" s="18">
        <v>2490</v>
      </c>
      <c r="I30" s="18">
        <v>1140</v>
      </c>
      <c r="J30" s="18">
        <v>330</v>
      </c>
    </row>
    <row r="31" spans="2:10" x14ac:dyDescent="0.2">
      <c r="B31" s="6" t="s">
        <v>21</v>
      </c>
      <c r="C31" s="22">
        <v>4780</v>
      </c>
      <c r="D31" s="18">
        <v>3360</v>
      </c>
      <c r="E31" s="18">
        <v>4320</v>
      </c>
      <c r="F31" s="18">
        <v>100</v>
      </c>
      <c r="G31" s="18">
        <v>550</v>
      </c>
      <c r="H31" s="18">
        <v>2310</v>
      </c>
      <c r="I31" s="18">
        <v>1360</v>
      </c>
      <c r="J31" s="18">
        <v>460</v>
      </c>
    </row>
    <row r="32" spans="2:10" x14ac:dyDescent="0.2">
      <c r="C32" s="10"/>
    </row>
    <row r="33" spans="2:10" x14ac:dyDescent="0.2">
      <c r="B33" s="6" t="s">
        <v>22</v>
      </c>
      <c r="C33" s="22">
        <v>4760</v>
      </c>
      <c r="D33" s="18">
        <v>2410</v>
      </c>
      <c r="E33" s="18">
        <v>4280</v>
      </c>
      <c r="F33" s="18">
        <v>180</v>
      </c>
      <c r="G33" s="18">
        <v>520</v>
      </c>
      <c r="H33" s="18">
        <v>1910</v>
      </c>
      <c r="I33" s="18">
        <v>1680</v>
      </c>
      <c r="J33" s="18">
        <v>490</v>
      </c>
    </row>
    <row r="34" spans="2:10" x14ac:dyDescent="0.2">
      <c r="B34" s="6" t="s">
        <v>23</v>
      </c>
      <c r="C34" s="22">
        <v>4360</v>
      </c>
      <c r="D34" s="18">
        <v>1630</v>
      </c>
      <c r="E34" s="18">
        <v>4070</v>
      </c>
      <c r="F34" s="18">
        <v>140</v>
      </c>
      <c r="G34" s="18">
        <v>480</v>
      </c>
      <c r="H34" s="18">
        <v>1320</v>
      </c>
      <c r="I34" s="18">
        <v>2140</v>
      </c>
      <c r="J34" s="18">
        <v>290</v>
      </c>
    </row>
    <row r="35" spans="2:10" x14ac:dyDescent="0.2">
      <c r="C35" s="10"/>
    </row>
    <row r="36" spans="2:10" x14ac:dyDescent="0.2">
      <c r="B36" s="6" t="s">
        <v>25</v>
      </c>
      <c r="C36" s="22">
        <v>4230</v>
      </c>
      <c r="D36" s="18">
        <v>1570</v>
      </c>
      <c r="E36" s="18">
        <v>3950</v>
      </c>
      <c r="F36" s="18">
        <v>120</v>
      </c>
      <c r="G36" s="18">
        <v>420</v>
      </c>
      <c r="H36" s="18">
        <v>1300</v>
      </c>
      <c r="I36" s="18">
        <v>2100</v>
      </c>
      <c r="J36" s="18">
        <v>280</v>
      </c>
    </row>
    <row r="37" spans="2:10" x14ac:dyDescent="0.2">
      <c r="B37" s="6" t="s">
        <v>26</v>
      </c>
      <c r="C37" s="22">
        <v>4180</v>
      </c>
      <c r="D37" s="18">
        <v>1490</v>
      </c>
      <c r="E37" s="18">
        <v>3910</v>
      </c>
      <c r="F37" s="18">
        <v>80</v>
      </c>
      <c r="G37" s="18">
        <v>450</v>
      </c>
      <c r="H37" s="18">
        <v>1180</v>
      </c>
      <c r="I37" s="18">
        <v>2190</v>
      </c>
      <c r="J37" s="18">
        <v>270</v>
      </c>
    </row>
    <row r="38" spans="2:10" x14ac:dyDescent="0.2">
      <c r="C38" s="10"/>
    </row>
    <row r="39" spans="2:10" x14ac:dyDescent="0.2">
      <c r="B39" s="6" t="s">
        <v>27</v>
      </c>
      <c r="C39" s="22">
        <v>3991</v>
      </c>
      <c r="D39" s="18">
        <v>1693</v>
      </c>
      <c r="E39" s="18">
        <v>3683</v>
      </c>
      <c r="F39" s="18">
        <v>66</v>
      </c>
      <c r="G39" s="18">
        <v>371</v>
      </c>
      <c r="H39" s="18">
        <v>1100</v>
      </c>
      <c r="I39" s="18">
        <v>2146</v>
      </c>
      <c r="J39" s="18">
        <v>308</v>
      </c>
    </row>
    <row r="40" spans="2:10" x14ac:dyDescent="0.2">
      <c r="B40" s="1" t="s">
        <v>28</v>
      </c>
      <c r="C40" s="3">
        <v>4060</v>
      </c>
      <c r="D40" s="4">
        <v>1380</v>
      </c>
      <c r="E40" s="4">
        <f>E42+E43</f>
        <v>3790</v>
      </c>
      <c r="F40" s="4">
        <f>F42+F43</f>
        <v>90</v>
      </c>
      <c r="G40" s="4">
        <f>G42+G43</f>
        <v>440</v>
      </c>
      <c r="H40" s="4">
        <f>H42+H43+10</f>
        <v>940</v>
      </c>
      <c r="I40" s="4">
        <f>I42+I43-10</f>
        <v>2330</v>
      </c>
      <c r="J40" s="4">
        <f>J42+J43</f>
        <v>270</v>
      </c>
    </row>
    <row r="41" spans="2:10" x14ac:dyDescent="0.2">
      <c r="C41" s="10"/>
      <c r="D41" s="18"/>
      <c r="F41" s="18"/>
      <c r="G41" s="18"/>
      <c r="H41" s="18"/>
      <c r="I41" s="18"/>
      <c r="J41" s="18"/>
    </row>
    <row r="42" spans="2:10" x14ac:dyDescent="0.2">
      <c r="B42" s="6" t="s">
        <v>29</v>
      </c>
      <c r="C42" s="16">
        <f>E42+J42</f>
        <v>1720</v>
      </c>
      <c r="D42" s="18">
        <v>580</v>
      </c>
      <c r="E42" s="17">
        <f>SUM(F42:I42)</f>
        <v>1590</v>
      </c>
      <c r="F42" s="18">
        <v>60</v>
      </c>
      <c r="G42" s="18">
        <v>280</v>
      </c>
      <c r="H42" s="18">
        <v>350</v>
      </c>
      <c r="I42" s="18">
        <v>900</v>
      </c>
      <c r="J42" s="18">
        <v>130</v>
      </c>
    </row>
    <row r="43" spans="2:10" x14ac:dyDescent="0.2">
      <c r="B43" s="21" t="s">
        <v>30</v>
      </c>
      <c r="C43" s="32">
        <f>E43+J43</f>
        <v>2340</v>
      </c>
      <c r="D43" s="30">
        <v>810</v>
      </c>
      <c r="E43" s="31">
        <v>2200</v>
      </c>
      <c r="F43" s="30">
        <v>30</v>
      </c>
      <c r="G43" s="30">
        <v>160</v>
      </c>
      <c r="H43" s="30">
        <v>580</v>
      </c>
      <c r="I43" s="30">
        <v>1440</v>
      </c>
      <c r="J43" s="30">
        <v>140</v>
      </c>
    </row>
    <row r="44" spans="2:10" x14ac:dyDescent="0.2">
      <c r="C44" s="10"/>
      <c r="D44" s="18"/>
      <c r="E44" s="1" t="s">
        <v>160</v>
      </c>
    </row>
    <row r="45" spans="2:10" x14ac:dyDescent="0.2">
      <c r="B45" s="6" t="s">
        <v>142</v>
      </c>
      <c r="C45" s="22">
        <v>3415</v>
      </c>
      <c r="D45" s="18">
        <v>1995</v>
      </c>
      <c r="E45" s="18">
        <v>3266</v>
      </c>
      <c r="F45" s="18">
        <v>106</v>
      </c>
      <c r="G45" s="18">
        <v>786</v>
      </c>
      <c r="H45" s="18">
        <v>1693</v>
      </c>
      <c r="I45" s="18">
        <v>681</v>
      </c>
      <c r="J45" s="18">
        <v>149</v>
      </c>
    </row>
    <row r="46" spans="2:10" x14ac:dyDescent="0.2">
      <c r="B46" s="6" t="s">
        <v>20</v>
      </c>
      <c r="C46" s="22">
        <v>2710</v>
      </c>
      <c r="D46" s="18">
        <v>1850</v>
      </c>
      <c r="E46" s="18">
        <v>2570</v>
      </c>
      <c r="F46" s="18">
        <v>40</v>
      </c>
      <c r="G46" s="18">
        <v>480</v>
      </c>
      <c r="H46" s="18">
        <v>1500</v>
      </c>
      <c r="I46" s="18">
        <v>540</v>
      </c>
      <c r="J46" s="18">
        <v>140</v>
      </c>
    </row>
    <row r="47" spans="2:10" x14ac:dyDescent="0.2">
      <c r="B47" s="6" t="s">
        <v>21</v>
      </c>
      <c r="C47" s="22">
        <v>2360</v>
      </c>
      <c r="D47" s="18">
        <v>1750</v>
      </c>
      <c r="E47" s="18">
        <v>2220</v>
      </c>
      <c r="F47" s="18">
        <v>30</v>
      </c>
      <c r="G47" s="18">
        <v>470</v>
      </c>
      <c r="H47" s="18">
        <v>1310</v>
      </c>
      <c r="I47" s="18">
        <v>410</v>
      </c>
      <c r="J47" s="18">
        <v>140</v>
      </c>
    </row>
    <row r="48" spans="2:10" x14ac:dyDescent="0.2">
      <c r="C48" s="10"/>
    </row>
    <row r="49" spans="1:10" x14ac:dyDescent="0.2">
      <c r="B49" s="6" t="s">
        <v>22</v>
      </c>
      <c r="C49" s="22">
        <v>2330</v>
      </c>
      <c r="D49" s="18">
        <v>1690</v>
      </c>
      <c r="E49" s="18">
        <v>2190</v>
      </c>
      <c r="F49" s="18">
        <v>40</v>
      </c>
      <c r="G49" s="18">
        <v>220</v>
      </c>
      <c r="H49" s="18">
        <v>1160</v>
      </c>
      <c r="I49" s="18">
        <v>780</v>
      </c>
      <c r="J49" s="18">
        <v>140</v>
      </c>
    </row>
    <row r="50" spans="1:10" x14ac:dyDescent="0.2">
      <c r="B50" s="6" t="s">
        <v>23</v>
      </c>
      <c r="C50" s="22">
        <v>1570</v>
      </c>
      <c r="D50" s="18">
        <v>810</v>
      </c>
      <c r="E50" s="18">
        <v>1470</v>
      </c>
      <c r="F50" s="18">
        <v>80</v>
      </c>
      <c r="G50" s="18">
        <v>230</v>
      </c>
      <c r="H50" s="18">
        <v>740</v>
      </c>
      <c r="I50" s="18">
        <v>420</v>
      </c>
      <c r="J50" s="18">
        <v>100</v>
      </c>
    </row>
    <row r="51" spans="1:10" x14ac:dyDescent="0.2">
      <c r="C51" s="10"/>
    </row>
    <row r="52" spans="1:10" x14ac:dyDescent="0.2">
      <c r="B52" s="6" t="s">
        <v>25</v>
      </c>
      <c r="C52" s="22">
        <v>1450</v>
      </c>
      <c r="D52" s="18">
        <v>770</v>
      </c>
      <c r="E52" s="18">
        <v>1350</v>
      </c>
      <c r="F52" s="18">
        <v>60</v>
      </c>
      <c r="G52" s="18">
        <v>190</v>
      </c>
      <c r="H52" s="18">
        <v>720</v>
      </c>
      <c r="I52" s="18">
        <v>380</v>
      </c>
      <c r="J52" s="18">
        <v>110</v>
      </c>
    </row>
    <row r="53" spans="1:10" x14ac:dyDescent="0.2">
      <c r="B53" s="6" t="s">
        <v>26</v>
      </c>
      <c r="C53" s="22">
        <v>1380</v>
      </c>
      <c r="D53" s="18">
        <v>720</v>
      </c>
      <c r="E53" s="18">
        <v>1280</v>
      </c>
      <c r="F53" s="18">
        <v>30</v>
      </c>
      <c r="G53" s="18">
        <v>200</v>
      </c>
      <c r="H53" s="18">
        <v>690</v>
      </c>
      <c r="I53" s="18">
        <v>360</v>
      </c>
      <c r="J53" s="18">
        <v>100</v>
      </c>
    </row>
    <row r="54" spans="1:10" x14ac:dyDescent="0.2">
      <c r="C54" s="10"/>
    </row>
    <row r="55" spans="1:10" x14ac:dyDescent="0.2">
      <c r="B55" s="6" t="s">
        <v>27</v>
      </c>
      <c r="C55" s="22">
        <v>1691</v>
      </c>
      <c r="D55" s="18">
        <v>916</v>
      </c>
      <c r="E55" s="18">
        <v>1595</v>
      </c>
      <c r="F55" s="18">
        <v>64</v>
      </c>
      <c r="G55" s="18">
        <v>249</v>
      </c>
      <c r="H55" s="18">
        <v>593</v>
      </c>
      <c r="I55" s="18">
        <v>689</v>
      </c>
      <c r="J55" s="18">
        <v>96</v>
      </c>
    </row>
    <row r="56" spans="1:10" x14ac:dyDescent="0.2">
      <c r="B56" s="1" t="s">
        <v>28</v>
      </c>
      <c r="C56" s="3">
        <f>C58+C59</f>
        <v>1490</v>
      </c>
      <c r="D56" s="4">
        <f>D58+D59</f>
        <v>730</v>
      </c>
      <c r="E56" s="4">
        <f>E58+E59</f>
        <v>1400</v>
      </c>
      <c r="F56" s="4">
        <f>F58+F59</f>
        <v>40</v>
      </c>
      <c r="G56" s="4">
        <f>G58+G59</f>
        <v>200</v>
      </c>
      <c r="H56" s="4">
        <f>H58+H59+10</f>
        <v>470</v>
      </c>
      <c r="I56" s="4">
        <f>I58+I59</f>
        <v>700</v>
      </c>
      <c r="J56" s="4">
        <f>J58+J59</f>
        <v>90</v>
      </c>
    </row>
    <row r="57" spans="1:10" x14ac:dyDescent="0.2">
      <c r="C57" s="10"/>
      <c r="D57" s="18"/>
      <c r="F57" s="18"/>
      <c r="G57" s="18"/>
      <c r="H57" s="18"/>
      <c r="I57" s="18"/>
      <c r="J57" s="18"/>
    </row>
    <row r="58" spans="1:10" x14ac:dyDescent="0.2">
      <c r="B58" s="6" t="s">
        <v>29</v>
      </c>
      <c r="C58" s="16">
        <f>E58+J58</f>
        <v>490</v>
      </c>
      <c r="D58" s="18">
        <v>140</v>
      </c>
      <c r="E58" s="17">
        <v>480</v>
      </c>
      <c r="F58" s="18">
        <v>20</v>
      </c>
      <c r="G58" s="18">
        <v>110</v>
      </c>
      <c r="H58" s="18">
        <v>170</v>
      </c>
      <c r="I58" s="18">
        <v>180</v>
      </c>
      <c r="J58" s="18">
        <v>10</v>
      </c>
    </row>
    <row r="59" spans="1:10" x14ac:dyDescent="0.2">
      <c r="B59" s="6" t="s">
        <v>30</v>
      </c>
      <c r="C59" s="16">
        <f>E59+J59</f>
        <v>1000</v>
      </c>
      <c r="D59" s="18">
        <v>590</v>
      </c>
      <c r="E59" s="17">
        <v>920</v>
      </c>
      <c r="F59" s="18">
        <v>20</v>
      </c>
      <c r="G59" s="18">
        <v>90</v>
      </c>
      <c r="H59" s="18">
        <v>290</v>
      </c>
      <c r="I59" s="18">
        <v>520</v>
      </c>
      <c r="J59" s="18">
        <v>80</v>
      </c>
    </row>
    <row r="60" spans="1:10" ht="18" thickBot="1" x14ac:dyDescent="0.25">
      <c r="B60" s="29"/>
      <c r="C60" s="20"/>
      <c r="D60" s="8"/>
      <c r="E60" s="29"/>
      <c r="F60" s="29"/>
      <c r="G60" s="29"/>
      <c r="H60" s="29"/>
      <c r="I60" s="29"/>
      <c r="J60" s="29"/>
    </row>
    <row r="61" spans="1:10" x14ac:dyDescent="0.2">
      <c r="B61" s="4"/>
      <c r="C61" s="6" t="s">
        <v>31</v>
      </c>
      <c r="E61" s="4"/>
      <c r="F61" s="4"/>
      <c r="G61" s="4"/>
      <c r="H61" s="4"/>
      <c r="I61" s="4"/>
      <c r="J61" s="4"/>
    </row>
    <row r="62" spans="1:10" x14ac:dyDescent="0.2">
      <c r="A62" s="6"/>
    </row>
  </sheetData>
  <phoneticPr fontId="4"/>
  <pageMargins left="0.32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9.69921875" defaultRowHeight="17.25" x14ac:dyDescent="0.2"/>
  <cols>
    <col min="1" max="1" width="10.69921875" style="7" customWidth="1"/>
    <col min="2" max="2" width="15.69921875" style="7" customWidth="1"/>
    <col min="3" max="3" width="11.69921875" style="7" customWidth="1"/>
    <col min="4" max="4" width="10.69921875" style="7" customWidth="1"/>
    <col min="5" max="16384" width="9.69921875" style="7"/>
  </cols>
  <sheetData>
    <row r="1" spans="1:11" x14ac:dyDescent="0.2">
      <c r="A1" s="6"/>
    </row>
    <row r="6" spans="1:11" x14ac:dyDescent="0.2">
      <c r="E6" s="1" t="s">
        <v>203</v>
      </c>
    </row>
    <row r="7" spans="1:11" ht="18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">
      <c r="C8" s="12" t="s">
        <v>202</v>
      </c>
      <c r="D8" s="12" t="s">
        <v>201</v>
      </c>
      <c r="E8" s="11"/>
      <c r="F8" s="11"/>
      <c r="G8" s="21" t="s">
        <v>200</v>
      </c>
      <c r="H8" s="11"/>
      <c r="I8" s="11"/>
      <c r="J8" s="11"/>
      <c r="K8" s="11"/>
    </row>
    <row r="9" spans="1:11" x14ac:dyDescent="0.2">
      <c r="C9" s="12" t="s">
        <v>33</v>
      </c>
      <c r="D9" s="12" t="s">
        <v>102</v>
      </c>
      <c r="E9" s="10"/>
      <c r="F9" s="12" t="s">
        <v>187</v>
      </c>
      <c r="G9" s="12" t="s">
        <v>187</v>
      </c>
      <c r="H9" s="12" t="s">
        <v>187</v>
      </c>
      <c r="I9" s="12" t="s">
        <v>187</v>
      </c>
      <c r="J9" s="12" t="s">
        <v>187</v>
      </c>
      <c r="K9" s="12" t="s">
        <v>187</v>
      </c>
    </row>
    <row r="10" spans="1:11" x14ac:dyDescent="0.2">
      <c r="B10" s="11"/>
      <c r="C10" s="14" t="s">
        <v>199</v>
      </c>
      <c r="D10" s="14" t="s">
        <v>182</v>
      </c>
      <c r="E10" s="14" t="s">
        <v>38</v>
      </c>
      <c r="F10" s="14" t="s">
        <v>181</v>
      </c>
      <c r="G10" s="14" t="s">
        <v>180</v>
      </c>
      <c r="H10" s="14" t="s">
        <v>198</v>
      </c>
      <c r="I10" s="14" t="s">
        <v>197</v>
      </c>
      <c r="J10" s="14" t="s">
        <v>196</v>
      </c>
      <c r="K10" s="14" t="s">
        <v>195</v>
      </c>
    </row>
    <row r="11" spans="1:11" x14ac:dyDescent="0.2">
      <c r="C11" s="28" t="s">
        <v>116</v>
      </c>
      <c r="D11" s="27" t="s">
        <v>117</v>
      </c>
      <c r="E11" s="27" t="s">
        <v>117</v>
      </c>
      <c r="F11" s="27" t="s">
        <v>117</v>
      </c>
      <c r="G11" s="27" t="s">
        <v>117</v>
      </c>
      <c r="H11" s="27" t="s">
        <v>117</v>
      </c>
      <c r="I11" s="27" t="s">
        <v>117</v>
      </c>
      <c r="J11" s="27" t="s">
        <v>117</v>
      </c>
      <c r="K11" s="27" t="s">
        <v>117</v>
      </c>
    </row>
    <row r="12" spans="1:11" x14ac:dyDescent="0.2">
      <c r="B12" s="6" t="s">
        <v>178</v>
      </c>
      <c r="C12" s="22">
        <v>32620.71</v>
      </c>
      <c r="D12" s="18">
        <v>7045</v>
      </c>
      <c r="E12" s="18">
        <v>2299</v>
      </c>
      <c r="F12" s="18">
        <v>2177</v>
      </c>
      <c r="G12" s="18">
        <v>1346</v>
      </c>
      <c r="H12" s="18">
        <v>890</v>
      </c>
      <c r="I12" s="18">
        <v>209</v>
      </c>
      <c r="J12" s="18">
        <v>55</v>
      </c>
      <c r="K12" s="18">
        <v>1</v>
      </c>
    </row>
    <row r="13" spans="1:11" x14ac:dyDescent="0.2">
      <c r="B13" s="1" t="s">
        <v>177</v>
      </c>
      <c r="C13" s="3">
        <f>SUM(C15:C38)</f>
        <v>30705.17</v>
      </c>
      <c r="D13" s="4">
        <f>SUM(D15:D38)</f>
        <v>6874</v>
      </c>
      <c r="E13" s="4">
        <f>SUM(E15:E38)</f>
        <v>2202</v>
      </c>
      <c r="F13" s="4">
        <f>SUM(F15:F38)</f>
        <v>2119</v>
      </c>
      <c r="G13" s="4">
        <f>SUM(G15:G38)</f>
        <v>1322</v>
      </c>
      <c r="H13" s="4">
        <f>SUM(H15:H38)</f>
        <v>906</v>
      </c>
      <c r="I13" s="4">
        <f>SUM(I15:I38)</f>
        <v>208</v>
      </c>
      <c r="J13" s="4">
        <f>SUM(J15:J38)</f>
        <v>58</v>
      </c>
      <c r="K13" s="4">
        <f>SUM(K15:K38)</f>
        <v>1</v>
      </c>
    </row>
    <row r="14" spans="1:11" x14ac:dyDescent="0.2">
      <c r="C14" s="3"/>
    </row>
    <row r="15" spans="1:11" x14ac:dyDescent="0.2">
      <c r="B15" s="6" t="s">
        <v>88</v>
      </c>
      <c r="C15" s="22">
        <v>2648.68</v>
      </c>
      <c r="D15" s="17">
        <f>SUM(E15:K15,C47:F47)</f>
        <v>642</v>
      </c>
      <c r="E15" s="18">
        <v>116</v>
      </c>
      <c r="F15" s="18">
        <v>254</v>
      </c>
      <c r="G15" s="18">
        <v>148</v>
      </c>
      <c r="H15" s="18">
        <v>104</v>
      </c>
      <c r="I15" s="18">
        <v>15</v>
      </c>
      <c r="J15" s="18">
        <v>1</v>
      </c>
      <c r="K15" s="18">
        <v>1</v>
      </c>
    </row>
    <row r="16" spans="1:11" x14ac:dyDescent="0.2">
      <c r="B16" s="6" t="s">
        <v>87</v>
      </c>
      <c r="C16" s="22">
        <v>223.12</v>
      </c>
      <c r="D16" s="17">
        <f>SUM(E16:K16,C48:F48)</f>
        <v>76</v>
      </c>
      <c r="E16" s="18">
        <v>28</v>
      </c>
      <c r="F16" s="18">
        <v>27</v>
      </c>
      <c r="G16" s="18">
        <v>7</v>
      </c>
      <c r="H16" s="18">
        <v>14</v>
      </c>
      <c r="I16" s="19" t="s">
        <v>59</v>
      </c>
      <c r="J16" s="19" t="s">
        <v>59</v>
      </c>
      <c r="K16" s="19" t="s">
        <v>59</v>
      </c>
    </row>
    <row r="17" spans="2:11" x14ac:dyDescent="0.2">
      <c r="B17" s="6" t="s">
        <v>86</v>
      </c>
      <c r="C17" s="22">
        <v>2878.86</v>
      </c>
      <c r="D17" s="17">
        <f>SUM(E17:K17,C49:F49)</f>
        <v>560</v>
      </c>
      <c r="E17" s="18">
        <v>103</v>
      </c>
      <c r="F17" s="18">
        <v>175</v>
      </c>
      <c r="G17" s="18">
        <v>92</v>
      </c>
      <c r="H17" s="18">
        <v>77</v>
      </c>
      <c r="I17" s="18">
        <v>113</v>
      </c>
      <c r="J17" s="19" t="s">
        <v>59</v>
      </c>
      <c r="K17" s="19" t="s">
        <v>59</v>
      </c>
    </row>
    <row r="18" spans="2:11" x14ac:dyDescent="0.2">
      <c r="B18" s="6" t="s">
        <v>85</v>
      </c>
      <c r="C18" s="22">
        <v>725.86</v>
      </c>
      <c r="D18" s="17">
        <f>SUM(E18:K18,C50:F50)</f>
        <v>347</v>
      </c>
      <c r="E18" s="18">
        <v>163</v>
      </c>
      <c r="F18" s="18">
        <v>113</v>
      </c>
      <c r="G18" s="18">
        <v>43</v>
      </c>
      <c r="H18" s="18">
        <v>21</v>
      </c>
      <c r="I18" s="18">
        <v>4</v>
      </c>
      <c r="J18" s="18">
        <v>3</v>
      </c>
      <c r="K18" s="19" t="s">
        <v>59</v>
      </c>
    </row>
    <row r="19" spans="2:11" x14ac:dyDescent="0.2">
      <c r="B19" s="6" t="s">
        <v>84</v>
      </c>
      <c r="C19" s="22">
        <v>1639.22</v>
      </c>
      <c r="D19" s="17">
        <f>SUM(E19:K19,C51:F51)</f>
        <v>380</v>
      </c>
      <c r="E19" s="18">
        <v>87</v>
      </c>
      <c r="F19" s="18">
        <v>82</v>
      </c>
      <c r="G19" s="18">
        <v>140</v>
      </c>
      <c r="H19" s="18">
        <v>45</v>
      </c>
      <c r="I19" s="18">
        <v>14</v>
      </c>
      <c r="J19" s="18">
        <v>11</v>
      </c>
      <c r="K19" s="19" t="s">
        <v>59</v>
      </c>
    </row>
    <row r="20" spans="2:11" x14ac:dyDescent="0.2">
      <c r="B20" s="6" t="s">
        <v>83</v>
      </c>
      <c r="C20" s="22">
        <v>330.59</v>
      </c>
      <c r="D20" s="17">
        <f>SUM(E20:K20,C52:F52)</f>
        <v>108</v>
      </c>
      <c r="E20" s="18">
        <v>22</v>
      </c>
      <c r="F20" s="18">
        <v>63</v>
      </c>
      <c r="G20" s="18">
        <v>11</v>
      </c>
      <c r="H20" s="18">
        <v>10</v>
      </c>
      <c r="I20" s="18">
        <v>1</v>
      </c>
      <c r="J20" s="19" t="s">
        <v>59</v>
      </c>
      <c r="K20" s="19" t="s">
        <v>59</v>
      </c>
    </row>
    <row r="21" spans="2:11" x14ac:dyDescent="0.2">
      <c r="C21" s="10"/>
    </row>
    <row r="22" spans="2:11" x14ac:dyDescent="0.2">
      <c r="B22" s="6" t="s">
        <v>82</v>
      </c>
      <c r="C22" s="22">
        <v>786.6</v>
      </c>
      <c r="D22" s="17">
        <f>SUM(E22:K22,C54:F54)</f>
        <v>271</v>
      </c>
      <c r="E22" s="18">
        <v>77</v>
      </c>
      <c r="F22" s="18">
        <v>120</v>
      </c>
      <c r="G22" s="18">
        <v>31</v>
      </c>
      <c r="H22" s="18">
        <v>40</v>
      </c>
      <c r="I22" s="18">
        <v>3</v>
      </c>
      <c r="J22" s="19" t="s">
        <v>59</v>
      </c>
      <c r="K22" s="19" t="s">
        <v>59</v>
      </c>
    </row>
    <row r="23" spans="2:11" x14ac:dyDescent="0.2">
      <c r="B23" s="6" t="s">
        <v>81</v>
      </c>
      <c r="C23" s="22">
        <v>1345.32</v>
      </c>
      <c r="D23" s="17">
        <f>SUM(E23:K23,C55:F55)</f>
        <v>277</v>
      </c>
      <c r="E23" s="18">
        <v>36</v>
      </c>
      <c r="F23" s="18">
        <v>62</v>
      </c>
      <c r="G23" s="18">
        <v>92</v>
      </c>
      <c r="H23" s="18">
        <v>80</v>
      </c>
      <c r="I23" s="18">
        <v>7</v>
      </c>
      <c r="J23" s="19" t="s">
        <v>59</v>
      </c>
      <c r="K23" s="19" t="s">
        <v>59</v>
      </c>
    </row>
    <row r="24" spans="2:11" x14ac:dyDescent="0.2">
      <c r="B24" s="6" t="s">
        <v>80</v>
      </c>
      <c r="C24" s="22">
        <v>582.94000000000005</v>
      </c>
      <c r="D24" s="17">
        <f>SUM(E24:K24,C56:F56)</f>
        <v>159</v>
      </c>
      <c r="E24" s="18">
        <v>30</v>
      </c>
      <c r="F24" s="18">
        <v>65</v>
      </c>
      <c r="G24" s="18">
        <v>34</v>
      </c>
      <c r="H24" s="18">
        <v>26</v>
      </c>
      <c r="I24" s="19" t="s">
        <v>59</v>
      </c>
      <c r="J24" s="18">
        <v>4</v>
      </c>
      <c r="K24" s="19" t="s">
        <v>59</v>
      </c>
    </row>
    <row r="25" spans="2:11" x14ac:dyDescent="0.2">
      <c r="C25" s="10"/>
    </row>
    <row r="26" spans="2:11" x14ac:dyDescent="0.2">
      <c r="B26" s="6" t="s">
        <v>79</v>
      </c>
      <c r="C26" s="22">
        <v>341.55</v>
      </c>
      <c r="D26" s="17">
        <f>SUM(E26:K26,C58:F58)</f>
        <v>138</v>
      </c>
      <c r="E26" s="18">
        <v>23</v>
      </c>
      <c r="F26" s="18">
        <v>78</v>
      </c>
      <c r="G26" s="18">
        <v>28</v>
      </c>
      <c r="H26" s="18">
        <v>9</v>
      </c>
      <c r="I26" s="19" t="s">
        <v>59</v>
      </c>
      <c r="J26" s="19" t="s">
        <v>59</v>
      </c>
      <c r="K26" s="19" t="s">
        <v>59</v>
      </c>
    </row>
    <row r="27" spans="2:11" x14ac:dyDescent="0.2">
      <c r="B27" s="6" t="s">
        <v>78</v>
      </c>
      <c r="C27" s="22">
        <v>1017.58</v>
      </c>
      <c r="D27" s="17">
        <f>SUM(E27:K27,C59:F59)</f>
        <v>291</v>
      </c>
      <c r="E27" s="18">
        <v>93</v>
      </c>
      <c r="F27" s="18">
        <v>145</v>
      </c>
      <c r="G27" s="18">
        <v>23</v>
      </c>
      <c r="H27" s="18">
        <v>10</v>
      </c>
      <c r="I27" s="18">
        <v>9</v>
      </c>
      <c r="J27" s="18">
        <v>5</v>
      </c>
      <c r="K27" s="19" t="s">
        <v>59</v>
      </c>
    </row>
    <row r="28" spans="2:11" x14ac:dyDescent="0.2">
      <c r="B28" s="6" t="s">
        <v>77</v>
      </c>
      <c r="C28" s="22">
        <v>1159.6199999999999</v>
      </c>
      <c r="D28" s="17">
        <f>SUM(E28:K28,C60:F60)</f>
        <v>426</v>
      </c>
      <c r="E28" s="18">
        <v>122</v>
      </c>
      <c r="F28" s="18">
        <v>151</v>
      </c>
      <c r="G28" s="18">
        <v>112</v>
      </c>
      <c r="H28" s="18">
        <v>37</v>
      </c>
      <c r="I28" s="18">
        <v>3</v>
      </c>
      <c r="J28" s="18">
        <v>1</v>
      </c>
      <c r="K28" s="19" t="s">
        <v>59</v>
      </c>
    </row>
    <row r="29" spans="2:11" x14ac:dyDescent="0.2">
      <c r="B29" s="6" t="s">
        <v>76</v>
      </c>
      <c r="C29" s="22">
        <v>842.06</v>
      </c>
      <c r="D29" s="17">
        <f>SUM(E29:K29,C61:F61)</f>
        <v>197</v>
      </c>
      <c r="E29" s="18">
        <v>59</v>
      </c>
      <c r="F29" s="18">
        <v>23</v>
      </c>
      <c r="G29" s="18">
        <v>58</v>
      </c>
      <c r="H29" s="18">
        <v>44</v>
      </c>
      <c r="I29" s="18">
        <v>10</v>
      </c>
      <c r="J29" s="18">
        <v>3</v>
      </c>
      <c r="K29" s="19" t="s">
        <v>59</v>
      </c>
    </row>
    <row r="30" spans="2:11" x14ac:dyDescent="0.2">
      <c r="B30" s="6" t="s">
        <v>75</v>
      </c>
      <c r="C30" s="22">
        <v>426.19</v>
      </c>
      <c r="D30" s="17">
        <f>SUM(E30:K30,C62:F62)</f>
        <v>149</v>
      </c>
      <c r="E30" s="18">
        <v>63</v>
      </c>
      <c r="F30" s="18">
        <v>31</v>
      </c>
      <c r="G30" s="18">
        <v>25</v>
      </c>
      <c r="H30" s="18">
        <v>28</v>
      </c>
      <c r="I30" s="18">
        <v>2</v>
      </c>
      <c r="J30" s="19" t="s">
        <v>59</v>
      </c>
      <c r="K30" s="19" t="s">
        <v>59</v>
      </c>
    </row>
    <row r="31" spans="2:11" x14ac:dyDescent="0.2">
      <c r="C31" s="10"/>
    </row>
    <row r="32" spans="2:11" x14ac:dyDescent="0.2">
      <c r="B32" s="6" t="s">
        <v>74</v>
      </c>
      <c r="C32" s="22">
        <v>820.49</v>
      </c>
      <c r="D32" s="17">
        <f>SUM(E32:K32,C64:F64)</f>
        <v>275</v>
      </c>
      <c r="E32" s="18">
        <v>79</v>
      </c>
      <c r="F32" s="18">
        <v>116</v>
      </c>
      <c r="G32" s="18">
        <v>38</v>
      </c>
      <c r="H32" s="18">
        <v>30</v>
      </c>
      <c r="I32" s="18">
        <v>6</v>
      </c>
      <c r="J32" s="18">
        <v>6</v>
      </c>
      <c r="K32" s="19" t="s">
        <v>59</v>
      </c>
    </row>
    <row r="33" spans="2:11" x14ac:dyDescent="0.2">
      <c r="B33" s="6" t="s">
        <v>73</v>
      </c>
      <c r="C33" s="22">
        <v>429.63</v>
      </c>
      <c r="D33" s="17">
        <f>SUM(E33:K33,C65:F65)</f>
        <v>133</v>
      </c>
      <c r="E33" s="18">
        <v>46</v>
      </c>
      <c r="F33" s="18">
        <v>17</v>
      </c>
      <c r="G33" s="18">
        <v>51</v>
      </c>
      <c r="H33" s="18">
        <v>19</v>
      </c>
      <c r="I33" s="19" t="s">
        <v>59</v>
      </c>
      <c r="J33" s="19" t="s">
        <v>59</v>
      </c>
      <c r="K33" s="19" t="s">
        <v>59</v>
      </c>
    </row>
    <row r="34" spans="2:11" x14ac:dyDescent="0.2">
      <c r="B34" s="6" t="s">
        <v>72</v>
      </c>
      <c r="C34" s="22">
        <v>1185.79</v>
      </c>
      <c r="D34" s="17">
        <f>SUM(E34:K34,C66:F66)</f>
        <v>249</v>
      </c>
      <c r="E34" s="18">
        <v>55</v>
      </c>
      <c r="F34" s="18">
        <v>23</v>
      </c>
      <c r="G34" s="18">
        <v>59</v>
      </c>
      <c r="H34" s="18">
        <v>110</v>
      </c>
      <c r="I34" s="18">
        <v>2</v>
      </c>
      <c r="J34" s="19" t="s">
        <v>59</v>
      </c>
      <c r="K34" s="19" t="s">
        <v>59</v>
      </c>
    </row>
    <row r="35" spans="2:11" x14ac:dyDescent="0.2">
      <c r="B35" s="6" t="s">
        <v>71</v>
      </c>
      <c r="C35" s="22">
        <v>3204.67</v>
      </c>
      <c r="D35" s="17">
        <f>SUM(E35:K35,C67:F67)</f>
        <v>1032</v>
      </c>
      <c r="E35" s="18">
        <v>419</v>
      </c>
      <c r="F35" s="18">
        <v>254</v>
      </c>
      <c r="G35" s="18">
        <v>202</v>
      </c>
      <c r="H35" s="18">
        <v>136</v>
      </c>
      <c r="I35" s="18">
        <v>10</v>
      </c>
      <c r="J35" s="18">
        <v>8</v>
      </c>
      <c r="K35" s="19" t="s">
        <v>59</v>
      </c>
    </row>
    <row r="36" spans="2:11" x14ac:dyDescent="0.2">
      <c r="B36" s="6" t="s">
        <v>70</v>
      </c>
      <c r="C36" s="22">
        <v>6744.99</v>
      </c>
      <c r="D36" s="17">
        <f>SUM(E36:K36,C68:F68)</f>
        <v>596</v>
      </c>
      <c r="E36" s="18">
        <v>264</v>
      </c>
      <c r="F36" s="18">
        <v>188</v>
      </c>
      <c r="G36" s="18">
        <v>67</v>
      </c>
      <c r="H36" s="18">
        <v>30</v>
      </c>
      <c r="I36" s="18">
        <v>4</v>
      </c>
      <c r="J36" s="18">
        <v>9</v>
      </c>
      <c r="K36" s="19" t="s">
        <v>59</v>
      </c>
    </row>
    <row r="37" spans="2:11" x14ac:dyDescent="0.2">
      <c r="B37" s="6" t="s">
        <v>69</v>
      </c>
      <c r="C37" s="22">
        <v>2714.26</v>
      </c>
      <c r="D37" s="17">
        <f>SUM(E37:K37,C69:F69)</f>
        <v>254</v>
      </c>
      <c r="E37" s="18">
        <v>136</v>
      </c>
      <c r="F37" s="18">
        <v>71</v>
      </c>
      <c r="G37" s="18">
        <v>22</v>
      </c>
      <c r="H37" s="18">
        <v>7</v>
      </c>
      <c r="I37" s="18">
        <v>3</v>
      </c>
      <c r="J37" s="18">
        <v>5</v>
      </c>
      <c r="K37" s="19" t="s">
        <v>59</v>
      </c>
    </row>
    <row r="38" spans="2:11" x14ac:dyDescent="0.2">
      <c r="B38" s="6" t="s">
        <v>68</v>
      </c>
      <c r="C38" s="22">
        <v>657.15</v>
      </c>
      <c r="D38" s="17">
        <f>SUM(E38:K38,C70:F70)</f>
        <v>314</v>
      </c>
      <c r="E38" s="18">
        <v>181</v>
      </c>
      <c r="F38" s="18">
        <v>61</v>
      </c>
      <c r="G38" s="18">
        <v>39</v>
      </c>
      <c r="H38" s="18">
        <v>29</v>
      </c>
      <c r="I38" s="18">
        <v>2</v>
      </c>
      <c r="J38" s="18">
        <v>2</v>
      </c>
      <c r="K38" s="19" t="s">
        <v>59</v>
      </c>
    </row>
    <row r="39" spans="2:11" ht="18" thickBot="1" x14ac:dyDescent="0.25">
      <c r="B39" s="8"/>
      <c r="C39" s="20"/>
      <c r="D39" s="8"/>
      <c r="E39" s="8"/>
      <c r="F39" s="8"/>
      <c r="G39" s="8"/>
      <c r="H39" s="8"/>
      <c r="I39" s="8"/>
      <c r="J39" s="8"/>
      <c r="K39" s="8"/>
    </row>
    <row r="40" spans="2:11" x14ac:dyDescent="0.2">
      <c r="C40" s="14" t="s">
        <v>194</v>
      </c>
      <c r="D40" s="11"/>
      <c r="E40" s="11"/>
      <c r="F40" s="11"/>
      <c r="G40" s="12" t="s">
        <v>193</v>
      </c>
      <c r="H40" s="11"/>
      <c r="I40" s="21" t="s">
        <v>192</v>
      </c>
      <c r="J40" s="11"/>
      <c r="K40" s="11"/>
    </row>
    <row r="41" spans="2:11" x14ac:dyDescent="0.2">
      <c r="C41" s="12" t="s">
        <v>191</v>
      </c>
      <c r="D41" s="12" t="s">
        <v>190</v>
      </c>
      <c r="E41" s="12" t="s">
        <v>189</v>
      </c>
      <c r="F41" s="12" t="s">
        <v>188</v>
      </c>
      <c r="G41" s="12" t="s">
        <v>102</v>
      </c>
      <c r="H41" s="10"/>
      <c r="I41" s="12" t="s">
        <v>187</v>
      </c>
      <c r="J41" s="12" t="s">
        <v>187</v>
      </c>
      <c r="K41" s="10"/>
    </row>
    <row r="42" spans="2:11" x14ac:dyDescent="0.2">
      <c r="B42" s="11"/>
      <c r="C42" s="14" t="s">
        <v>186</v>
      </c>
      <c r="D42" s="14" t="s">
        <v>185</v>
      </c>
      <c r="E42" s="14" t="s">
        <v>184</v>
      </c>
      <c r="F42" s="14" t="s">
        <v>183</v>
      </c>
      <c r="G42" s="14" t="s">
        <v>182</v>
      </c>
      <c r="H42" s="14" t="s">
        <v>38</v>
      </c>
      <c r="I42" s="14" t="s">
        <v>181</v>
      </c>
      <c r="J42" s="14" t="s">
        <v>180</v>
      </c>
      <c r="K42" s="14" t="s">
        <v>179</v>
      </c>
    </row>
    <row r="43" spans="2:11" x14ac:dyDescent="0.2">
      <c r="C43" s="28" t="s">
        <v>117</v>
      </c>
      <c r="D43" s="27" t="s">
        <v>117</v>
      </c>
      <c r="E43" s="27" t="s">
        <v>117</v>
      </c>
      <c r="F43" s="27" t="s">
        <v>117</v>
      </c>
      <c r="G43" s="27" t="s">
        <v>117</v>
      </c>
      <c r="H43" s="27" t="s">
        <v>117</v>
      </c>
      <c r="I43" s="27" t="s">
        <v>117</v>
      </c>
      <c r="J43" s="27" t="s">
        <v>117</v>
      </c>
      <c r="K43" s="27" t="s">
        <v>117</v>
      </c>
    </row>
    <row r="44" spans="2:11" x14ac:dyDescent="0.2">
      <c r="B44" s="6" t="s">
        <v>178</v>
      </c>
      <c r="C44" s="22">
        <v>9</v>
      </c>
      <c r="D44" s="18">
        <v>14</v>
      </c>
      <c r="E44" s="18">
        <v>24</v>
      </c>
      <c r="F44" s="18">
        <v>21</v>
      </c>
      <c r="G44" s="18">
        <v>175</v>
      </c>
      <c r="H44" s="18">
        <v>70</v>
      </c>
      <c r="I44" s="18">
        <v>68</v>
      </c>
      <c r="J44" s="18">
        <v>26</v>
      </c>
      <c r="K44" s="18">
        <v>11</v>
      </c>
    </row>
    <row r="45" spans="2:11" x14ac:dyDescent="0.2">
      <c r="B45" s="1" t="s">
        <v>177</v>
      </c>
      <c r="C45" s="3">
        <f>SUM(C47:C70)</f>
        <v>9</v>
      </c>
      <c r="D45" s="4">
        <f>SUM(D47:D70)</f>
        <v>12</v>
      </c>
      <c r="E45" s="4">
        <f>SUM(E47:E70)</f>
        <v>20</v>
      </c>
      <c r="F45" s="4">
        <f>SUM(F47:F70)</f>
        <v>17</v>
      </c>
      <c r="G45" s="4">
        <f>SUM(G47:G70)</f>
        <v>157</v>
      </c>
      <c r="H45" s="4">
        <f>SUM(H47:H70)</f>
        <v>68</v>
      </c>
      <c r="I45" s="4">
        <f>SUM(I47:I70)</f>
        <v>61</v>
      </c>
      <c r="J45" s="4">
        <f>SUM(J47:J70)</f>
        <v>19</v>
      </c>
      <c r="K45" s="4">
        <f>SUM(K47:K70)</f>
        <v>9</v>
      </c>
    </row>
    <row r="46" spans="2:11" x14ac:dyDescent="0.2">
      <c r="C46" s="3"/>
    </row>
    <row r="47" spans="2:11" x14ac:dyDescent="0.2">
      <c r="B47" s="6" t="s">
        <v>88</v>
      </c>
      <c r="C47" s="22">
        <v>2</v>
      </c>
      <c r="D47" s="19" t="s">
        <v>59</v>
      </c>
      <c r="E47" s="18">
        <v>1</v>
      </c>
      <c r="F47" s="19" t="s">
        <v>59</v>
      </c>
      <c r="G47" s="27" t="s">
        <v>59</v>
      </c>
      <c r="H47" s="19" t="s">
        <v>59</v>
      </c>
      <c r="I47" s="19" t="s">
        <v>59</v>
      </c>
      <c r="J47" s="19" t="s">
        <v>59</v>
      </c>
      <c r="K47" s="19" t="s">
        <v>59</v>
      </c>
    </row>
    <row r="48" spans="2:11" x14ac:dyDescent="0.2">
      <c r="B48" s="6" t="s">
        <v>87</v>
      </c>
      <c r="C48" s="25" t="s">
        <v>59</v>
      </c>
      <c r="D48" s="19" t="s">
        <v>59</v>
      </c>
      <c r="E48" s="19" t="s">
        <v>59</v>
      </c>
      <c r="F48" s="19" t="s">
        <v>59</v>
      </c>
      <c r="G48" s="27" t="s">
        <v>59</v>
      </c>
      <c r="H48" s="19" t="s">
        <v>59</v>
      </c>
      <c r="I48" s="19" t="s">
        <v>59</v>
      </c>
      <c r="J48" s="19" t="s">
        <v>59</v>
      </c>
      <c r="K48" s="19" t="s">
        <v>59</v>
      </c>
    </row>
    <row r="49" spans="2:11" x14ac:dyDescent="0.2">
      <c r="B49" s="6" t="s">
        <v>86</v>
      </c>
      <c r="C49" s="25" t="s">
        <v>59</v>
      </c>
      <c r="D49" s="19" t="s">
        <v>59</v>
      </c>
      <c r="E49" s="19" t="s">
        <v>59</v>
      </c>
      <c r="F49" s="19" t="s">
        <v>59</v>
      </c>
      <c r="G49" s="17">
        <f>SUM(H49:K49)</f>
        <v>2</v>
      </c>
      <c r="H49" s="19" t="s">
        <v>59</v>
      </c>
      <c r="I49" s="18">
        <v>2</v>
      </c>
      <c r="J49" s="19" t="s">
        <v>59</v>
      </c>
      <c r="K49" s="19" t="s">
        <v>59</v>
      </c>
    </row>
    <row r="50" spans="2:11" x14ac:dyDescent="0.2">
      <c r="B50" s="6" t="s">
        <v>85</v>
      </c>
      <c r="C50" s="25" t="s">
        <v>59</v>
      </c>
      <c r="D50" s="19" t="s">
        <v>59</v>
      </c>
      <c r="E50" s="19" t="s">
        <v>59</v>
      </c>
      <c r="F50" s="19" t="s">
        <v>59</v>
      </c>
      <c r="G50" s="17">
        <f>SUM(H50:K50)</f>
        <v>8</v>
      </c>
      <c r="H50" s="18">
        <v>4</v>
      </c>
      <c r="I50" s="18">
        <v>4</v>
      </c>
      <c r="J50" s="19" t="s">
        <v>59</v>
      </c>
      <c r="K50" s="19" t="s">
        <v>59</v>
      </c>
    </row>
    <row r="51" spans="2:11" x14ac:dyDescent="0.2">
      <c r="B51" s="6" t="s">
        <v>84</v>
      </c>
      <c r="C51" s="25" t="s">
        <v>59</v>
      </c>
      <c r="D51" s="18">
        <v>1</v>
      </c>
      <c r="E51" s="19" t="s">
        <v>59</v>
      </c>
      <c r="F51" s="19" t="s">
        <v>59</v>
      </c>
      <c r="G51" s="17">
        <f>SUM(H51:K51)</f>
        <v>39</v>
      </c>
      <c r="H51" s="18">
        <v>18</v>
      </c>
      <c r="I51" s="18">
        <v>7</v>
      </c>
      <c r="J51" s="18">
        <v>8</v>
      </c>
      <c r="K51" s="18">
        <v>6</v>
      </c>
    </row>
    <row r="52" spans="2:11" x14ac:dyDescent="0.2">
      <c r="B52" s="6" t="s">
        <v>83</v>
      </c>
      <c r="C52" s="25" t="s">
        <v>59</v>
      </c>
      <c r="D52" s="18">
        <v>1</v>
      </c>
      <c r="E52" s="19" t="s">
        <v>59</v>
      </c>
      <c r="F52" s="19" t="s">
        <v>59</v>
      </c>
      <c r="G52" s="27" t="s">
        <v>59</v>
      </c>
      <c r="H52" s="27" t="s">
        <v>59</v>
      </c>
      <c r="I52" s="27" t="s">
        <v>59</v>
      </c>
      <c r="J52" s="27" t="s">
        <v>59</v>
      </c>
      <c r="K52" s="27" t="s">
        <v>59</v>
      </c>
    </row>
    <row r="53" spans="2:11" x14ac:dyDescent="0.2">
      <c r="C53" s="10"/>
    </row>
    <row r="54" spans="2:11" x14ac:dyDescent="0.2">
      <c r="B54" s="6" t="s">
        <v>82</v>
      </c>
      <c r="C54" s="25" t="s">
        <v>59</v>
      </c>
      <c r="D54" s="19" t="s">
        <v>59</v>
      </c>
      <c r="E54" s="19" t="s">
        <v>59</v>
      </c>
      <c r="F54" s="19" t="s">
        <v>59</v>
      </c>
      <c r="G54" s="17">
        <f>SUM(H54:K54)</f>
        <v>1</v>
      </c>
      <c r="H54" s="19" t="s">
        <v>59</v>
      </c>
      <c r="I54" s="18">
        <v>1</v>
      </c>
      <c r="J54" s="19" t="s">
        <v>59</v>
      </c>
      <c r="K54" s="19" t="s">
        <v>59</v>
      </c>
    </row>
    <row r="55" spans="2:11" x14ac:dyDescent="0.2">
      <c r="B55" s="6" t="s">
        <v>81</v>
      </c>
      <c r="C55" s="25" t="s">
        <v>59</v>
      </c>
      <c r="D55" s="19" t="s">
        <v>59</v>
      </c>
      <c r="E55" s="19" t="s">
        <v>59</v>
      </c>
      <c r="F55" s="19" t="s">
        <v>59</v>
      </c>
      <c r="G55" s="27" t="s">
        <v>59</v>
      </c>
      <c r="H55" s="19" t="s">
        <v>59</v>
      </c>
      <c r="I55" s="19" t="s">
        <v>59</v>
      </c>
      <c r="J55" s="19" t="s">
        <v>59</v>
      </c>
      <c r="K55" s="19" t="s">
        <v>59</v>
      </c>
    </row>
    <row r="56" spans="2:11" x14ac:dyDescent="0.2">
      <c r="B56" s="6" t="s">
        <v>80</v>
      </c>
      <c r="C56" s="25" t="s">
        <v>59</v>
      </c>
      <c r="D56" s="19" t="s">
        <v>59</v>
      </c>
      <c r="E56" s="19" t="s">
        <v>59</v>
      </c>
      <c r="F56" s="19" t="s">
        <v>59</v>
      </c>
      <c r="G56" s="27" t="s">
        <v>59</v>
      </c>
      <c r="H56" s="19" t="s">
        <v>59</v>
      </c>
      <c r="I56" s="19" t="s">
        <v>59</v>
      </c>
      <c r="J56" s="19" t="s">
        <v>59</v>
      </c>
      <c r="K56" s="19" t="s">
        <v>59</v>
      </c>
    </row>
    <row r="57" spans="2:11" x14ac:dyDescent="0.2">
      <c r="C57" s="10"/>
    </row>
    <row r="58" spans="2:11" x14ac:dyDescent="0.2">
      <c r="B58" s="6" t="s">
        <v>79</v>
      </c>
      <c r="C58" s="25" t="s">
        <v>59</v>
      </c>
      <c r="D58" s="19" t="s">
        <v>59</v>
      </c>
      <c r="E58" s="19" t="s">
        <v>59</v>
      </c>
      <c r="F58" s="19" t="s">
        <v>59</v>
      </c>
      <c r="G58" s="17">
        <f>SUM(H58:K58)</f>
        <v>24</v>
      </c>
      <c r="H58" s="19" t="s">
        <v>59</v>
      </c>
      <c r="I58" s="18">
        <v>14</v>
      </c>
      <c r="J58" s="18">
        <v>10</v>
      </c>
      <c r="K58" s="19" t="s">
        <v>59</v>
      </c>
    </row>
    <row r="59" spans="2:11" x14ac:dyDescent="0.2">
      <c r="B59" s="6" t="s">
        <v>78</v>
      </c>
      <c r="C59" s="22">
        <v>4</v>
      </c>
      <c r="D59" s="18">
        <v>1</v>
      </c>
      <c r="E59" s="18">
        <v>1</v>
      </c>
      <c r="F59" s="19" t="s">
        <v>59</v>
      </c>
      <c r="G59" s="17">
        <f>SUM(H59:K59)</f>
        <v>24</v>
      </c>
      <c r="H59" s="18">
        <v>10</v>
      </c>
      <c r="I59" s="18">
        <v>13</v>
      </c>
      <c r="J59" s="18">
        <v>1</v>
      </c>
      <c r="K59" s="19" t="s">
        <v>59</v>
      </c>
    </row>
    <row r="60" spans="2:11" x14ac:dyDescent="0.2">
      <c r="B60" s="6" t="s">
        <v>77</v>
      </c>
      <c r="C60" s="25" t="s">
        <v>59</v>
      </c>
      <c r="D60" s="19" t="s">
        <v>59</v>
      </c>
      <c r="E60" s="19" t="s">
        <v>59</v>
      </c>
      <c r="F60" s="19" t="s">
        <v>59</v>
      </c>
      <c r="G60" s="17">
        <f>SUM(H60:K60)</f>
        <v>19</v>
      </c>
      <c r="H60" s="18">
        <v>17</v>
      </c>
      <c r="I60" s="18">
        <v>2</v>
      </c>
      <c r="J60" s="19" t="s">
        <v>59</v>
      </c>
      <c r="K60" s="19" t="s">
        <v>59</v>
      </c>
    </row>
    <row r="61" spans="2:11" x14ac:dyDescent="0.2">
      <c r="B61" s="6" t="s">
        <v>76</v>
      </c>
      <c r="C61" s="25" t="s">
        <v>59</v>
      </c>
      <c r="D61" s="19" t="s">
        <v>59</v>
      </c>
      <c r="E61" s="19" t="s">
        <v>59</v>
      </c>
      <c r="F61" s="19" t="s">
        <v>59</v>
      </c>
      <c r="G61" s="17">
        <f>SUM(H61:K61)</f>
        <v>18</v>
      </c>
      <c r="H61" s="18">
        <v>18</v>
      </c>
      <c r="I61" s="19" t="s">
        <v>59</v>
      </c>
      <c r="J61" s="19" t="s">
        <v>59</v>
      </c>
      <c r="K61" s="19" t="s">
        <v>59</v>
      </c>
    </row>
    <row r="62" spans="2:11" x14ac:dyDescent="0.2">
      <c r="B62" s="6" t="s">
        <v>75</v>
      </c>
      <c r="C62" s="25" t="s">
        <v>59</v>
      </c>
      <c r="D62" s="19" t="s">
        <v>59</v>
      </c>
      <c r="E62" s="19" t="s">
        <v>59</v>
      </c>
      <c r="F62" s="19" t="s">
        <v>59</v>
      </c>
      <c r="G62" s="17">
        <f>SUM(H62:K62)</f>
        <v>2</v>
      </c>
      <c r="H62" s="19" t="s">
        <v>59</v>
      </c>
      <c r="I62" s="18">
        <v>2</v>
      </c>
      <c r="J62" s="19" t="s">
        <v>59</v>
      </c>
      <c r="K62" s="19" t="s">
        <v>59</v>
      </c>
    </row>
    <row r="63" spans="2:11" x14ac:dyDescent="0.2">
      <c r="C63" s="10"/>
    </row>
    <row r="64" spans="2:11" x14ac:dyDescent="0.2">
      <c r="B64" s="6" t="s">
        <v>74</v>
      </c>
      <c r="C64" s="25" t="s">
        <v>59</v>
      </c>
      <c r="D64" s="19" t="s">
        <v>59</v>
      </c>
      <c r="E64" s="19" t="s">
        <v>59</v>
      </c>
      <c r="F64" s="19" t="s">
        <v>59</v>
      </c>
      <c r="G64" s="27" t="s">
        <v>59</v>
      </c>
      <c r="H64" s="19" t="s">
        <v>59</v>
      </c>
      <c r="I64" s="19" t="s">
        <v>59</v>
      </c>
      <c r="J64" s="19" t="s">
        <v>59</v>
      </c>
      <c r="K64" s="19" t="s">
        <v>59</v>
      </c>
    </row>
    <row r="65" spans="1:11" x14ac:dyDescent="0.2">
      <c r="B65" s="6" t="s">
        <v>73</v>
      </c>
      <c r="C65" s="25" t="s">
        <v>59</v>
      </c>
      <c r="D65" s="35" t="s">
        <v>59</v>
      </c>
      <c r="E65" s="35" t="s">
        <v>59</v>
      </c>
      <c r="F65" s="35" t="s">
        <v>59</v>
      </c>
      <c r="G65" s="17">
        <f>SUM(H65:K65)</f>
        <v>2</v>
      </c>
      <c r="H65" s="19" t="s">
        <v>59</v>
      </c>
      <c r="I65" s="18">
        <v>2</v>
      </c>
      <c r="J65" s="19" t="s">
        <v>59</v>
      </c>
      <c r="K65" s="19" t="s">
        <v>59</v>
      </c>
    </row>
    <row r="66" spans="1:11" x14ac:dyDescent="0.2">
      <c r="B66" s="6" t="s">
        <v>72</v>
      </c>
      <c r="C66" s="25" t="s">
        <v>59</v>
      </c>
      <c r="D66" s="19" t="s">
        <v>59</v>
      </c>
      <c r="E66" s="19" t="s">
        <v>59</v>
      </c>
      <c r="F66" s="19" t="s">
        <v>59</v>
      </c>
      <c r="G66" s="27" t="s">
        <v>59</v>
      </c>
      <c r="H66" s="19" t="s">
        <v>59</v>
      </c>
      <c r="I66" s="19" t="s">
        <v>59</v>
      </c>
      <c r="J66" s="19" t="s">
        <v>59</v>
      </c>
      <c r="K66" s="19" t="s">
        <v>59</v>
      </c>
    </row>
    <row r="67" spans="1:11" x14ac:dyDescent="0.2">
      <c r="B67" s="6" t="s">
        <v>71</v>
      </c>
      <c r="C67" s="22">
        <v>1</v>
      </c>
      <c r="D67" s="18">
        <v>1</v>
      </c>
      <c r="E67" s="19" t="s">
        <v>59</v>
      </c>
      <c r="F67" s="18">
        <v>1</v>
      </c>
      <c r="G67" s="17">
        <f>SUM(H67:K67)</f>
        <v>14</v>
      </c>
      <c r="H67" s="18">
        <v>1</v>
      </c>
      <c r="I67" s="18">
        <v>12</v>
      </c>
      <c r="J67" s="19" t="s">
        <v>59</v>
      </c>
      <c r="K67" s="18">
        <v>1</v>
      </c>
    </row>
    <row r="68" spans="1:11" x14ac:dyDescent="0.2">
      <c r="B68" s="6" t="s">
        <v>70</v>
      </c>
      <c r="C68" s="22">
        <v>1</v>
      </c>
      <c r="D68" s="18">
        <v>8</v>
      </c>
      <c r="E68" s="18">
        <v>15</v>
      </c>
      <c r="F68" s="18">
        <v>10</v>
      </c>
      <c r="G68" s="17">
        <f>SUM(H68:K68)</f>
        <v>1</v>
      </c>
      <c r="H68" s="19" t="s">
        <v>59</v>
      </c>
      <c r="I68" s="19" t="s">
        <v>59</v>
      </c>
      <c r="J68" s="19" t="s">
        <v>59</v>
      </c>
      <c r="K68" s="18">
        <v>1</v>
      </c>
    </row>
    <row r="69" spans="1:11" x14ac:dyDescent="0.2">
      <c r="B69" s="6" t="s">
        <v>69</v>
      </c>
      <c r="C69" s="22">
        <v>1</v>
      </c>
      <c r="D69" s="19" t="s">
        <v>59</v>
      </c>
      <c r="E69" s="18">
        <v>3</v>
      </c>
      <c r="F69" s="18">
        <v>6</v>
      </c>
      <c r="G69" s="17">
        <f>SUM(H69:K69)</f>
        <v>1</v>
      </c>
      <c r="H69" s="19" t="s">
        <v>59</v>
      </c>
      <c r="I69" s="19" t="s">
        <v>59</v>
      </c>
      <c r="J69" s="19" t="s">
        <v>59</v>
      </c>
      <c r="K69" s="18">
        <v>1</v>
      </c>
    </row>
    <row r="70" spans="1:11" x14ac:dyDescent="0.2">
      <c r="B70" s="6" t="s">
        <v>68</v>
      </c>
      <c r="C70" s="25" t="s">
        <v>59</v>
      </c>
      <c r="D70" s="19" t="s">
        <v>59</v>
      </c>
      <c r="E70" s="19" t="s">
        <v>59</v>
      </c>
      <c r="F70" s="19" t="s">
        <v>59</v>
      </c>
      <c r="G70" s="17">
        <f>SUM(H70:K70)</f>
        <v>2</v>
      </c>
      <c r="H70" s="19" t="s">
        <v>59</v>
      </c>
      <c r="I70" s="18">
        <v>2</v>
      </c>
      <c r="J70" s="19" t="s">
        <v>59</v>
      </c>
      <c r="K70" s="19" t="s">
        <v>59</v>
      </c>
    </row>
    <row r="71" spans="1:11" ht="18" thickBot="1" x14ac:dyDescent="0.25">
      <c r="B71" s="8"/>
      <c r="C71" s="20"/>
      <c r="D71" s="8"/>
      <c r="E71" s="8"/>
      <c r="F71" s="8"/>
      <c r="G71" s="8"/>
      <c r="H71" s="8"/>
      <c r="I71" s="8"/>
      <c r="J71" s="8"/>
      <c r="K71" s="8"/>
    </row>
    <row r="72" spans="1:11" x14ac:dyDescent="0.2">
      <c r="C72" s="6" t="s">
        <v>176</v>
      </c>
    </row>
    <row r="73" spans="1:11" x14ac:dyDescent="0.2">
      <c r="A73" s="6"/>
    </row>
  </sheetData>
  <phoneticPr fontId="4"/>
  <pageMargins left="0.34" right="0.37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1"/>
  <sheetViews>
    <sheetView showGridLines="0" zoomScale="75" workbookViewId="0"/>
  </sheetViews>
  <sheetFormatPr defaultColWidth="11.69921875" defaultRowHeight="17.25" x14ac:dyDescent="0.2"/>
  <cols>
    <col min="1" max="1" width="10.69921875" style="7" customWidth="1"/>
    <col min="2" max="2" width="4.69921875" style="7" customWidth="1"/>
    <col min="3" max="3" width="3.69921875" style="7" customWidth="1"/>
    <col min="4" max="8" width="12.69921875" style="7" customWidth="1"/>
    <col min="9" max="10" width="10.69921875" style="7" customWidth="1"/>
    <col min="11" max="11" width="12.69921875" style="7" customWidth="1"/>
    <col min="12" max="16384" width="11.69921875" style="7"/>
  </cols>
  <sheetData>
    <row r="1" spans="1:11" x14ac:dyDescent="0.2">
      <c r="A1" s="6"/>
    </row>
    <row r="6" spans="1:11" x14ac:dyDescent="0.2">
      <c r="E6" s="1" t="s">
        <v>260</v>
      </c>
    </row>
    <row r="7" spans="1:11" ht="18" thickBot="1" x14ac:dyDescent="0.25">
      <c r="B7" s="8"/>
      <c r="C7" s="8"/>
      <c r="D7" s="8"/>
      <c r="E7" s="8"/>
      <c r="F7" s="9" t="s">
        <v>259</v>
      </c>
      <c r="G7" s="8"/>
      <c r="H7" s="8"/>
      <c r="I7" s="8"/>
      <c r="J7" s="8"/>
      <c r="K7" s="8"/>
    </row>
    <row r="8" spans="1:11" x14ac:dyDescent="0.2">
      <c r="E8" s="10"/>
      <c r="F8" s="10"/>
      <c r="G8" s="10"/>
      <c r="H8" s="10"/>
      <c r="I8" s="21" t="s">
        <v>258</v>
      </c>
      <c r="J8" s="11"/>
      <c r="K8" s="10"/>
    </row>
    <row r="9" spans="1:11" x14ac:dyDescent="0.2">
      <c r="E9" s="12" t="s">
        <v>257</v>
      </c>
      <c r="F9" s="12" t="s">
        <v>256</v>
      </c>
      <c r="G9" s="12" t="s">
        <v>255</v>
      </c>
      <c r="H9" s="12" t="s">
        <v>254</v>
      </c>
      <c r="I9" s="10"/>
      <c r="J9" s="10"/>
      <c r="K9" s="12" t="s">
        <v>253</v>
      </c>
    </row>
    <row r="10" spans="1:11" x14ac:dyDescent="0.2">
      <c r="B10" s="11"/>
      <c r="C10" s="11"/>
      <c r="D10" s="11"/>
      <c r="E10" s="15"/>
      <c r="F10" s="15"/>
      <c r="G10" s="15"/>
      <c r="H10" s="15"/>
      <c r="I10" s="14" t="s">
        <v>252</v>
      </c>
      <c r="J10" s="14" t="s">
        <v>251</v>
      </c>
      <c r="K10" s="14" t="s">
        <v>250</v>
      </c>
    </row>
    <row r="11" spans="1:11" x14ac:dyDescent="0.2">
      <c r="E11" s="28" t="s">
        <v>249</v>
      </c>
      <c r="F11" s="27" t="s">
        <v>248</v>
      </c>
      <c r="G11" s="27" t="s">
        <v>247</v>
      </c>
      <c r="H11" s="27" t="s">
        <v>143</v>
      </c>
      <c r="I11" s="27" t="s">
        <v>143</v>
      </c>
      <c r="J11" s="27" t="s">
        <v>143</v>
      </c>
      <c r="K11" s="27" t="s">
        <v>246</v>
      </c>
    </row>
    <row r="12" spans="1:11" x14ac:dyDescent="0.2">
      <c r="B12" s="6" t="s">
        <v>245</v>
      </c>
      <c r="E12" s="22">
        <v>127</v>
      </c>
      <c r="F12" s="19" t="s">
        <v>24</v>
      </c>
      <c r="G12" s="18">
        <v>6497</v>
      </c>
      <c r="H12" s="17">
        <f>I12+J12</f>
        <v>342</v>
      </c>
      <c r="I12" s="18">
        <v>200</v>
      </c>
      <c r="J12" s="18">
        <v>142</v>
      </c>
      <c r="K12" s="19" t="s">
        <v>24</v>
      </c>
    </row>
    <row r="13" spans="1:11" x14ac:dyDescent="0.2">
      <c r="B13" s="6" t="s">
        <v>244</v>
      </c>
      <c r="E13" s="22">
        <v>135</v>
      </c>
      <c r="F13" s="19" t="s">
        <v>24</v>
      </c>
      <c r="G13" s="18">
        <v>10187</v>
      </c>
      <c r="H13" s="17">
        <f>I13+J13</f>
        <v>385</v>
      </c>
      <c r="I13" s="18">
        <v>210</v>
      </c>
      <c r="J13" s="18">
        <v>175</v>
      </c>
      <c r="K13" s="19" t="s">
        <v>24</v>
      </c>
    </row>
    <row r="14" spans="1:11" x14ac:dyDescent="0.2">
      <c r="B14" s="6" t="s">
        <v>243</v>
      </c>
      <c r="E14" s="22">
        <v>114</v>
      </c>
      <c r="F14" s="19" t="s">
        <v>24</v>
      </c>
      <c r="G14" s="18">
        <v>9459</v>
      </c>
      <c r="H14" s="17">
        <f>I14+J14</f>
        <v>422</v>
      </c>
      <c r="I14" s="18">
        <v>192</v>
      </c>
      <c r="J14" s="18">
        <v>230</v>
      </c>
      <c r="K14" s="19" t="s">
        <v>24</v>
      </c>
    </row>
    <row r="15" spans="1:11" x14ac:dyDescent="0.2">
      <c r="B15" s="6"/>
      <c r="E15" s="22"/>
      <c r="F15" s="19"/>
      <c r="G15" s="18"/>
      <c r="H15" s="17"/>
      <c r="I15" s="18"/>
      <c r="J15" s="18"/>
      <c r="K15" s="19"/>
    </row>
    <row r="16" spans="1:11" x14ac:dyDescent="0.2">
      <c r="B16" s="6" t="s">
        <v>242</v>
      </c>
      <c r="E16" s="22">
        <v>95</v>
      </c>
      <c r="F16" s="18">
        <v>1526</v>
      </c>
      <c r="G16" s="18">
        <v>4644</v>
      </c>
      <c r="H16" s="17">
        <f>I16+J16</f>
        <v>325</v>
      </c>
      <c r="I16" s="18">
        <v>162</v>
      </c>
      <c r="J16" s="18">
        <v>163</v>
      </c>
      <c r="K16" s="18">
        <v>4298</v>
      </c>
    </row>
    <row r="17" spans="2:11" x14ac:dyDescent="0.2">
      <c r="B17" s="6" t="s">
        <v>241</v>
      </c>
      <c r="C17" s="4"/>
      <c r="D17" s="4"/>
      <c r="E17" s="16">
        <v>70</v>
      </c>
      <c r="F17" s="18">
        <v>4583</v>
      </c>
      <c r="G17" s="18">
        <v>1752</v>
      </c>
      <c r="H17" s="17">
        <f>I17+J17</f>
        <v>295</v>
      </c>
      <c r="I17" s="18">
        <v>123</v>
      </c>
      <c r="J17" s="18">
        <v>172</v>
      </c>
      <c r="K17" s="18">
        <v>5398</v>
      </c>
    </row>
    <row r="18" spans="2:11" x14ac:dyDescent="0.2">
      <c r="B18" s="1" t="s">
        <v>240</v>
      </c>
      <c r="C18" s="4"/>
      <c r="D18" s="4"/>
      <c r="E18" s="3">
        <v>54</v>
      </c>
      <c r="F18" s="36">
        <v>898</v>
      </c>
      <c r="G18" s="36">
        <v>3001</v>
      </c>
      <c r="H18" s="4">
        <v>214</v>
      </c>
      <c r="I18" s="36">
        <v>95</v>
      </c>
      <c r="J18" s="36">
        <v>119</v>
      </c>
      <c r="K18" s="36">
        <v>6013</v>
      </c>
    </row>
    <row r="19" spans="2:11" x14ac:dyDescent="0.2">
      <c r="E19" s="10"/>
    </row>
    <row r="20" spans="2:11" x14ac:dyDescent="0.2">
      <c r="B20" s="1" t="s">
        <v>239</v>
      </c>
      <c r="E20" s="10"/>
      <c r="G20" s="1" t="s">
        <v>238</v>
      </c>
      <c r="K20" s="18"/>
    </row>
    <row r="21" spans="2:11" x14ac:dyDescent="0.2">
      <c r="B21" s="6" t="s">
        <v>237</v>
      </c>
      <c r="D21" s="6" t="s">
        <v>236</v>
      </c>
      <c r="E21" s="22">
        <v>4</v>
      </c>
      <c r="F21" s="19" t="s">
        <v>24</v>
      </c>
      <c r="G21" s="19" t="s">
        <v>24</v>
      </c>
      <c r="H21" s="19" t="s">
        <v>24</v>
      </c>
      <c r="I21" s="19" t="s">
        <v>24</v>
      </c>
      <c r="J21" s="19" t="s">
        <v>24</v>
      </c>
      <c r="K21" s="19" t="s">
        <v>24</v>
      </c>
    </row>
    <row r="22" spans="2:11" x14ac:dyDescent="0.2">
      <c r="D22" s="6" t="s">
        <v>235</v>
      </c>
      <c r="E22" s="22">
        <v>11</v>
      </c>
      <c r="F22" s="19" t="s">
        <v>24</v>
      </c>
      <c r="G22" s="19" t="s">
        <v>24</v>
      </c>
      <c r="H22" s="19" t="s">
        <v>24</v>
      </c>
      <c r="I22" s="19" t="s">
        <v>24</v>
      </c>
      <c r="J22" s="19" t="s">
        <v>24</v>
      </c>
      <c r="K22" s="19" t="s">
        <v>24</v>
      </c>
    </row>
    <row r="23" spans="2:11" x14ac:dyDescent="0.2">
      <c r="D23" s="6" t="s">
        <v>234</v>
      </c>
      <c r="E23" s="25">
        <v>1</v>
      </c>
      <c r="F23" s="19" t="s">
        <v>24</v>
      </c>
      <c r="G23" s="19" t="s">
        <v>24</v>
      </c>
      <c r="H23" s="19" t="s">
        <v>24</v>
      </c>
      <c r="I23" s="19" t="s">
        <v>24</v>
      </c>
      <c r="J23" s="19" t="s">
        <v>24</v>
      </c>
      <c r="K23" s="19" t="s">
        <v>24</v>
      </c>
    </row>
    <row r="24" spans="2:11" x14ac:dyDescent="0.2">
      <c r="D24" s="6" t="s">
        <v>233</v>
      </c>
      <c r="E24" s="22">
        <v>30</v>
      </c>
      <c r="F24" s="19" t="s">
        <v>24</v>
      </c>
      <c r="G24" s="19" t="s">
        <v>24</v>
      </c>
      <c r="H24" s="19" t="s">
        <v>24</v>
      </c>
      <c r="I24" s="19" t="s">
        <v>24</v>
      </c>
      <c r="J24" s="19" t="s">
        <v>24</v>
      </c>
      <c r="K24" s="19" t="s">
        <v>24</v>
      </c>
    </row>
    <row r="25" spans="2:11" x14ac:dyDescent="0.2">
      <c r="E25" s="10"/>
    </row>
    <row r="26" spans="2:11" x14ac:dyDescent="0.2">
      <c r="D26" s="6" t="s">
        <v>232</v>
      </c>
      <c r="E26" s="25" t="s">
        <v>220</v>
      </c>
      <c r="F26" s="19" t="s">
        <v>220</v>
      </c>
      <c r="G26" s="19" t="s">
        <v>220</v>
      </c>
      <c r="H26" s="19" t="s">
        <v>220</v>
      </c>
      <c r="I26" s="19" t="s">
        <v>220</v>
      </c>
      <c r="J26" s="19" t="s">
        <v>220</v>
      </c>
      <c r="K26" s="19" t="s">
        <v>220</v>
      </c>
    </row>
    <row r="27" spans="2:11" x14ac:dyDescent="0.2">
      <c r="D27" s="6" t="s">
        <v>231</v>
      </c>
      <c r="E27" s="22">
        <v>6</v>
      </c>
      <c r="F27" s="19" t="s">
        <v>24</v>
      </c>
      <c r="G27" s="19" t="s">
        <v>24</v>
      </c>
      <c r="H27" s="19" t="s">
        <v>24</v>
      </c>
      <c r="I27" s="19" t="s">
        <v>24</v>
      </c>
      <c r="J27" s="19" t="s">
        <v>24</v>
      </c>
      <c r="K27" s="19" t="s">
        <v>24</v>
      </c>
    </row>
    <row r="28" spans="2:11" x14ac:dyDescent="0.2">
      <c r="D28" s="6" t="s">
        <v>230</v>
      </c>
      <c r="E28" s="22">
        <v>2</v>
      </c>
      <c r="F28" s="19" t="s">
        <v>24</v>
      </c>
      <c r="G28" s="19" t="s">
        <v>24</v>
      </c>
      <c r="H28" s="19" t="s">
        <v>24</v>
      </c>
      <c r="I28" s="19" t="s">
        <v>24</v>
      </c>
      <c r="J28" s="19" t="s">
        <v>24</v>
      </c>
      <c r="K28" s="19" t="s">
        <v>24</v>
      </c>
    </row>
    <row r="29" spans="2:11" x14ac:dyDescent="0.2">
      <c r="D29" s="6" t="s">
        <v>229</v>
      </c>
      <c r="E29" s="25">
        <v>1</v>
      </c>
      <c r="F29" s="19" t="s">
        <v>24</v>
      </c>
      <c r="G29" s="19" t="s">
        <v>24</v>
      </c>
      <c r="H29" s="19" t="s">
        <v>24</v>
      </c>
      <c r="I29" s="19" t="s">
        <v>24</v>
      </c>
      <c r="J29" s="19" t="s">
        <v>24</v>
      </c>
      <c r="K29" s="19" t="s">
        <v>24</v>
      </c>
    </row>
    <row r="30" spans="2:11" x14ac:dyDescent="0.2">
      <c r="E30" s="10"/>
    </row>
    <row r="31" spans="2:11" x14ac:dyDescent="0.2">
      <c r="B31" s="6" t="s">
        <v>228</v>
      </c>
      <c r="E31" s="22">
        <v>4</v>
      </c>
      <c r="F31" s="19" t="s">
        <v>24</v>
      </c>
      <c r="G31" s="19" t="s">
        <v>24</v>
      </c>
      <c r="H31" s="19" t="s">
        <v>24</v>
      </c>
      <c r="I31" s="19" t="s">
        <v>24</v>
      </c>
      <c r="J31" s="19" t="s">
        <v>24</v>
      </c>
      <c r="K31" s="19" t="s">
        <v>24</v>
      </c>
    </row>
    <row r="32" spans="2:11" x14ac:dyDescent="0.2">
      <c r="B32" s="6" t="s">
        <v>227</v>
      </c>
      <c r="E32" s="25" t="s">
        <v>220</v>
      </c>
      <c r="F32" s="19" t="s">
        <v>220</v>
      </c>
      <c r="G32" s="19" t="s">
        <v>220</v>
      </c>
      <c r="H32" s="19" t="s">
        <v>220</v>
      </c>
      <c r="I32" s="19" t="s">
        <v>220</v>
      </c>
      <c r="J32" s="19" t="s">
        <v>220</v>
      </c>
      <c r="K32" s="19" t="s">
        <v>220</v>
      </c>
    </row>
    <row r="33" spans="2:11" x14ac:dyDescent="0.2">
      <c r="B33" s="6" t="s">
        <v>226</v>
      </c>
      <c r="E33" s="22">
        <v>2</v>
      </c>
      <c r="F33" s="19" t="s">
        <v>24</v>
      </c>
      <c r="G33" s="19" t="s">
        <v>24</v>
      </c>
      <c r="H33" s="19" t="s">
        <v>24</v>
      </c>
      <c r="I33" s="19" t="s">
        <v>24</v>
      </c>
      <c r="J33" s="19" t="s">
        <v>24</v>
      </c>
      <c r="K33" s="19" t="s">
        <v>24</v>
      </c>
    </row>
    <row r="34" spans="2:11" x14ac:dyDescent="0.2">
      <c r="E34" s="10"/>
    </row>
    <row r="35" spans="2:11" x14ac:dyDescent="0.2">
      <c r="B35" s="1" t="s">
        <v>225</v>
      </c>
      <c r="E35" s="10"/>
      <c r="G35" s="1" t="s">
        <v>225</v>
      </c>
    </row>
    <row r="36" spans="2:11" x14ac:dyDescent="0.2">
      <c r="C36" s="6" t="s">
        <v>88</v>
      </c>
      <c r="E36" s="22">
        <v>16</v>
      </c>
      <c r="F36" s="18">
        <v>283</v>
      </c>
      <c r="G36" s="18">
        <v>2296</v>
      </c>
      <c r="H36" s="17">
        <f>I36+J36</f>
        <v>59</v>
      </c>
      <c r="I36" s="18">
        <v>16</v>
      </c>
      <c r="J36" s="18">
        <v>43</v>
      </c>
      <c r="K36" s="18">
        <v>6025</v>
      </c>
    </row>
    <row r="37" spans="2:11" x14ac:dyDescent="0.2">
      <c r="C37" s="6" t="s">
        <v>224</v>
      </c>
      <c r="E37" s="22">
        <v>2</v>
      </c>
      <c r="F37" s="19" t="s">
        <v>205</v>
      </c>
      <c r="G37" s="19" t="s">
        <v>205</v>
      </c>
      <c r="H37" s="19" t="s">
        <v>205</v>
      </c>
      <c r="I37" s="19" t="s">
        <v>205</v>
      </c>
      <c r="J37" s="19" t="s">
        <v>205</v>
      </c>
      <c r="K37" s="19" t="s">
        <v>205</v>
      </c>
    </row>
    <row r="38" spans="2:11" x14ac:dyDescent="0.2">
      <c r="C38" s="6" t="s">
        <v>86</v>
      </c>
      <c r="E38" s="22">
        <v>1</v>
      </c>
      <c r="F38" s="19" t="s">
        <v>205</v>
      </c>
      <c r="G38" s="19" t="s">
        <v>205</v>
      </c>
      <c r="H38" s="19" t="s">
        <v>205</v>
      </c>
      <c r="I38" s="19" t="s">
        <v>205</v>
      </c>
      <c r="J38" s="19" t="s">
        <v>205</v>
      </c>
      <c r="K38" s="19" t="s">
        <v>205</v>
      </c>
    </row>
    <row r="39" spans="2:11" x14ac:dyDescent="0.2">
      <c r="C39" s="6" t="s">
        <v>84</v>
      </c>
      <c r="E39" s="22">
        <v>1</v>
      </c>
      <c r="F39" s="19" t="s">
        <v>205</v>
      </c>
      <c r="G39" s="19" t="s">
        <v>205</v>
      </c>
      <c r="H39" s="19" t="s">
        <v>205</v>
      </c>
      <c r="I39" s="19" t="s">
        <v>205</v>
      </c>
      <c r="J39" s="19" t="s">
        <v>205</v>
      </c>
      <c r="K39" s="19" t="s">
        <v>205</v>
      </c>
    </row>
    <row r="40" spans="2:11" x14ac:dyDescent="0.2">
      <c r="C40" s="6" t="s">
        <v>83</v>
      </c>
      <c r="E40" s="22">
        <v>2</v>
      </c>
      <c r="F40" s="19" t="s">
        <v>205</v>
      </c>
      <c r="G40" s="19" t="s">
        <v>205</v>
      </c>
      <c r="H40" s="19" t="s">
        <v>205</v>
      </c>
      <c r="I40" s="19" t="s">
        <v>205</v>
      </c>
      <c r="J40" s="19" t="s">
        <v>205</v>
      </c>
      <c r="K40" s="19" t="s">
        <v>205</v>
      </c>
    </row>
    <row r="41" spans="2:11" x14ac:dyDescent="0.2">
      <c r="E41" s="22"/>
      <c r="F41" s="18"/>
      <c r="G41" s="18"/>
      <c r="H41" s="17"/>
      <c r="I41" s="18"/>
      <c r="J41" s="18"/>
      <c r="K41" s="18"/>
    </row>
    <row r="42" spans="2:11" x14ac:dyDescent="0.2">
      <c r="C42" s="6" t="s">
        <v>223</v>
      </c>
      <c r="E42" s="22">
        <v>2</v>
      </c>
      <c r="F42" s="19" t="s">
        <v>205</v>
      </c>
      <c r="G42" s="19" t="s">
        <v>205</v>
      </c>
      <c r="H42" s="19" t="s">
        <v>205</v>
      </c>
      <c r="I42" s="19" t="s">
        <v>205</v>
      </c>
      <c r="J42" s="19" t="s">
        <v>205</v>
      </c>
      <c r="K42" s="19" t="s">
        <v>205</v>
      </c>
    </row>
    <row r="43" spans="2:11" x14ac:dyDescent="0.2">
      <c r="C43" s="6" t="s">
        <v>222</v>
      </c>
      <c r="E43" s="22">
        <v>2</v>
      </c>
      <c r="F43" s="19" t="s">
        <v>205</v>
      </c>
      <c r="G43" s="19" t="s">
        <v>205</v>
      </c>
      <c r="H43" s="19" t="s">
        <v>205</v>
      </c>
      <c r="I43" s="19" t="s">
        <v>205</v>
      </c>
      <c r="J43" s="19" t="s">
        <v>205</v>
      </c>
      <c r="K43" s="19" t="s">
        <v>205</v>
      </c>
    </row>
    <row r="44" spans="2:11" x14ac:dyDescent="0.2">
      <c r="E44" s="10"/>
    </row>
    <row r="45" spans="2:11" x14ac:dyDescent="0.2">
      <c r="C45" s="6" t="s">
        <v>221</v>
      </c>
      <c r="E45" s="22">
        <v>3</v>
      </c>
      <c r="F45" s="18">
        <v>41</v>
      </c>
      <c r="G45" s="18">
        <v>44</v>
      </c>
      <c r="H45" s="17">
        <f>I45+J45</f>
        <v>6</v>
      </c>
      <c r="I45" s="18">
        <v>6</v>
      </c>
      <c r="J45" s="19" t="s">
        <v>220</v>
      </c>
      <c r="K45" s="18">
        <v>4867</v>
      </c>
    </row>
    <row r="46" spans="2:11" x14ac:dyDescent="0.2">
      <c r="C46" s="6" t="s">
        <v>219</v>
      </c>
      <c r="E46" s="22">
        <v>2</v>
      </c>
      <c r="F46" s="19" t="s">
        <v>205</v>
      </c>
      <c r="G46" s="19" t="s">
        <v>205</v>
      </c>
      <c r="H46" s="19" t="s">
        <v>205</v>
      </c>
      <c r="I46" s="19" t="s">
        <v>205</v>
      </c>
      <c r="J46" s="19" t="s">
        <v>205</v>
      </c>
      <c r="K46" s="19" t="s">
        <v>205</v>
      </c>
    </row>
    <row r="47" spans="2:11" x14ac:dyDescent="0.2">
      <c r="C47" s="6" t="s">
        <v>218</v>
      </c>
      <c r="E47" s="22">
        <v>1</v>
      </c>
      <c r="F47" s="19" t="s">
        <v>205</v>
      </c>
      <c r="G47" s="19" t="s">
        <v>205</v>
      </c>
      <c r="H47" s="19" t="s">
        <v>205</v>
      </c>
      <c r="I47" s="19" t="s">
        <v>205</v>
      </c>
      <c r="J47" s="19" t="s">
        <v>205</v>
      </c>
      <c r="K47" s="19" t="s">
        <v>205</v>
      </c>
    </row>
    <row r="48" spans="2:11" x14ac:dyDescent="0.2">
      <c r="C48" s="6" t="s">
        <v>217</v>
      </c>
      <c r="E48" s="22">
        <v>1</v>
      </c>
      <c r="F48" s="19" t="s">
        <v>205</v>
      </c>
      <c r="G48" s="19" t="s">
        <v>205</v>
      </c>
      <c r="H48" s="19" t="s">
        <v>205</v>
      </c>
      <c r="I48" s="19" t="s">
        <v>205</v>
      </c>
      <c r="J48" s="19" t="s">
        <v>205</v>
      </c>
      <c r="K48" s="19" t="s">
        <v>205</v>
      </c>
    </row>
    <row r="49" spans="3:11" x14ac:dyDescent="0.2">
      <c r="C49" s="6" t="s">
        <v>216</v>
      </c>
      <c r="E49" s="22">
        <v>1</v>
      </c>
      <c r="F49" s="19" t="s">
        <v>205</v>
      </c>
      <c r="G49" s="19" t="s">
        <v>205</v>
      </c>
      <c r="H49" s="19" t="s">
        <v>205</v>
      </c>
      <c r="I49" s="19" t="s">
        <v>205</v>
      </c>
      <c r="J49" s="19" t="s">
        <v>205</v>
      </c>
      <c r="K49" s="19" t="s">
        <v>205</v>
      </c>
    </row>
    <row r="50" spans="3:11" x14ac:dyDescent="0.2">
      <c r="E50" s="10"/>
    </row>
    <row r="51" spans="3:11" x14ac:dyDescent="0.2">
      <c r="C51" s="6" t="s">
        <v>215</v>
      </c>
      <c r="E51" s="22">
        <v>1</v>
      </c>
      <c r="F51" s="19" t="s">
        <v>205</v>
      </c>
      <c r="G51" s="19" t="s">
        <v>205</v>
      </c>
      <c r="H51" s="19" t="s">
        <v>205</v>
      </c>
      <c r="I51" s="19" t="s">
        <v>205</v>
      </c>
      <c r="J51" s="19" t="s">
        <v>205</v>
      </c>
      <c r="K51" s="19" t="s">
        <v>205</v>
      </c>
    </row>
    <row r="52" spans="3:11" x14ac:dyDescent="0.2">
      <c r="E52" s="10"/>
    </row>
    <row r="53" spans="3:11" x14ac:dyDescent="0.2">
      <c r="C53" s="6" t="s">
        <v>214</v>
      </c>
      <c r="E53" s="22">
        <v>1</v>
      </c>
      <c r="F53" s="19" t="s">
        <v>205</v>
      </c>
      <c r="G53" s="19" t="s">
        <v>205</v>
      </c>
      <c r="H53" s="19" t="s">
        <v>205</v>
      </c>
      <c r="I53" s="19" t="s">
        <v>205</v>
      </c>
      <c r="J53" s="19" t="s">
        <v>205</v>
      </c>
      <c r="K53" s="19" t="s">
        <v>205</v>
      </c>
    </row>
    <row r="54" spans="3:11" x14ac:dyDescent="0.2">
      <c r="C54" s="6" t="s">
        <v>213</v>
      </c>
      <c r="E54" s="22">
        <v>2</v>
      </c>
      <c r="F54" s="19" t="s">
        <v>205</v>
      </c>
      <c r="G54" s="19" t="s">
        <v>205</v>
      </c>
      <c r="H54" s="19" t="s">
        <v>205</v>
      </c>
      <c r="I54" s="19" t="s">
        <v>205</v>
      </c>
      <c r="J54" s="19" t="s">
        <v>205</v>
      </c>
      <c r="K54" s="19" t="s">
        <v>205</v>
      </c>
    </row>
    <row r="55" spans="3:11" x14ac:dyDescent="0.2">
      <c r="E55" s="10"/>
    </row>
    <row r="56" spans="3:11" x14ac:dyDescent="0.2">
      <c r="C56" s="6" t="s">
        <v>212</v>
      </c>
      <c r="E56" s="22">
        <v>1</v>
      </c>
      <c r="F56" s="19" t="s">
        <v>205</v>
      </c>
      <c r="G56" s="19" t="s">
        <v>205</v>
      </c>
      <c r="H56" s="19" t="s">
        <v>205</v>
      </c>
      <c r="I56" s="19" t="s">
        <v>205</v>
      </c>
      <c r="J56" s="19" t="s">
        <v>205</v>
      </c>
      <c r="K56" s="19" t="s">
        <v>205</v>
      </c>
    </row>
    <row r="57" spans="3:11" x14ac:dyDescent="0.2">
      <c r="C57" s="6" t="s">
        <v>211</v>
      </c>
      <c r="E57" s="22">
        <v>1</v>
      </c>
      <c r="F57" s="19" t="s">
        <v>205</v>
      </c>
      <c r="G57" s="19" t="s">
        <v>205</v>
      </c>
      <c r="H57" s="19" t="s">
        <v>205</v>
      </c>
      <c r="I57" s="19" t="s">
        <v>205</v>
      </c>
      <c r="J57" s="19" t="s">
        <v>205</v>
      </c>
      <c r="K57" s="19" t="s">
        <v>205</v>
      </c>
    </row>
    <row r="58" spans="3:11" x14ac:dyDescent="0.2">
      <c r="C58" s="6" t="s">
        <v>210</v>
      </c>
      <c r="E58" s="22">
        <v>1</v>
      </c>
      <c r="F58" s="19" t="s">
        <v>205</v>
      </c>
      <c r="G58" s="19" t="s">
        <v>205</v>
      </c>
      <c r="H58" s="19" t="s">
        <v>205</v>
      </c>
      <c r="I58" s="19" t="s">
        <v>205</v>
      </c>
      <c r="J58" s="19" t="s">
        <v>205</v>
      </c>
      <c r="K58" s="19" t="s">
        <v>205</v>
      </c>
    </row>
    <row r="59" spans="3:11" x14ac:dyDescent="0.2">
      <c r="C59" s="6" t="s">
        <v>76</v>
      </c>
      <c r="E59" s="22">
        <v>2</v>
      </c>
      <c r="F59" s="19" t="s">
        <v>205</v>
      </c>
      <c r="G59" s="19" t="s">
        <v>205</v>
      </c>
      <c r="H59" s="19" t="s">
        <v>205</v>
      </c>
      <c r="I59" s="19" t="s">
        <v>205</v>
      </c>
      <c r="J59" s="19" t="s">
        <v>205</v>
      </c>
      <c r="K59" s="19" t="s">
        <v>205</v>
      </c>
    </row>
    <row r="60" spans="3:11" x14ac:dyDescent="0.2">
      <c r="E60" s="10"/>
      <c r="H60" s="17"/>
    </row>
    <row r="61" spans="3:11" x14ac:dyDescent="0.2">
      <c r="C61" s="6" t="s">
        <v>74</v>
      </c>
      <c r="E61" s="22">
        <v>2</v>
      </c>
      <c r="F61" s="19" t="s">
        <v>205</v>
      </c>
      <c r="G61" s="19" t="s">
        <v>205</v>
      </c>
      <c r="H61" s="19" t="s">
        <v>205</v>
      </c>
      <c r="I61" s="19" t="s">
        <v>205</v>
      </c>
      <c r="J61" s="19" t="s">
        <v>205</v>
      </c>
      <c r="K61" s="19" t="s">
        <v>205</v>
      </c>
    </row>
    <row r="62" spans="3:11" x14ac:dyDescent="0.2">
      <c r="C62" s="6" t="s">
        <v>209</v>
      </c>
      <c r="E62" s="22">
        <v>1</v>
      </c>
      <c r="F62" s="19" t="s">
        <v>205</v>
      </c>
      <c r="G62" s="19" t="s">
        <v>205</v>
      </c>
      <c r="H62" s="19" t="s">
        <v>205</v>
      </c>
      <c r="I62" s="19" t="s">
        <v>205</v>
      </c>
      <c r="J62" s="19" t="s">
        <v>205</v>
      </c>
      <c r="K62" s="19" t="s">
        <v>205</v>
      </c>
    </row>
    <row r="63" spans="3:11" x14ac:dyDescent="0.2">
      <c r="C63" s="6" t="s">
        <v>208</v>
      </c>
      <c r="E63" s="22">
        <v>2</v>
      </c>
      <c r="F63" s="19" t="s">
        <v>205</v>
      </c>
      <c r="G63" s="19" t="s">
        <v>205</v>
      </c>
      <c r="H63" s="19" t="s">
        <v>205</v>
      </c>
      <c r="I63" s="19" t="s">
        <v>205</v>
      </c>
      <c r="J63" s="19" t="s">
        <v>205</v>
      </c>
      <c r="K63" s="19" t="s">
        <v>205</v>
      </c>
    </row>
    <row r="64" spans="3:11" x14ac:dyDescent="0.2">
      <c r="C64" s="6" t="s">
        <v>72</v>
      </c>
      <c r="E64" s="22">
        <v>1</v>
      </c>
      <c r="F64" s="19" t="s">
        <v>205</v>
      </c>
      <c r="G64" s="19" t="s">
        <v>205</v>
      </c>
      <c r="H64" s="19" t="s">
        <v>205</v>
      </c>
      <c r="I64" s="19" t="s">
        <v>205</v>
      </c>
      <c r="J64" s="19" t="s">
        <v>205</v>
      </c>
      <c r="K64" s="19" t="s">
        <v>205</v>
      </c>
    </row>
    <row r="65" spans="1:11" x14ac:dyDescent="0.2">
      <c r="C65" s="6" t="s">
        <v>71</v>
      </c>
      <c r="E65" s="22">
        <v>2</v>
      </c>
      <c r="F65" s="19" t="s">
        <v>205</v>
      </c>
      <c r="G65" s="19" t="s">
        <v>205</v>
      </c>
      <c r="H65" s="19" t="s">
        <v>205</v>
      </c>
      <c r="I65" s="19" t="s">
        <v>205</v>
      </c>
      <c r="J65" s="19" t="s">
        <v>205</v>
      </c>
      <c r="K65" s="19" t="s">
        <v>205</v>
      </c>
    </row>
    <row r="66" spans="1:11" x14ac:dyDescent="0.2">
      <c r="C66" s="6"/>
      <c r="E66" s="22"/>
      <c r="F66" s="19"/>
      <c r="G66" s="19"/>
      <c r="H66" s="17"/>
      <c r="I66" s="19"/>
      <c r="J66" s="19"/>
      <c r="K66" s="19"/>
    </row>
    <row r="67" spans="1:11" x14ac:dyDescent="0.2">
      <c r="C67" s="6" t="s">
        <v>207</v>
      </c>
      <c r="E67" s="22">
        <v>1</v>
      </c>
      <c r="F67" s="19" t="s">
        <v>205</v>
      </c>
      <c r="G67" s="19" t="s">
        <v>205</v>
      </c>
      <c r="H67" s="19" t="s">
        <v>205</v>
      </c>
      <c r="I67" s="19" t="s">
        <v>205</v>
      </c>
      <c r="J67" s="19" t="s">
        <v>205</v>
      </c>
      <c r="K67" s="19" t="s">
        <v>205</v>
      </c>
    </row>
    <row r="68" spans="1:11" x14ac:dyDescent="0.2">
      <c r="C68" s="6" t="s">
        <v>206</v>
      </c>
      <c r="E68" s="22">
        <v>2</v>
      </c>
      <c r="F68" s="19" t="s">
        <v>205</v>
      </c>
      <c r="G68" s="19" t="s">
        <v>205</v>
      </c>
      <c r="H68" s="19" t="s">
        <v>205</v>
      </c>
      <c r="I68" s="19" t="s">
        <v>205</v>
      </c>
      <c r="J68" s="19" t="s">
        <v>205</v>
      </c>
      <c r="K68" s="19" t="s">
        <v>205</v>
      </c>
    </row>
    <row r="69" spans="1:11" ht="18" thickBot="1" x14ac:dyDescent="0.25">
      <c r="B69" s="8"/>
      <c r="C69" s="8"/>
      <c r="D69" s="8"/>
      <c r="E69" s="20"/>
      <c r="F69" s="8"/>
      <c r="G69" s="8"/>
      <c r="H69" s="8"/>
      <c r="I69" s="8"/>
      <c r="J69" s="8"/>
      <c r="K69" s="8"/>
    </row>
    <row r="70" spans="1:11" x14ac:dyDescent="0.2">
      <c r="E70" s="6" t="s">
        <v>204</v>
      </c>
    </row>
    <row r="71" spans="1:11" x14ac:dyDescent="0.2">
      <c r="A71" s="6"/>
    </row>
  </sheetData>
  <phoneticPr fontId="4"/>
  <pageMargins left="0.4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1"/>
  <sheetViews>
    <sheetView showGridLines="0" zoomScale="75" workbookViewId="0"/>
  </sheetViews>
  <sheetFormatPr defaultColWidth="8.69921875" defaultRowHeight="17.25" x14ac:dyDescent="0.2"/>
  <cols>
    <col min="1" max="1" width="10.69921875" style="7" customWidth="1"/>
    <col min="2" max="2" width="4.69921875" style="7" customWidth="1"/>
    <col min="3" max="3" width="9.69921875" style="7" customWidth="1"/>
    <col min="4" max="4" width="10.69921875" style="7" customWidth="1"/>
    <col min="5" max="5" width="9.69921875" style="7" customWidth="1"/>
    <col min="6" max="6" width="8.69921875" style="7"/>
    <col min="7" max="7" width="9.69921875" style="7" customWidth="1"/>
    <col min="8" max="10" width="8.69921875" style="7"/>
    <col min="11" max="11" width="9.69921875" style="7" customWidth="1"/>
    <col min="12" max="12" width="8.69921875" style="7"/>
    <col min="13" max="13" width="9.69921875" style="7" customWidth="1"/>
    <col min="14" max="16384" width="8.69921875" style="7"/>
  </cols>
  <sheetData>
    <row r="1" spans="1:13" x14ac:dyDescent="0.2">
      <c r="A1" s="6"/>
    </row>
    <row r="6" spans="1:13" x14ac:dyDescent="0.2">
      <c r="G6" s="1" t="s">
        <v>287</v>
      </c>
    </row>
    <row r="7" spans="1:13" x14ac:dyDescent="0.2">
      <c r="E7" s="1" t="s">
        <v>286</v>
      </c>
    </row>
    <row r="8" spans="1:13" ht="18" thickBot="1" x14ac:dyDescent="0.25">
      <c r="B8" s="8"/>
      <c r="C8" s="8"/>
      <c r="D8" s="8"/>
      <c r="E8" s="9" t="s">
        <v>285</v>
      </c>
      <c r="F8" s="8"/>
      <c r="G8" s="8"/>
      <c r="H8" s="8"/>
      <c r="I8" s="8"/>
      <c r="J8" s="8"/>
      <c r="K8" s="8"/>
      <c r="L8" s="8"/>
      <c r="M8" s="9" t="s">
        <v>284</v>
      </c>
    </row>
    <row r="9" spans="1:13" x14ac:dyDescent="0.2">
      <c r="D9" s="10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">
      <c r="D10" s="10"/>
      <c r="E10" s="10"/>
      <c r="F10" s="11"/>
      <c r="G10" s="11"/>
      <c r="H10" s="11"/>
      <c r="I10" s="11"/>
      <c r="J10" s="11"/>
      <c r="K10" s="10"/>
      <c r="L10" s="11"/>
      <c r="M10" s="11"/>
    </row>
    <row r="11" spans="1:13" x14ac:dyDescent="0.2">
      <c r="D11" s="12" t="s">
        <v>4</v>
      </c>
      <c r="E11" s="12" t="s">
        <v>279</v>
      </c>
      <c r="F11" s="10"/>
      <c r="G11" s="10"/>
      <c r="H11" s="14" t="s">
        <v>283</v>
      </c>
      <c r="I11" s="11"/>
      <c r="J11" s="10"/>
      <c r="K11" s="12" t="s">
        <v>277</v>
      </c>
      <c r="L11" s="10"/>
      <c r="M11" s="10"/>
    </row>
    <row r="12" spans="1:13" x14ac:dyDescent="0.2">
      <c r="D12" s="10"/>
      <c r="E12" s="12" t="s">
        <v>278</v>
      </c>
      <c r="F12" s="12" t="s">
        <v>282</v>
      </c>
      <c r="G12" s="12" t="s">
        <v>281</v>
      </c>
      <c r="H12" s="10"/>
      <c r="I12" s="12" t="s">
        <v>280</v>
      </c>
      <c r="J12" s="12" t="s">
        <v>279</v>
      </c>
      <c r="K12" s="12" t="s">
        <v>278</v>
      </c>
      <c r="L12" s="12" t="s">
        <v>277</v>
      </c>
      <c r="M12" s="12" t="s">
        <v>277</v>
      </c>
    </row>
    <row r="13" spans="1:13" x14ac:dyDescent="0.2">
      <c r="B13" s="11"/>
      <c r="C13" s="11"/>
      <c r="D13" s="15"/>
      <c r="E13" s="14" t="s">
        <v>274</v>
      </c>
      <c r="F13" s="15"/>
      <c r="G13" s="15"/>
      <c r="H13" s="14" t="s">
        <v>276</v>
      </c>
      <c r="I13" s="14" t="s">
        <v>97</v>
      </c>
      <c r="J13" s="14" t="s">
        <v>274</v>
      </c>
      <c r="K13" s="14" t="s">
        <v>274</v>
      </c>
      <c r="L13" s="14" t="s">
        <v>275</v>
      </c>
      <c r="M13" s="14" t="s">
        <v>274</v>
      </c>
    </row>
    <row r="14" spans="1:13" x14ac:dyDescent="0.2">
      <c r="D14" s="10"/>
    </row>
    <row r="15" spans="1:13" x14ac:dyDescent="0.2">
      <c r="B15" s="6" t="s">
        <v>273</v>
      </c>
      <c r="D15" s="16">
        <f>E15+K15</f>
        <v>73070</v>
      </c>
      <c r="E15" s="17">
        <f>SUM(F15:J15)</f>
        <v>70814</v>
      </c>
      <c r="F15" s="18">
        <v>5728</v>
      </c>
      <c r="G15" s="18">
        <v>21922</v>
      </c>
      <c r="H15" s="18">
        <v>34527</v>
      </c>
      <c r="I15" s="18">
        <v>4684</v>
      </c>
      <c r="J15" s="18">
        <v>3953</v>
      </c>
      <c r="K15" s="18">
        <v>2256</v>
      </c>
      <c r="L15" s="18">
        <v>686</v>
      </c>
      <c r="M15" s="17">
        <f>K15-L15</f>
        <v>1570</v>
      </c>
    </row>
    <row r="16" spans="1:13" x14ac:dyDescent="0.2">
      <c r="B16" s="6" t="s">
        <v>272</v>
      </c>
      <c r="D16" s="16">
        <f>E16+K16</f>
        <v>78882</v>
      </c>
      <c r="E16" s="17">
        <f>SUM(F16:J16)</f>
        <v>76040</v>
      </c>
      <c r="F16" s="18">
        <v>10155</v>
      </c>
      <c r="G16" s="18">
        <v>30902</v>
      </c>
      <c r="H16" s="18">
        <v>22686</v>
      </c>
      <c r="I16" s="18">
        <v>5041</v>
      </c>
      <c r="J16" s="18">
        <v>7256</v>
      </c>
      <c r="K16" s="18">
        <v>2842</v>
      </c>
      <c r="L16" s="18">
        <v>718</v>
      </c>
      <c r="M16" s="17">
        <f>K16-L16</f>
        <v>2124</v>
      </c>
    </row>
    <row r="17" spans="2:13" x14ac:dyDescent="0.2">
      <c r="B17" s="6" t="s">
        <v>271</v>
      </c>
      <c r="D17" s="16">
        <f>E17+K17</f>
        <v>82098</v>
      </c>
      <c r="E17" s="17">
        <f>SUM(F17:J17)</f>
        <v>78728</v>
      </c>
      <c r="F17" s="18">
        <v>10768</v>
      </c>
      <c r="G17" s="18">
        <v>33472</v>
      </c>
      <c r="H17" s="18">
        <v>23454</v>
      </c>
      <c r="I17" s="18">
        <v>4748</v>
      </c>
      <c r="J17" s="18">
        <v>6286</v>
      </c>
      <c r="K17" s="18">
        <v>3370</v>
      </c>
      <c r="L17" s="18">
        <v>679</v>
      </c>
      <c r="M17" s="17">
        <f>K17-L17</f>
        <v>2691</v>
      </c>
    </row>
    <row r="18" spans="2:13" x14ac:dyDescent="0.2">
      <c r="B18" s="6" t="s">
        <v>270</v>
      </c>
      <c r="D18" s="16">
        <f>E18+K18</f>
        <v>77210</v>
      </c>
      <c r="E18" s="17">
        <f>SUM(F18:J18)</f>
        <v>73436</v>
      </c>
      <c r="F18" s="18">
        <v>10440</v>
      </c>
      <c r="G18" s="18">
        <v>31785</v>
      </c>
      <c r="H18" s="18">
        <v>18422</v>
      </c>
      <c r="I18" s="18">
        <v>4974</v>
      </c>
      <c r="J18" s="18">
        <v>7815</v>
      </c>
      <c r="K18" s="18">
        <v>3774</v>
      </c>
      <c r="L18" s="18">
        <v>679</v>
      </c>
      <c r="M18" s="17">
        <f>K18-L18</f>
        <v>3095</v>
      </c>
    </row>
    <row r="19" spans="2:13" x14ac:dyDescent="0.2">
      <c r="D19" s="10"/>
      <c r="K19" s="18"/>
    </row>
    <row r="20" spans="2:13" x14ac:dyDescent="0.2">
      <c r="C20" s="6" t="s">
        <v>269</v>
      </c>
      <c r="D20" s="16">
        <f>E20+K20</f>
        <v>71899</v>
      </c>
      <c r="E20" s="17">
        <f>SUM(F20:J20)</f>
        <v>67958</v>
      </c>
      <c r="F20" s="18">
        <v>8282</v>
      </c>
      <c r="G20" s="18">
        <v>30471</v>
      </c>
      <c r="H20" s="18">
        <v>18014</v>
      </c>
      <c r="I20" s="18">
        <v>4367</v>
      </c>
      <c r="J20" s="18">
        <v>6824</v>
      </c>
      <c r="K20" s="18">
        <v>3941</v>
      </c>
      <c r="L20" s="18">
        <v>756</v>
      </c>
      <c r="M20" s="17">
        <f>K20-L20</f>
        <v>3185</v>
      </c>
    </row>
    <row r="21" spans="2:13" x14ac:dyDescent="0.2">
      <c r="C21" s="6" t="s">
        <v>268</v>
      </c>
      <c r="D21" s="16">
        <f>E21+K21</f>
        <v>75964</v>
      </c>
      <c r="E21" s="17">
        <f>SUM(F21:J21)</f>
        <v>72527</v>
      </c>
      <c r="F21" s="18">
        <v>8437</v>
      </c>
      <c r="G21" s="18">
        <v>33353</v>
      </c>
      <c r="H21" s="18">
        <v>19023</v>
      </c>
      <c r="I21" s="18">
        <v>4662</v>
      </c>
      <c r="J21" s="18">
        <v>7052</v>
      </c>
      <c r="K21" s="18">
        <v>3437</v>
      </c>
      <c r="L21" s="18">
        <v>739</v>
      </c>
      <c r="M21" s="17">
        <f>K21-L21</f>
        <v>2698</v>
      </c>
    </row>
    <row r="22" spans="2:13" x14ac:dyDescent="0.2">
      <c r="C22" s="6" t="s">
        <v>267</v>
      </c>
      <c r="D22" s="16">
        <f>E22+K22</f>
        <v>68645</v>
      </c>
      <c r="E22" s="17">
        <f>SUM(F22:J22)</f>
        <v>65749</v>
      </c>
      <c r="F22" s="18">
        <v>7369</v>
      </c>
      <c r="G22" s="18">
        <v>30223</v>
      </c>
      <c r="H22" s="18">
        <v>16906</v>
      </c>
      <c r="I22" s="18">
        <v>3369</v>
      </c>
      <c r="J22" s="18">
        <v>7882</v>
      </c>
      <c r="K22" s="18">
        <v>2896</v>
      </c>
      <c r="L22" s="18">
        <v>849</v>
      </c>
      <c r="M22" s="17">
        <f>K22-L22</f>
        <v>2047</v>
      </c>
    </row>
    <row r="23" spans="2:13" x14ac:dyDescent="0.2">
      <c r="D23" s="10"/>
    </row>
    <row r="24" spans="2:13" x14ac:dyDescent="0.2">
      <c r="C24" s="6" t="s">
        <v>266</v>
      </c>
      <c r="D24" s="16">
        <f>E24+K24+1</f>
        <v>65057.1</v>
      </c>
      <c r="E24" s="17">
        <f>SUM(F24:J24)-1</f>
        <v>62486.7</v>
      </c>
      <c r="F24" s="18">
        <v>6702.4</v>
      </c>
      <c r="G24" s="18">
        <v>28561.8</v>
      </c>
      <c r="H24" s="18">
        <v>15922.5</v>
      </c>
      <c r="I24" s="18">
        <v>4182</v>
      </c>
      <c r="J24" s="18">
        <v>7119</v>
      </c>
      <c r="K24" s="18">
        <v>2569.4</v>
      </c>
      <c r="L24" s="18">
        <v>819</v>
      </c>
      <c r="M24" s="17">
        <f>K24-L24</f>
        <v>1750.4</v>
      </c>
    </row>
    <row r="25" spans="2:13" x14ac:dyDescent="0.2">
      <c r="B25" s="6" t="s">
        <v>265</v>
      </c>
      <c r="C25" s="37"/>
      <c r="D25" s="16">
        <f>E25+K25</f>
        <v>63438.400000000001</v>
      </c>
      <c r="E25" s="17">
        <f>SUM(F25:J25)</f>
        <v>60827.4</v>
      </c>
      <c r="F25" s="18">
        <v>5554</v>
      </c>
      <c r="G25" s="18">
        <v>31022</v>
      </c>
      <c r="H25" s="18">
        <v>14404</v>
      </c>
      <c r="I25" s="18">
        <v>3560</v>
      </c>
      <c r="J25" s="18">
        <v>6287.4</v>
      </c>
      <c r="K25" s="18">
        <v>2611</v>
      </c>
      <c r="L25" s="18">
        <v>760</v>
      </c>
      <c r="M25" s="17">
        <f>K25-L25</f>
        <v>1851</v>
      </c>
    </row>
    <row r="26" spans="2:13" x14ac:dyDescent="0.2">
      <c r="B26" s="1" t="s">
        <v>264</v>
      </c>
      <c r="C26" s="1"/>
      <c r="D26" s="3">
        <f>E26+K26</f>
        <v>59488</v>
      </c>
      <c r="E26" s="4">
        <f>SUM(F26:J26)</f>
        <v>56890</v>
      </c>
      <c r="F26" s="4">
        <f>F28+F29</f>
        <v>4185</v>
      </c>
      <c r="G26" s="4">
        <f>G28+G29</f>
        <v>28909</v>
      </c>
      <c r="H26" s="4">
        <f>H28+H29-1</f>
        <v>14278</v>
      </c>
      <c r="I26" s="4">
        <f>I28+I29</f>
        <v>2972</v>
      </c>
      <c r="J26" s="4">
        <f>J28+J29+1</f>
        <v>6546</v>
      </c>
      <c r="K26" s="4">
        <v>2598</v>
      </c>
      <c r="L26" s="36">
        <v>712</v>
      </c>
      <c r="M26" s="4">
        <f>K26-L26</f>
        <v>1886</v>
      </c>
    </row>
    <row r="27" spans="2:13" x14ac:dyDescent="0.2">
      <c r="D27" s="10"/>
      <c r="F27" s="18"/>
      <c r="G27" s="18"/>
      <c r="H27" s="18"/>
      <c r="I27" s="18"/>
      <c r="J27" s="18"/>
      <c r="K27" s="18"/>
      <c r="L27" s="18"/>
    </row>
    <row r="28" spans="2:13" x14ac:dyDescent="0.2">
      <c r="B28" s="6" t="s">
        <v>29</v>
      </c>
      <c r="D28" s="28" t="s">
        <v>263</v>
      </c>
      <c r="E28" s="17">
        <f>SUM(F28:J28)+1</f>
        <v>24308</v>
      </c>
      <c r="F28" s="19" t="s">
        <v>262</v>
      </c>
      <c r="G28" s="18">
        <v>14198</v>
      </c>
      <c r="H28" s="18">
        <v>7851</v>
      </c>
      <c r="I28" s="18">
        <v>1127</v>
      </c>
      <c r="J28" s="18">
        <v>1131</v>
      </c>
      <c r="K28" s="27" t="s">
        <v>262</v>
      </c>
      <c r="L28" s="27" t="s">
        <v>262</v>
      </c>
      <c r="M28" s="27" t="s">
        <v>262</v>
      </c>
    </row>
    <row r="29" spans="2:13" x14ac:dyDescent="0.2">
      <c r="B29" s="6" t="s">
        <v>30</v>
      </c>
      <c r="D29" s="28" t="s">
        <v>263</v>
      </c>
      <c r="E29" s="17">
        <f>SUM(F29:J29)</f>
        <v>32583</v>
      </c>
      <c r="F29" s="18">
        <v>4185</v>
      </c>
      <c r="G29" s="18">
        <v>14711</v>
      </c>
      <c r="H29" s="18">
        <v>6428</v>
      </c>
      <c r="I29" s="18">
        <v>1845</v>
      </c>
      <c r="J29" s="18">
        <v>5414</v>
      </c>
      <c r="K29" s="27" t="s">
        <v>262</v>
      </c>
      <c r="L29" s="27" t="s">
        <v>261</v>
      </c>
      <c r="M29" s="27" t="s">
        <v>261</v>
      </c>
    </row>
    <row r="30" spans="2:13" ht="18" thickBot="1" x14ac:dyDescent="0.25">
      <c r="B30" s="8"/>
      <c r="C30" s="8"/>
      <c r="D30" s="20"/>
      <c r="E30" s="8"/>
      <c r="F30" s="8"/>
      <c r="G30" s="8"/>
      <c r="H30" s="8"/>
      <c r="I30" s="8"/>
      <c r="J30" s="8"/>
      <c r="K30" s="8"/>
      <c r="L30" s="8"/>
      <c r="M30" s="8"/>
    </row>
    <row r="31" spans="2:13" x14ac:dyDescent="0.2">
      <c r="D31" s="6" t="s">
        <v>31</v>
      </c>
    </row>
  </sheetData>
  <phoneticPr fontId="4"/>
  <pageMargins left="0.37" right="0.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7"/>
  <sheetViews>
    <sheetView showGridLines="0" zoomScale="75" workbookViewId="0"/>
  </sheetViews>
  <sheetFormatPr defaultColWidth="8.69921875" defaultRowHeight="17.25" x14ac:dyDescent="0.2"/>
  <cols>
    <col min="1" max="1" width="10.69921875" style="7" customWidth="1"/>
    <col min="2" max="2" width="4.69921875" style="7" customWidth="1"/>
    <col min="3" max="3" width="9.69921875" style="7" customWidth="1"/>
    <col min="4" max="4" width="10.69921875" style="7" customWidth="1"/>
    <col min="5" max="5" width="9.69921875" style="7" customWidth="1"/>
    <col min="6" max="6" width="8.69921875" style="7"/>
    <col min="7" max="7" width="9.69921875" style="7" customWidth="1"/>
    <col min="8" max="10" width="8.69921875" style="7"/>
    <col min="11" max="11" width="9.69921875" style="7" customWidth="1"/>
    <col min="12" max="12" width="8.69921875" style="7"/>
    <col min="13" max="13" width="9.69921875" style="7" customWidth="1"/>
    <col min="14" max="16384" width="8.69921875" style="7"/>
  </cols>
  <sheetData>
    <row r="1" spans="1:13" x14ac:dyDescent="0.2">
      <c r="A1" s="6"/>
    </row>
    <row r="6" spans="1:13" x14ac:dyDescent="0.2">
      <c r="G6" s="1" t="s">
        <v>287</v>
      </c>
    </row>
    <row r="7" spans="1:13" x14ac:dyDescent="0.2">
      <c r="E7" s="1" t="s">
        <v>337</v>
      </c>
    </row>
    <row r="8" spans="1:13" ht="18" thickBot="1" x14ac:dyDescent="0.25">
      <c r="A8" s="4"/>
      <c r="B8" s="8"/>
      <c r="C8" s="8"/>
      <c r="D8" s="8"/>
      <c r="E8" s="9" t="s">
        <v>285</v>
      </c>
      <c r="F8" s="8"/>
      <c r="G8" s="8"/>
      <c r="H8" s="8"/>
      <c r="I8" s="8"/>
      <c r="J8" s="8"/>
      <c r="K8" s="8"/>
      <c r="L8" s="8"/>
      <c r="M8" s="42" t="s">
        <v>336</v>
      </c>
    </row>
    <row r="9" spans="1:13" x14ac:dyDescent="0.2">
      <c r="E9" s="12" t="s">
        <v>335</v>
      </c>
      <c r="F9" s="12" t="s">
        <v>334</v>
      </c>
      <c r="G9" s="12" t="s">
        <v>333</v>
      </c>
      <c r="H9" s="12" t="s">
        <v>332</v>
      </c>
      <c r="I9" s="12" t="s">
        <v>331</v>
      </c>
      <c r="J9" s="12" t="s">
        <v>330</v>
      </c>
      <c r="K9" s="12" t="s">
        <v>329</v>
      </c>
      <c r="L9" s="12" t="s">
        <v>328</v>
      </c>
      <c r="M9" s="12" t="s">
        <v>327</v>
      </c>
    </row>
    <row r="10" spans="1:13" x14ac:dyDescent="0.2">
      <c r="B10" s="11"/>
      <c r="C10" s="11"/>
      <c r="D10" s="11"/>
      <c r="E10" s="14" t="s">
        <v>326</v>
      </c>
      <c r="F10" s="14" t="s">
        <v>325</v>
      </c>
      <c r="G10" s="14" t="s">
        <v>324</v>
      </c>
      <c r="H10" s="14" t="s">
        <v>323</v>
      </c>
      <c r="I10" s="14" t="s">
        <v>322</v>
      </c>
      <c r="J10" s="14" t="s">
        <v>321</v>
      </c>
      <c r="K10" s="14" t="s">
        <v>320</v>
      </c>
      <c r="L10" s="14" t="s">
        <v>319</v>
      </c>
      <c r="M10" s="14" t="s">
        <v>318</v>
      </c>
    </row>
    <row r="11" spans="1:13" x14ac:dyDescent="0.2">
      <c r="E11" s="10"/>
    </row>
    <row r="12" spans="1:13" x14ac:dyDescent="0.2">
      <c r="B12" s="1" t="s">
        <v>317</v>
      </c>
      <c r="C12" s="4"/>
      <c r="D12" s="4"/>
      <c r="E12" s="3">
        <f>E36+E14</f>
        <v>78728.129000000001</v>
      </c>
      <c r="F12" s="4">
        <f>F36+F14</f>
        <v>73436.226999999999</v>
      </c>
      <c r="G12" s="4">
        <f>G36+G14</f>
        <v>72305.207999999999</v>
      </c>
      <c r="H12" s="4">
        <f>H36+H14</f>
        <v>67958.237999999998</v>
      </c>
      <c r="I12" s="4">
        <f>I36+I14</f>
        <v>72526.835999999996</v>
      </c>
      <c r="J12" s="4">
        <f>J36+J14</f>
        <v>65749.47099999999</v>
      </c>
      <c r="K12" s="4">
        <f>K36+K14</f>
        <v>62487.281000000003</v>
      </c>
      <c r="L12" s="4">
        <f>L36+L14</f>
        <v>60827.373</v>
      </c>
      <c r="M12" s="4">
        <f>M36+M14</f>
        <v>56890.144</v>
      </c>
    </row>
    <row r="13" spans="1:13" x14ac:dyDescent="0.2">
      <c r="E13" s="10"/>
    </row>
    <row r="14" spans="1:13" x14ac:dyDescent="0.2">
      <c r="B14" s="1" t="s">
        <v>316</v>
      </c>
      <c r="C14" s="4"/>
      <c r="D14" s="4"/>
      <c r="E14" s="3">
        <f>SUM(E15:E34)</f>
        <v>72442</v>
      </c>
      <c r="F14" s="4">
        <f>SUM(F15:F34)</f>
        <v>65621</v>
      </c>
      <c r="G14" s="4">
        <f>SUM(G15:G34)</f>
        <v>65201</v>
      </c>
      <c r="H14" s="4">
        <f>SUM(H15:H34)</f>
        <v>61134</v>
      </c>
      <c r="I14" s="4">
        <f>SUM(I15:I34)</f>
        <v>65474.6</v>
      </c>
      <c r="J14" s="4">
        <f>SUM(J15:J34)</f>
        <v>57867.199999999997</v>
      </c>
      <c r="K14" s="4">
        <f>SUM(K15:K34)</f>
        <v>55368.5</v>
      </c>
      <c r="L14" s="4">
        <f>SUM(L15:L34)</f>
        <v>54540</v>
      </c>
      <c r="M14" s="4">
        <f>SUM(M15:M34)+2</f>
        <v>50344</v>
      </c>
    </row>
    <row r="15" spans="1:13" x14ac:dyDescent="0.2">
      <c r="B15" s="6" t="s">
        <v>315</v>
      </c>
      <c r="E15" s="22">
        <v>12114</v>
      </c>
      <c r="F15" s="18">
        <v>7164</v>
      </c>
      <c r="G15" s="18">
        <v>8361</v>
      </c>
      <c r="H15" s="18">
        <f>7154+262</f>
        <v>7416</v>
      </c>
      <c r="I15" s="18">
        <v>6777.4</v>
      </c>
      <c r="J15" s="18">
        <v>7350</v>
      </c>
      <c r="K15" s="18">
        <v>6645.5</v>
      </c>
      <c r="L15" s="18">
        <v>6509</v>
      </c>
      <c r="M15" s="18">
        <v>9102</v>
      </c>
    </row>
    <row r="16" spans="1:13" x14ac:dyDescent="0.2">
      <c r="B16" s="6" t="s">
        <v>314</v>
      </c>
      <c r="E16" s="22">
        <v>4296</v>
      </c>
      <c r="F16" s="18">
        <v>3918</v>
      </c>
      <c r="G16" s="18">
        <v>4358</v>
      </c>
      <c r="H16" s="18">
        <v>3064</v>
      </c>
      <c r="I16" s="18">
        <v>3602.2</v>
      </c>
      <c r="J16" s="18">
        <v>4728.6000000000004</v>
      </c>
      <c r="K16" s="18">
        <v>2958</v>
      </c>
      <c r="L16" s="18">
        <v>3035</v>
      </c>
      <c r="M16" s="18">
        <v>4721</v>
      </c>
    </row>
    <row r="17" spans="2:13" x14ac:dyDescent="0.2">
      <c r="B17" s="6" t="s">
        <v>313</v>
      </c>
      <c r="E17" s="22">
        <v>1267</v>
      </c>
      <c r="F17" s="18">
        <v>935</v>
      </c>
      <c r="G17" s="18">
        <v>911</v>
      </c>
      <c r="H17" s="18">
        <v>669</v>
      </c>
      <c r="I17" s="18">
        <v>866</v>
      </c>
      <c r="J17" s="18">
        <v>664.6</v>
      </c>
      <c r="K17" s="18">
        <v>602</v>
      </c>
      <c r="L17" s="18">
        <v>544</v>
      </c>
      <c r="M17" s="18">
        <v>702</v>
      </c>
    </row>
    <row r="18" spans="2:13" x14ac:dyDescent="0.2">
      <c r="B18" s="6" t="s">
        <v>312</v>
      </c>
      <c r="E18" s="10"/>
    </row>
    <row r="19" spans="2:13" x14ac:dyDescent="0.2">
      <c r="B19" s="6" t="s">
        <v>311</v>
      </c>
      <c r="E19" s="22">
        <v>18192</v>
      </c>
      <c r="F19" s="18">
        <v>18754</v>
      </c>
      <c r="G19" s="18">
        <f>4851+12928</f>
        <v>17779</v>
      </c>
      <c r="H19" s="18">
        <f>5656+13598</f>
        <v>19254</v>
      </c>
      <c r="I19" s="18">
        <v>22819</v>
      </c>
      <c r="J19" s="18">
        <v>19801</v>
      </c>
      <c r="K19" s="18">
        <v>18953</v>
      </c>
      <c r="L19" s="18">
        <v>23119</v>
      </c>
      <c r="M19" s="18">
        <v>17763</v>
      </c>
    </row>
    <row r="20" spans="2:13" x14ac:dyDescent="0.2">
      <c r="B20" s="6" t="s">
        <v>310</v>
      </c>
      <c r="E20" s="22">
        <v>643</v>
      </c>
      <c r="F20" s="18">
        <v>176</v>
      </c>
      <c r="G20" s="18">
        <v>202</v>
      </c>
      <c r="H20" s="18">
        <v>198</v>
      </c>
      <c r="I20" s="18">
        <v>247</v>
      </c>
      <c r="J20" s="18">
        <v>288</v>
      </c>
      <c r="K20" s="18">
        <v>219</v>
      </c>
      <c r="L20" s="18">
        <v>97</v>
      </c>
      <c r="M20" s="18">
        <v>168</v>
      </c>
    </row>
    <row r="21" spans="2:13" x14ac:dyDescent="0.2">
      <c r="E21" s="10"/>
    </row>
    <row r="22" spans="2:13" x14ac:dyDescent="0.2">
      <c r="B22" s="6" t="s">
        <v>309</v>
      </c>
      <c r="E22" s="22">
        <v>1175</v>
      </c>
      <c r="F22" s="18">
        <v>1358</v>
      </c>
      <c r="G22" s="18">
        <v>1063</v>
      </c>
      <c r="H22" s="18">
        <v>1006</v>
      </c>
      <c r="I22" s="18">
        <v>1115</v>
      </c>
      <c r="J22" s="18">
        <v>1072</v>
      </c>
      <c r="K22" s="18">
        <v>924</v>
      </c>
      <c r="L22" s="18">
        <v>918</v>
      </c>
      <c r="M22" s="18">
        <v>950</v>
      </c>
    </row>
    <row r="23" spans="2:13" x14ac:dyDescent="0.2">
      <c r="B23" s="6" t="s">
        <v>308</v>
      </c>
      <c r="E23" s="22">
        <v>4766</v>
      </c>
      <c r="F23" s="18">
        <v>3477</v>
      </c>
      <c r="G23" s="18">
        <v>3010</v>
      </c>
      <c r="H23" s="18">
        <v>3942</v>
      </c>
      <c r="I23" s="18">
        <v>3190</v>
      </c>
      <c r="J23" s="18">
        <v>2346</v>
      </c>
      <c r="K23" s="18">
        <v>2914</v>
      </c>
      <c r="L23" s="18">
        <v>1473</v>
      </c>
      <c r="M23" s="18">
        <v>1858</v>
      </c>
    </row>
    <row r="24" spans="2:13" x14ac:dyDescent="0.2">
      <c r="B24" s="6" t="s">
        <v>307</v>
      </c>
      <c r="E24" s="22">
        <v>2126</v>
      </c>
      <c r="F24" s="18">
        <v>3029</v>
      </c>
      <c r="G24" s="18">
        <v>3520</v>
      </c>
      <c r="H24" s="18">
        <v>2824</v>
      </c>
      <c r="I24" s="18">
        <v>2596</v>
      </c>
      <c r="J24" s="18">
        <v>1883</v>
      </c>
      <c r="K24" s="18">
        <v>2728</v>
      </c>
      <c r="L24" s="18">
        <v>2278</v>
      </c>
      <c r="M24" s="18">
        <v>1583</v>
      </c>
    </row>
    <row r="25" spans="2:13" x14ac:dyDescent="0.2">
      <c r="B25" s="6" t="s">
        <v>306</v>
      </c>
      <c r="E25" s="22">
        <v>1355</v>
      </c>
      <c r="F25" s="18">
        <v>1010</v>
      </c>
      <c r="G25" s="18">
        <v>1063</v>
      </c>
      <c r="H25" s="18">
        <v>874</v>
      </c>
      <c r="I25" s="18">
        <v>1200</v>
      </c>
      <c r="J25" s="18">
        <v>821</v>
      </c>
      <c r="K25" s="18">
        <v>852</v>
      </c>
      <c r="L25" s="18">
        <v>738</v>
      </c>
      <c r="M25" s="18">
        <v>687</v>
      </c>
    </row>
    <row r="26" spans="2:13" x14ac:dyDescent="0.2">
      <c r="E26" s="10"/>
    </row>
    <row r="27" spans="2:13" x14ac:dyDescent="0.2">
      <c r="B27" s="6" t="s">
        <v>305</v>
      </c>
      <c r="E27" s="22">
        <v>130</v>
      </c>
      <c r="F27" s="18">
        <v>305</v>
      </c>
      <c r="G27" s="18">
        <f>353+107</f>
        <v>460</v>
      </c>
      <c r="H27" s="18">
        <f>353+47</f>
        <v>400</v>
      </c>
      <c r="I27" s="18">
        <v>525</v>
      </c>
      <c r="J27" s="18">
        <v>518</v>
      </c>
      <c r="K27" s="18">
        <v>578</v>
      </c>
      <c r="L27" s="18">
        <v>303</v>
      </c>
      <c r="M27" s="18">
        <v>229</v>
      </c>
    </row>
    <row r="28" spans="2:13" x14ac:dyDescent="0.2">
      <c r="B28" s="6" t="s">
        <v>304</v>
      </c>
      <c r="E28" s="22">
        <v>6560</v>
      </c>
      <c r="F28" s="18">
        <v>5092</v>
      </c>
      <c r="G28" s="18">
        <v>5592</v>
      </c>
      <c r="H28" s="18">
        <f>5358+320</f>
        <v>5678</v>
      </c>
      <c r="I28" s="18">
        <v>6727</v>
      </c>
      <c r="J28" s="18">
        <v>4706</v>
      </c>
      <c r="K28" s="18">
        <v>5478</v>
      </c>
      <c r="L28" s="18">
        <v>4610</v>
      </c>
      <c r="M28" s="18">
        <v>3335</v>
      </c>
    </row>
    <row r="29" spans="2:13" x14ac:dyDescent="0.2">
      <c r="B29" s="6" t="s">
        <v>303</v>
      </c>
      <c r="E29" s="22">
        <v>17571</v>
      </c>
      <c r="F29" s="18">
        <v>18225</v>
      </c>
      <c r="G29" s="18">
        <v>16454</v>
      </c>
      <c r="H29" s="18">
        <f>8282+4542+1241</f>
        <v>14065</v>
      </c>
      <c r="I29" s="18">
        <v>14144</v>
      </c>
      <c r="J29" s="18">
        <v>11775</v>
      </c>
      <c r="K29" s="18">
        <v>10834</v>
      </c>
      <c r="L29" s="18">
        <v>9202</v>
      </c>
      <c r="M29" s="18">
        <v>7660</v>
      </c>
    </row>
    <row r="30" spans="2:13" x14ac:dyDescent="0.2">
      <c r="B30" s="6" t="s">
        <v>302</v>
      </c>
      <c r="E30" s="22">
        <v>136</v>
      </c>
      <c r="F30" s="18">
        <v>144</v>
      </c>
      <c r="G30" s="18">
        <v>210</v>
      </c>
      <c r="H30" s="18">
        <v>231</v>
      </c>
      <c r="I30" s="18">
        <v>276</v>
      </c>
      <c r="J30" s="18">
        <v>212</v>
      </c>
      <c r="K30" s="18">
        <v>204</v>
      </c>
      <c r="L30" s="18">
        <v>433</v>
      </c>
      <c r="M30" s="18">
        <v>365</v>
      </c>
    </row>
    <row r="31" spans="2:13" x14ac:dyDescent="0.2">
      <c r="E31" s="10"/>
    </row>
    <row r="32" spans="2:13" x14ac:dyDescent="0.2">
      <c r="B32" s="6" t="s">
        <v>301</v>
      </c>
      <c r="E32" s="22">
        <v>326</v>
      </c>
      <c r="F32" s="18">
        <v>429</v>
      </c>
      <c r="G32" s="18">
        <v>363</v>
      </c>
      <c r="H32" s="18">
        <v>306</v>
      </c>
      <c r="I32" s="18">
        <v>265</v>
      </c>
      <c r="J32" s="18">
        <v>290</v>
      </c>
      <c r="K32" s="18">
        <v>231</v>
      </c>
      <c r="L32" s="18">
        <v>226</v>
      </c>
      <c r="M32" s="18">
        <v>166</v>
      </c>
    </row>
    <row r="33" spans="1:13" x14ac:dyDescent="0.2">
      <c r="B33" s="6" t="s">
        <v>300</v>
      </c>
      <c r="E33" s="22">
        <v>1366</v>
      </c>
      <c r="F33" s="18">
        <v>1220</v>
      </c>
      <c r="G33" s="18">
        <v>949</v>
      </c>
      <c r="H33" s="18">
        <v>852</v>
      </c>
      <c r="I33" s="18">
        <v>710</v>
      </c>
      <c r="J33" s="18">
        <v>843</v>
      </c>
      <c r="K33" s="18">
        <v>737</v>
      </c>
      <c r="L33" s="18">
        <v>566</v>
      </c>
      <c r="M33" s="18">
        <v>503</v>
      </c>
    </row>
    <row r="34" spans="1:13" x14ac:dyDescent="0.2">
      <c r="B34" s="6" t="s">
        <v>299</v>
      </c>
      <c r="E34" s="22">
        <v>419</v>
      </c>
      <c r="F34" s="18">
        <v>385</v>
      </c>
      <c r="G34" s="18">
        <v>906</v>
      </c>
      <c r="H34" s="18">
        <v>355</v>
      </c>
      <c r="I34" s="18">
        <v>415</v>
      </c>
      <c r="J34" s="18">
        <v>569</v>
      </c>
      <c r="K34" s="18">
        <v>511</v>
      </c>
      <c r="L34" s="18">
        <v>489</v>
      </c>
      <c r="M34" s="18">
        <v>550</v>
      </c>
    </row>
    <row r="35" spans="1:13" x14ac:dyDescent="0.2">
      <c r="E35" s="10"/>
    </row>
    <row r="36" spans="1:13" x14ac:dyDescent="0.2">
      <c r="B36" s="1" t="s">
        <v>298</v>
      </c>
      <c r="C36" s="4"/>
      <c r="D36" s="4"/>
      <c r="E36" s="3">
        <f>SUM(E37:E44)-E38</f>
        <v>6286.1289999999999</v>
      </c>
      <c r="F36" s="4">
        <f>SUM(F37:F44)-F38</f>
        <v>7815.2270000000008</v>
      </c>
      <c r="G36" s="4">
        <f>SUM(G37:G44)-G38</f>
        <v>7104.2080000000005</v>
      </c>
      <c r="H36" s="4">
        <f>SUM(H37:H44)-H38</f>
        <v>6824.2379999999994</v>
      </c>
      <c r="I36" s="4">
        <f>SUM(I37:I44)-I38</f>
        <v>7052.2360000000008</v>
      </c>
      <c r="J36" s="4">
        <f>SUM(J37:J44)-J38</f>
        <v>7882.2710000000006</v>
      </c>
      <c r="K36" s="4">
        <f>SUM(K37:K44)-K38</f>
        <v>7118.7810000000009</v>
      </c>
      <c r="L36" s="4">
        <f>SUM(L37:L44)-L38</f>
        <v>6287.3730000000005</v>
      </c>
      <c r="M36" s="4">
        <f>SUM(M37:M44)-M38</f>
        <v>6546.1440000000002</v>
      </c>
    </row>
    <row r="37" spans="1:13" x14ac:dyDescent="0.2">
      <c r="B37" s="6" t="s">
        <v>297</v>
      </c>
      <c r="C37" s="4"/>
      <c r="E37" s="22">
        <v>330</v>
      </c>
      <c r="F37" s="18">
        <v>192</v>
      </c>
      <c r="G37" s="18">
        <v>78</v>
      </c>
      <c r="H37" s="18">
        <v>109</v>
      </c>
      <c r="I37" s="18">
        <v>89</v>
      </c>
      <c r="J37" s="18">
        <v>39</v>
      </c>
      <c r="K37" s="18">
        <v>63.5</v>
      </c>
      <c r="L37" s="18">
        <v>61.7</v>
      </c>
      <c r="M37" s="18">
        <v>60</v>
      </c>
    </row>
    <row r="38" spans="1:13" x14ac:dyDescent="0.2">
      <c r="B38" s="6" t="s">
        <v>296</v>
      </c>
      <c r="E38" s="22">
        <v>1023</v>
      </c>
      <c r="F38" s="18">
        <v>5800</v>
      </c>
      <c r="G38" s="18">
        <v>2599</v>
      </c>
      <c r="H38" s="18">
        <v>3624</v>
      </c>
      <c r="I38" s="18">
        <v>2967</v>
      </c>
      <c r="J38" s="18">
        <v>1263</v>
      </c>
      <c r="K38" s="18">
        <v>2074</v>
      </c>
      <c r="L38" s="18">
        <v>1998.7</v>
      </c>
      <c r="M38" s="18">
        <v>1931</v>
      </c>
    </row>
    <row r="39" spans="1:13" x14ac:dyDescent="0.2">
      <c r="B39" s="6" t="s">
        <v>295</v>
      </c>
      <c r="E39" s="22">
        <v>644</v>
      </c>
      <c r="F39" s="18">
        <v>518</v>
      </c>
      <c r="G39" s="18">
        <v>453</v>
      </c>
      <c r="H39" s="18">
        <v>450</v>
      </c>
      <c r="I39" s="18">
        <v>373</v>
      </c>
      <c r="J39" s="18">
        <v>364</v>
      </c>
      <c r="K39" s="18">
        <v>256</v>
      </c>
      <c r="L39" s="18">
        <v>201.6</v>
      </c>
      <c r="M39" s="18">
        <v>158</v>
      </c>
    </row>
    <row r="40" spans="1:13" x14ac:dyDescent="0.2">
      <c r="E40" s="10"/>
      <c r="H40" s="18"/>
      <c r="I40" s="18"/>
      <c r="J40" s="18"/>
      <c r="K40" s="18"/>
      <c r="L40" s="18"/>
      <c r="M40" s="18"/>
    </row>
    <row r="41" spans="1:13" x14ac:dyDescent="0.2">
      <c r="B41" s="6" t="s">
        <v>294</v>
      </c>
      <c r="E41" s="22">
        <v>5270</v>
      </c>
      <c r="F41" s="18">
        <v>7038</v>
      </c>
      <c r="G41" s="18">
        <v>6523</v>
      </c>
      <c r="H41" s="18">
        <f>1111+4688+351</f>
        <v>6150</v>
      </c>
      <c r="I41" s="18">
        <v>6493</v>
      </c>
      <c r="J41" s="18">
        <v>7419</v>
      </c>
      <c r="K41" s="18">
        <v>6756</v>
      </c>
      <c r="L41" s="18">
        <v>5989</v>
      </c>
      <c r="M41" s="18">
        <v>6306</v>
      </c>
    </row>
    <row r="42" spans="1:13" x14ac:dyDescent="0.2">
      <c r="B42" s="6" t="s">
        <v>293</v>
      </c>
      <c r="E42" s="22">
        <v>1</v>
      </c>
      <c r="F42" s="19" t="s">
        <v>292</v>
      </c>
      <c r="G42" s="18">
        <v>1</v>
      </c>
      <c r="H42" s="18">
        <v>2</v>
      </c>
      <c r="I42" s="18">
        <v>2</v>
      </c>
      <c r="J42" s="18">
        <v>3</v>
      </c>
      <c r="K42" s="18">
        <v>3</v>
      </c>
      <c r="L42" s="18">
        <v>3</v>
      </c>
      <c r="M42" s="18">
        <v>4</v>
      </c>
    </row>
    <row r="43" spans="1:13" x14ac:dyDescent="0.2">
      <c r="B43" s="6" t="s">
        <v>291</v>
      </c>
      <c r="E43" s="22">
        <v>41</v>
      </c>
      <c r="F43" s="18">
        <v>67</v>
      </c>
      <c r="G43" s="18">
        <v>49</v>
      </c>
      <c r="H43" s="18">
        <v>113</v>
      </c>
      <c r="I43" s="18">
        <v>95</v>
      </c>
      <c r="J43" s="18">
        <v>57</v>
      </c>
      <c r="K43" s="18">
        <v>40</v>
      </c>
      <c r="L43" s="18">
        <v>32</v>
      </c>
      <c r="M43" s="18">
        <v>18</v>
      </c>
    </row>
    <row r="44" spans="1:13" x14ac:dyDescent="0.2">
      <c r="B44" s="6" t="s">
        <v>290</v>
      </c>
      <c r="E44" s="41">
        <v>0.129</v>
      </c>
      <c r="F44" s="40">
        <v>0.22700000000000001</v>
      </c>
      <c r="G44" s="40">
        <v>0.20799999999999999</v>
      </c>
      <c r="H44" s="39">
        <v>0.23799999999999999</v>
      </c>
      <c r="I44" s="39">
        <v>0.23599999999999999</v>
      </c>
      <c r="J44" s="39">
        <v>0.27100000000000002</v>
      </c>
      <c r="K44" s="39">
        <v>0.28100000000000003</v>
      </c>
      <c r="L44" s="39">
        <v>7.2999999999999995E-2</v>
      </c>
      <c r="M44" s="39">
        <v>0.14399999999999999</v>
      </c>
    </row>
    <row r="45" spans="1:13" ht="18" thickBot="1" x14ac:dyDescent="0.25">
      <c r="B45" s="29"/>
      <c r="C45" s="8"/>
      <c r="D45" s="8"/>
      <c r="E45" s="38"/>
      <c r="F45" s="29"/>
      <c r="G45" s="29"/>
      <c r="H45" s="29"/>
      <c r="I45" s="29"/>
      <c r="J45" s="29"/>
      <c r="K45" s="29"/>
      <c r="L45" s="29"/>
      <c r="M45" s="29"/>
    </row>
    <row r="46" spans="1:13" x14ac:dyDescent="0.2">
      <c r="C46" s="6" t="s">
        <v>289</v>
      </c>
      <c r="E46" s="6" t="s">
        <v>288</v>
      </c>
    </row>
    <row r="47" spans="1:13" x14ac:dyDescent="0.2">
      <c r="A47" s="6"/>
    </row>
  </sheetData>
  <phoneticPr fontId="4"/>
  <pageMargins left="0.37" right="0.4" top="0.6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30</vt:i4>
      </vt:variant>
    </vt:vector>
  </HeadingPairs>
  <TitlesOfParts>
    <vt:vector size="45" baseType="lpstr">
      <vt:lpstr>H01経営</vt:lpstr>
      <vt:lpstr>H02町村</vt:lpstr>
      <vt:lpstr>H03漁船</vt:lpstr>
      <vt:lpstr>H04世帯</vt:lpstr>
      <vt:lpstr>H05就業</vt:lpstr>
      <vt:lpstr>H06漁船</vt:lpstr>
      <vt:lpstr>H07内水</vt:lpstr>
      <vt:lpstr>H08A生産</vt:lpstr>
      <vt:lpstr>H08B生産</vt:lpstr>
      <vt:lpstr>H08C生産</vt:lpstr>
      <vt:lpstr>H08D生産</vt:lpstr>
      <vt:lpstr>H08E生産</vt:lpstr>
      <vt:lpstr>H09町村</vt:lpstr>
      <vt:lpstr>H10金額</vt:lpstr>
      <vt:lpstr>H11加工</vt:lpstr>
      <vt:lpstr>H01経営!Print_Area</vt:lpstr>
      <vt:lpstr>H02町村!Print_Area</vt:lpstr>
      <vt:lpstr>H03漁船!Print_Area</vt:lpstr>
      <vt:lpstr>H04世帯!Print_Area</vt:lpstr>
      <vt:lpstr>H05就業!Print_Area</vt:lpstr>
      <vt:lpstr>H06漁船!Print_Area</vt:lpstr>
      <vt:lpstr>H07内水!Print_Area</vt:lpstr>
      <vt:lpstr>H08A生産!Print_Area</vt:lpstr>
      <vt:lpstr>H08B生産!Print_Area</vt:lpstr>
      <vt:lpstr>H08C生産!Print_Area</vt:lpstr>
      <vt:lpstr>H08D生産!Print_Area</vt:lpstr>
      <vt:lpstr>H08E生産!Print_Area</vt:lpstr>
      <vt:lpstr>H09町村!Print_Area</vt:lpstr>
      <vt:lpstr>H10金額!Print_Area</vt:lpstr>
      <vt:lpstr>H11加工!Print_Area</vt:lpstr>
      <vt:lpstr>H01経営!Print_Area_MI</vt:lpstr>
      <vt:lpstr>H02町村!Print_Area_MI</vt:lpstr>
      <vt:lpstr>H03漁船!Print_Area_MI</vt:lpstr>
      <vt:lpstr>H04世帯!Print_Area_MI</vt:lpstr>
      <vt:lpstr>H05就業!Print_Area_MI</vt:lpstr>
      <vt:lpstr>H06漁船!Print_Area_MI</vt:lpstr>
      <vt:lpstr>H07内水!Print_Area_MI</vt:lpstr>
      <vt:lpstr>H08A生産!Print_Area_MI</vt:lpstr>
      <vt:lpstr>H08B生産!Print_Area_MI</vt:lpstr>
      <vt:lpstr>H08C生産!Print_Area_MI</vt:lpstr>
      <vt:lpstr>H08D生産!Print_Area_MI</vt:lpstr>
      <vt:lpstr>H08E生産!Print_Area_MI</vt:lpstr>
      <vt:lpstr>H09町村!Print_Area_MI</vt:lpstr>
      <vt:lpstr>H10金額!Print_Area_MI</vt:lpstr>
      <vt:lpstr>H11加工!Print_Area_MI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2001-02-16T02:56:33Z</cp:lastPrinted>
  <dcterms:created xsi:type="dcterms:W3CDTF">2000-08-23T09:14:21Z</dcterms:created>
  <dcterms:modified xsi:type="dcterms:W3CDTF">2018-06-26T00:09:31Z</dcterms:modified>
</cp:coreProperties>
</file>