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/>
  </bookViews>
  <sheets>
    <sheet name="F01農家" sheetId="18" r:id="rId1"/>
    <sheet name="F02専兼" sheetId="19" r:id="rId2"/>
    <sheet name="F03経営" sheetId="20" r:id="rId3"/>
    <sheet name="F04耕地" sheetId="21" r:id="rId4"/>
    <sheet name="F05耕地" sheetId="22" r:id="rId5"/>
    <sheet name="F06町村" sheetId="23" r:id="rId6"/>
    <sheet name="F07耕地" sheetId="24" r:id="rId7"/>
    <sheet name="F08価格" sheetId="25" r:id="rId8"/>
    <sheet name="F09機械" sheetId="26" r:id="rId9"/>
    <sheet name="F10作付" sheetId="27" r:id="rId10"/>
    <sheet name="F11作物" sheetId="28" r:id="rId11"/>
    <sheet name="F12町村" sheetId="4" r:id="rId12"/>
    <sheet name="F13A生乳" sheetId="5" r:id="rId13"/>
    <sheet name="F13B牛乳" sheetId="6" r:id="rId14"/>
    <sheet name="F14A牛豚" sheetId="7" r:id="rId15"/>
    <sheet name="F14B牛豚" sheetId="8" r:id="rId16"/>
    <sheet name="F15A鶏" sheetId="9" r:id="rId17"/>
    <sheet name="F15B鶏" sheetId="10" r:id="rId18"/>
    <sheet name="F15C鶏" sheetId="11" r:id="rId19"/>
    <sheet name="F16所得" sheetId="12" r:id="rId20"/>
    <sheet name="F17町村" sheetId="13" r:id="rId21"/>
    <sheet name="F18農経" sheetId="14" r:id="rId22"/>
    <sheet name="F19順位" sheetId="15" r:id="rId23"/>
    <sheet name="F20町村" sheetId="16" r:id="rId24"/>
    <sheet name="F21指数" sheetId="17" r:id="rId25"/>
  </sheets>
  <definedNames>
    <definedName name="_Key1" localSheetId="23" hidden="1">F20町村!#REF!</definedName>
    <definedName name="_Key1" hidden="1">F19順位!$H$15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Sort" localSheetId="23" hidden="1">F20町村!$A$89:$L$143</definedName>
    <definedName name="_Sort" hidden="1">F19順位!$G$15:$I$69</definedName>
    <definedName name="_xlnm.Print_Area" localSheetId="0">F01農家!$A$1:$I$71</definedName>
    <definedName name="_xlnm.Print_Area" localSheetId="1">F02専兼!$A$1:$L$73</definedName>
    <definedName name="_xlnm.Print_Area" localSheetId="2">F03経営!$A$1:$M$73</definedName>
    <definedName name="_xlnm.Print_Area" localSheetId="3">F04耕地!$A$1:$K$30</definedName>
    <definedName name="_xlnm.Print_Area" localSheetId="4">F05耕地!$A$1:$K$45</definedName>
    <definedName name="_xlnm.Print_Area" localSheetId="5">F06町村!$A$1:$J$73</definedName>
    <definedName name="_xlnm.Print_Area" localSheetId="6">F07耕地!$A$1:$N$17</definedName>
    <definedName name="_xlnm.Print_Area" localSheetId="7">F08価格!$A$1:$N$20</definedName>
    <definedName name="_xlnm.Print_Area" localSheetId="8">F09機械!$A$1:$N$21</definedName>
    <definedName name="_xlnm.Print_Area" localSheetId="9">F10作付!$A$1:$N$28</definedName>
    <definedName name="_xlnm.Print_Area" localSheetId="10">F11作物!$A$1:$M$275</definedName>
    <definedName name="_xlnm.Print_Area" localSheetId="11">F12町村!$A$1:$M$73</definedName>
    <definedName name="_xlnm.Print_Area" localSheetId="12">F13A生乳!$A$1:$J$26</definedName>
    <definedName name="_xlnm.Print_Area" localSheetId="13">F13B牛乳!$A$1:$J$27</definedName>
    <definedName name="_xlnm.Print_Area" localSheetId="14">F14A牛豚!$A$1:$J$28</definedName>
    <definedName name="_xlnm.Print_Area" localSheetId="15">F14B牛豚!$A$1:$J$28</definedName>
    <definedName name="_xlnm.Print_Area" localSheetId="16">F15A鶏!$A$1:$J$29</definedName>
    <definedName name="_xlnm.Print_Area" localSheetId="17">F15B鶏!$A$1:$J$25</definedName>
    <definedName name="_xlnm.Print_Area" localSheetId="18">F15C鶏!$A$1:$L$24</definedName>
    <definedName name="_xlnm.Print_Area" localSheetId="19">F16所得!$A$1:$L$50</definedName>
    <definedName name="_xlnm.Print_Area" localSheetId="21">F18農経!$A$1:$O$72</definedName>
    <definedName name="_xlnm.Print_Area" localSheetId="22">F19順位!$A$1:$M$72</definedName>
    <definedName name="_xlnm.Print_Area" localSheetId="23">F20町村!$A$1:$L$146</definedName>
    <definedName name="_xlnm.Print_Area" localSheetId="24">F21指数!$A$1:$J$70</definedName>
    <definedName name="Print_Area_MI" localSheetId="0">F01農家!$A$1:$I$71</definedName>
    <definedName name="Print_Area_MI" localSheetId="1">F02専兼!$A$1:$L$73</definedName>
    <definedName name="Print_Area_MI" localSheetId="2">F03経営!$A$1:$M$73</definedName>
    <definedName name="Print_Area_MI" localSheetId="3">F04耕地!$A$1:$K$30</definedName>
    <definedName name="Print_Area_MI" localSheetId="4">F05耕地!$A$1:$K$45</definedName>
    <definedName name="Print_Area_MI" localSheetId="5">F06町村!$A$1:$J$73</definedName>
    <definedName name="Print_Area_MI" localSheetId="6">F07耕地!$A$1:$N$17</definedName>
    <definedName name="Print_Area_MI" localSheetId="7">F08価格!$A$1:$N$20</definedName>
    <definedName name="Print_Area_MI" localSheetId="8">F09機械!$A$1:$N$21</definedName>
    <definedName name="Print_Area_MI" localSheetId="9">F10作付!$A$1:$N$28</definedName>
    <definedName name="Print_Area_MI" localSheetId="10">F11作物!$A$1:$M$275</definedName>
    <definedName name="Print_Area_MI" localSheetId="11">F12町村!$A$1:$M$73</definedName>
    <definedName name="Print_Area_MI" localSheetId="12">F13A生乳!$A$1:$J$26</definedName>
    <definedName name="Print_Area_MI" localSheetId="13">F13B牛乳!$A$1:$J$27</definedName>
    <definedName name="Print_Area_MI" localSheetId="14">F14A牛豚!$A$1:$J$28</definedName>
    <definedName name="Print_Area_MI" localSheetId="15">F14B牛豚!$A$1:$J$28</definedName>
    <definedName name="Print_Area_MI" localSheetId="16">F15A鶏!$A$1:$J$29</definedName>
    <definedName name="Print_Area_MI" localSheetId="17">F15B鶏!$A$1:$J$25</definedName>
    <definedName name="Print_Area_MI" localSheetId="18">F15C鶏!$A$1:$L$24</definedName>
    <definedName name="Print_Area_MI" localSheetId="19">F16所得!$A$1:$L$50</definedName>
    <definedName name="Print_Area_MI" localSheetId="21">F18農経!$A$1:$O$72</definedName>
    <definedName name="Print_Area_MI" localSheetId="22">F19順位!$A$1:$M$72</definedName>
    <definedName name="Print_Area_MI" localSheetId="23">F20町村!$A$1:$L$146</definedName>
    <definedName name="Print_Area_MI" localSheetId="24">F21指数!$A$1:$J$70</definedName>
  </definedNames>
  <calcPr calcId="145621"/>
</workbook>
</file>

<file path=xl/calcChain.xml><?xml version="1.0" encoding="utf-8"?>
<calcChain xmlns="http://schemas.openxmlformats.org/spreadsheetml/2006/main">
  <c r="G209" i="28" l="1"/>
  <c r="F209" i="28"/>
  <c r="G208" i="28"/>
  <c r="F208" i="28"/>
  <c r="G207" i="28"/>
  <c r="F207" i="28"/>
  <c r="G206" i="28"/>
  <c r="F206" i="28"/>
  <c r="G204" i="28"/>
  <c r="F204" i="28"/>
  <c r="G203" i="28"/>
  <c r="F203" i="28"/>
  <c r="K202" i="28"/>
  <c r="G202" i="28"/>
  <c r="F202" i="28"/>
  <c r="G201" i="28"/>
  <c r="F201" i="28"/>
  <c r="G200" i="28"/>
  <c r="F200" i="28"/>
  <c r="E113" i="28"/>
  <c r="E112" i="28"/>
  <c r="E110" i="28"/>
  <c r="D25" i="27"/>
  <c r="D24" i="27"/>
  <c r="N22" i="27"/>
  <c r="M22" i="27"/>
  <c r="L22" i="27"/>
  <c r="K22" i="27"/>
  <c r="J22" i="27"/>
  <c r="I22" i="27"/>
  <c r="H22" i="27"/>
  <c r="G22" i="27"/>
  <c r="F22" i="27"/>
  <c r="D22" i="27"/>
  <c r="D21" i="27"/>
  <c r="D20" i="27"/>
  <c r="D19" i="27"/>
  <c r="D17" i="27"/>
  <c r="J15" i="24"/>
  <c r="E15" i="24"/>
  <c r="J14" i="24"/>
  <c r="E14" i="24"/>
  <c r="J13" i="24"/>
  <c r="E13" i="24"/>
  <c r="G70" i="23"/>
  <c r="D70" i="23"/>
  <c r="C70" i="23"/>
  <c r="G69" i="23"/>
  <c r="D69" i="23"/>
  <c r="C69" i="23"/>
  <c r="G68" i="23"/>
  <c r="D68" i="23"/>
  <c r="C68" i="23"/>
  <c r="G67" i="23"/>
  <c r="D67" i="23"/>
  <c r="C67" i="23"/>
  <c r="G66" i="23"/>
  <c r="D66" i="23"/>
  <c r="C66" i="23"/>
  <c r="G65" i="23"/>
  <c r="D65" i="23"/>
  <c r="C65" i="23"/>
  <c r="G64" i="23"/>
  <c r="D64" i="23"/>
  <c r="C64" i="23"/>
  <c r="G62" i="23"/>
  <c r="D62" i="23"/>
  <c r="C62" i="23" s="1"/>
  <c r="G61" i="23"/>
  <c r="D61" i="23"/>
  <c r="C61" i="23"/>
  <c r="G60" i="23"/>
  <c r="D60" i="23"/>
  <c r="C60" i="23"/>
  <c r="G59" i="23"/>
  <c r="D59" i="23"/>
  <c r="C59" i="23"/>
  <c r="G58" i="23"/>
  <c r="D58" i="23"/>
  <c r="C58" i="23"/>
  <c r="G57" i="23"/>
  <c r="D57" i="23"/>
  <c r="C57" i="23"/>
  <c r="G56" i="23"/>
  <c r="D56" i="23"/>
  <c r="C56" i="23"/>
  <c r="G54" i="23"/>
  <c r="D54" i="23"/>
  <c r="C54" i="23"/>
  <c r="G53" i="23"/>
  <c r="D53" i="23"/>
  <c r="C53" i="23"/>
  <c r="G52" i="23"/>
  <c r="D52" i="23"/>
  <c r="C52" i="23"/>
  <c r="G51" i="23"/>
  <c r="D51" i="23"/>
  <c r="C51" i="23"/>
  <c r="G50" i="23"/>
  <c r="D50" i="23"/>
  <c r="C50" i="23"/>
  <c r="G49" i="23"/>
  <c r="D49" i="23"/>
  <c r="C49" i="23"/>
  <c r="G48" i="23"/>
  <c r="D48" i="23"/>
  <c r="C48" i="23" s="1"/>
  <c r="G47" i="23"/>
  <c r="D47" i="23"/>
  <c r="C47" i="23" s="1"/>
  <c r="G46" i="23"/>
  <c r="D46" i="23"/>
  <c r="C46" i="23"/>
  <c r="G45" i="23"/>
  <c r="D45" i="23"/>
  <c r="C45" i="23"/>
  <c r="G43" i="23"/>
  <c r="D43" i="23"/>
  <c r="C43" i="23"/>
  <c r="G42" i="23"/>
  <c r="D42" i="23"/>
  <c r="C42" i="23"/>
  <c r="G41" i="23"/>
  <c r="D41" i="23"/>
  <c r="C41" i="23"/>
  <c r="G40" i="23"/>
  <c r="D40" i="23"/>
  <c r="C40" i="23"/>
  <c r="G39" i="23"/>
  <c r="D39" i="23"/>
  <c r="C39" i="23"/>
  <c r="G38" i="23"/>
  <c r="D38" i="23"/>
  <c r="C38" i="23" s="1"/>
  <c r="G37" i="23"/>
  <c r="D37" i="23"/>
  <c r="C37" i="23"/>
  <c r="G36" i="23"/>
  <c r="D36" i="23"/>
  <c r="C36" i="23"/>
  <c r="G35" i="23"/>
  <c r="D35" i="23"/>
  <c r="C35" i="23"/>
  <c r="G34" i="23"/>
  <c r="D34" i="23"/>
  <c r="C34" i="23"/>
  <c r="G32" i="23"/>
  <c r="D32" i="23"/>
  <c r="C32" i="23"/>
  <c r="G31" i="23"/>
  <c r="D31" i="23"/>
  <c r="C31" i="23"/>
  <c r="G30" i="23"/>
  <c r="D30" i="23"/>
  <c r="C30" i="23" s="1"/>
  <c r="G29" i="23"/>
  <c r="D29" i="23"/>
  <c r="C29" i="23"/>
  <c r="G28" i="23"/>
  <c r="D28" i="23"/>
  <c r="C28" i="23"/>
  <c r="G27" i="23"/>
  <c r="D27" i="23"/>
  <c r="C27" i="23"/>
  <c r="G26" i="23"/>
  <c r="D26" i="23"/>
  <c r="C26" i="23"/>
  <c r="G25" i="23"/>
  <c r="D25" i="23"/>
  <c r="C25" i="23" s="1"/>
  <c r="G24" i="23"/>
  <c r="D24" i="23"/>
  <c r="C24" i="23"/>
  <c r="G22" i="23"/>
  <c r="G14" i="23" s="1"/>
  <c r="D22" i="23"/>
  <c r="C22" i="23" s="1"/>
  <c r="G21" i="23"/>
  <c r="D21" i="23"/>
  <c r="C21" i="23"/>
  <c r="G20" i="23"/>
  <c r="D20" i="23"/>
  <c r="C20" i="23"/>
  <c r="G19" i="23"/>
  <c r="D19" i="23"/>
  <c r="C19" i="23"/>
  <c r="G18" i="23"/>
  <c r="D18" i="23"/>
  <c r="C18" i="23"/>
  <c r="G17" i="23"/>
  <c r="D17" i="23"/>
  <c r="C17" i="23"/>
  <c r="G16" i="23"/>
  <c r="D16" i="23"/>
  <c r="D14" i="23" s="1"/>
  <c r="C16" i="23"/>
  <c r="J14" i="23"/>
  <c r="I14" i="23"/>
  <c r="H14" i="23"/>
  <c r="E14" i="23"/>
  <c r="C13" i="23"/>
  <c r="H42" i="22"/>
  <c r="C42" i="22"/>
  <c r="H41" i="22"/>
  <c r="C41" i="22"/>
  <c r="H40" i="22"/>
  <c r="C40" i="22"/>
  <c r="H39" i="22"/>
  <c r="C39" i="22"/>
  <c r="H37" i="22"/>
  <c r="C37" i="22"/>
  <c r="H36" i="22"/>
  <c r="C36" i="22"/>
  <c r="H35" i="22"/>
  <c r="C35" i="22"/>
  <c r="H34" i="22"/>
  <c r="C34" i="22"/>
  <c r="H32" i="22"/>
  <c r="H31" i="22"/>
  <c r="H30" i="22"/>
  <c r="H29" i="22"/>
  <c r="C29" i="22"/>
  <c r="H27" i="22"/>
  <c r="C27" i="22"/>
  <c r="H26" i="22"/>
  <c r="C26" i="22"/>
  <c r="H25" i="22"/>
  <c r="C25" i="22"/>
  <c r="H24" i="22"/>
  <c r="C24" i="22"/>
  <c r="J22" i="22"/>
  <c r="H22" i="22"/>
  <c r="D22" i="22"/>
  <c r="C22" i="22" s="1"/>
  <c r="J21" i="22"/>
  <c r="H21" i="22"/>
  <c r="F21" i="22"/>
  <c r="D21" i="22"/>
  <c r="C21" i="22"/>
  <c r="J20" i="22"/>
  <c r="I20" i="22"/>
  <c r="H20" i="22"/>
  <c r="D20" i="22"/>
  <c r="C20" i="22"/>
  <c r="J19" i="22"/>
  <c r="H19" i="22" s="1"/>
  <c r="F19" i="22"/>
  <c r="D19" i="22"/>
  <c r="C19" i="22"/>
  <c r="J17" i="22"/>
  <c r="I17" i="22"/>
  <c r="H17" i="22"/>
  <c r="D17" i="22"/>
  <c r="C17" i="22"/>
  <c r="J16" i="22"/>
  <c r="H16" i="22"/>
  <c r="F16" i="22"/>
  <c r="D16" i="22"/>
  <c r="C16" i="22"/>
  <c r="J15" i="22"/>
  <c r="I15" i="22"/>
  <c r="H15" i="22" s="1"/>
  <c r="D15" i="22"/>
  <c r="C15" i="22"/>
  <c r="J14" i="22"/>
  <c r="H14" i="22"/>
  <c r="D14" i="22"/>
  <c r="C14" i="22" s="1"/>
  <c r="D28" i="21"/>
  <c r="C28" i="21" s="1"/>
  <c r="G27" i="21"/>
  <c r="D27" i="21"/>
  <c r="C27" i="21"/>
  <c r="G26" i="21"/>
  <c r="D26" i="21"/>
  <c r="C26" i="21"/>
  <c r="G25" i="21"/>
  <c r="D25" i="21"/>
  <c r="C25" i="21"/>
  <c r="G23" i="21"/>
  <c r="D23" i="21"/>
  <c r="C23" i="21"/>
  <c r="G22" i="21"/>
  <c r="D22" i="21"/>
  <c r="C22" i="21"/>
  <c r="G21" i="21"/>
  <c r="D21" i="21"/>
  <c r="C21" i="21"/>
  <c r="G20" i="21"/>
  <c r="D20" i="21"/>
  <c r="C20" i="21" s="1"/>
  <c r="G18" i="21"/>
  <c r="D18" i="21"/>
  <c r="C18" i="21"/>
  <c r="G17" i="21"/>
  <c r="D17" i="21"/>
  <c r="C17" i="21"/>
  <c r="G16" i="21"/>
  <c r="D16" i="21"/>
  <c r="C16" i="21"/>
  <c r="C14" i="21"/>
  <c r="C13" i="21"/>
  <c r="C12" i="21"/>
  <c r="F70" i="20"/>
  <c r="D70" i="20" s="1"/>
  <c r="F69" i="20"/>
  <c r="D69" i="20"/>
  <c r="F68" i="20"/>
  <c r="D68" i="20"/>
  <c r="F67" i="20"/>
  <c r="D67" i="20"/>
  <c r="F66" i="20"/>
  <c r="D66" i="20"/>
  <c r="F65" i="20"/>
  <c r="D65" i="20"/>
  <c r="F64" i="20"/>
  <c r="D64" i="20"/>
  <c r="F63" i="20"/>
  <c r="D63" i="20" s="1"/>
  <c r="F62" i="20"/>
  <c r="D62" i="20"/>
  <c r="F61" i="20"/>
  <c r="D61" i="20" s="1"/>
  <c r="F60" i="20"/>
  <c r="D60" i="20"/>
  <c r="F59" i="20"/>
  <c r="D59" i="20" s="1"/>
  <c r="F58" i="20"/>
  <c r="D58" i="20"/>
  <c r="F57" i="20"/>
  <c r="D57" i="20"/>
  <c r="F55" i="20"/>
  <c r="D55" i="20"/>
  <c r="F54" i="20"/>
  <c r="D54" i="20"/>
  <c r="F53" i="20"/>
  <c r="D53" i="20"/>
  <c r="F52" i="20"/>
  <c r="D52" i="20"/>
  <c r="F51" i="20"/>
  <c r="D51" i="20" s="1"/>
  <c r="F50" i="20"/>
  <c r="D50" i="20"/>
  <c r="F49" i="20"/>
  <c r="D49" i="20" s="1"/>
  <c r="F48" i="20"/>
  <c r="D48" i="20"/>
  <c r="F47" i="20"/>
  <c r="D47" i="20" s="1"/>
  <c r="F46" i="20"/>
  <c r="D46" i="20"/>
  <c r="F45" i="20"/>
  <c r="D45" i="20"/>
  <c r="F44" i="20"/>
  <c r="D44" i="20"/>
  <c r="F43" i="20"/>
  <c r="D43" i="20"/>
  <c r="F42" i="20"/>
  <c r="D42" i="20"/>
  <c r="F41" i="20"/>
  <c r="D41" i="20"/>
  <c r="F39" i="20"/>
  <c r="D39" i="20" s="1"/>
  <c r="F38" i="20"/>
  <c r="D38" i="20"/>
  <c r="F37" i="20"/>
  <c r="D37" i="20" s="1"/>
  <c r="F36" i="20"/>
  <c r="D36" i="20"/>
  <c r="F35" i="20"/>
  <c r="D35" i="20" s="1"/>
  <c r="F34" i="20"/>
  <c r="D34" i="20"/>
  <c r="F33" i="20"/>
  <c r="D33" i="20"/>
  <c r="F32" i="20"/>
  <c r="D32" i="20"/>
  <c r="F31" i="20"/>
  <c r="D31" i="20"/>
  <c r="F30" i="20"/>
  <c r="D30" i="20"/>
  <c r="F29" i="20"/>
  <c r="D29" i="20"/>
  <c r="F28" i="20"/>
  <c r="D28" i="20" s="1"/>
  <c r="F27" i="20"/>
  <c r="D27" i="20"/>
  <c r="F26" i="20"/>
  <c r="D26" i="20" s="1"/>
  <c r="F24" i="20"/>
  <c r="F16" i="20" s="1"/>
  <c r="D24" i="20"/>
  <c r="F23" i="20"/>
  <c r="D23" i="20" s="1"/>
  <c r="F22" i="20"/>
  <c r="D22" i="20"/>
  <c r="F21" i="20"/>
  <c r="D21" i="20"/>
  <c r="F20" i="20"/>
  <c r="D20" i="20"/>
  <c r="F19" i="20"/>
  <c r="D19" i="20"/>
  <c r="F18" i="20"/>
  <c r="D18" i="20"/>
  <c r="M16" i="20"/>
  <c r="L16" i="20"/>
  <c r="K16" i="20"/>
  <c r="J16" i="20"/>
  <c r="I16" i="20"/>
  <c r="H16" i="20"/>
  <c r="G16" i="20"/>
  <c r="E16" i="20"/>
  <c r="K15" i="20"/>
  <c r="G15" i="20"/>
  <c r="F15" i="20"/>
  <c r="D15" i="20"/>
  <c r="L14" i="20"/>
  <c r="K14" i="20"/>
  <c r="G14" i="20"/>
  <c r="F14" i="20"/>
  <c r="D14" i="20"/>
  <c r="L70" i="19"/>
  <c r="D70" i="19"/>
  <c r="L69" i="19"/>
  <c r="D69" i="19"/>
  <c r="L68" i="19"/>
  <c r="D68" i="19"/>
  <c r="L67" i="19"/>
  <c r="D67" i="19"/>
  <c r="L66" i="19"/>
  <c r="D66" i="19"/>
  <c r="L65" i="19"/>
  <c r="D65" i="19"/>
  <c r="L64" i="19"/>
  <c r="D64" i="19"/>
  <c r="L63" i="19"/>
  <c r="D63" i="19"/>
  <c r="L62" i="19"/>
  <c r="D62" i="19"/>
  <c r="L61" i="19"/>
  <c r="D61" i="19"/>
  <c r="L60" i="19"/>
  <c r="D60" i="19"/>
  <c r="L59" i="19"/>
  <c r="D59" i="19"/>
  <c r="L58" i="19"/>
  <c r="D58" i="19"/>
  <c r="L57" i="19"/>
  <c r="D57" i="19"/>
  <c r="L56" i="19"/>
  <c r="D56" i="19"/>
  <c r="L55" i="19"/>
  <c r="D55" i="19"/>
  <c r="L54" i="19"/>
  <c r="D54" i="19"/>
  <c r="L53" i="19"/>
  <c r="D53" i="19"/>
  <c r="L52" i="19"/>
  <c r="D52" i="19"/>
  <c r="L51" i="19"/>
  <c r="D51" i="19"/>
  <c r="L50" i="19"/>
  <c r="D50" i="19"/>
  <c r="L49" i="19"/>
  <c r="D49" i="19"/>
  <c r="L48" i="19"/>
  <c r="D48" i="19"/>
  <c r="L47" i="19"/>
  <c r="D47" i="19"/>
  <c r="L46" i="19"/>
  <c r="D46" i="19"/>
  <c r="L45" i="19"/>
  <c r="D45" i="19"/>
  <c r="L44" i="19"/>
  <c r="D44" i="19"/>
  <c r="L43" i="19"/>
  <c r="D43" i="19"/>
  <c r="L42" i="19"/>
  <c r="D42" i="19"/>
  <c r="L40" i="19"/>
  <c r="D40" i="19"/>
  <c r="L39" i="19"/>
  <c r="D39" i="19"/>
  <c r="L38" i="19"/>
  <c r="D38" i="19"/>
  <c r="L37" i="19"/>
  <c r="D37" i="19"/>
  <c r="L36" i="19"/>
  <c r="D36" i="19"/>
  <c r="L35" i="19"/>
  <c r="D35" i="19"/>
  <c r="L34" i="19"/>
  <c r="D34" i="19"/>
  <c r="L33" i="19"/>
  <c r="D33" i="19"/>
  <c r="L32" i="19"/>
  <c r="D32" i="19"/>
  <c r="L31" i="19"/>
  <c r="D31" i="19"/>
  <c r="L30" i="19"/>
  <c r="D30" i="19"/>
  <c r="L29" i="19"/>
  <c r="D29" i="19"/>
  <c r="L28" i="19"/>
  <c r="D28" i="19"/>
  <c r="L27" i="19"/>
  <c r="D27" i="19"/>
  <c r="L25" i="19"/>
  <c r="L17" i="19" s="1"/>
  <c r="G17" i="19" s="1"/>
  <c r="D25" i="19"/>
  <c r="D17" i="19" s="1"/>
  <c r="L24" i="19"/>
  <c r="D24" i="19"/>
  <c r="L23" i="19"/>
  <c r="D23" i="19"/>
  <c r="L22" i="19"/>
  <c r="D22" i="19"/>
  <c r="L21" i="19"/>
  <c r="D21" i="19"/>
  <c r="L20" i="19"/>
  <c r="D20" i="19"/>
  <c r="L19" i="19"/>
  <c r="D19" i="19"/>
  <c r="K17" i="19"/>
  <c r="J17" i="19"/>
  <c r="I17" i="19"/>
  <c r="H17" i="19"/>
  <c r="F17" i="19"/>
  <c r="E17" i="19"/>
  <c r="L16" i="19"/>
  <c r="L15" i="19"/>
  <c r="D15" i="19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I17" i="18"/>
  <c r="H17" i="18"/>
  <c r="G17" i="18"/>
  <c r="F17" i="18"/>
  <c r="E17" i="18"/>
  <c r="D17" i="18"/>
  <c r="D16" i="18"/>
  <c r="J66" i="17"/>
  <c r="I66" i="17"/>
  <c r="H66" i="17"/>
  <c r="G66" i="17"/>
  <c r="F66" i="17"/>
  <c r="E66" i="17"/>
  <c r="D66" i="17"/>
  <c r="C66" i="17"/>
  <c r="J65" i="17"/>
  <c r="I65" i="17"/>
  <c r="H65" i="17"/>
  <c r="G65" i="17"/>
  <c r="F65" i="17"/>
  <c r="E65" i="17"/>
  <c r="D65" i="17"/>
  <c r="C65" i="17"/>
  <c r="J64" i="17"/>
  <c r="I64" i="17"/>
  <c r="H64" i="17"/>
  <c r="G64" i="17"/>
  <c r="F64" i="17"/>
  <c r="E64" i="17"/>
  <c r="D64" i="17"/>
  <c r="C64" i="17"/>
  <c r="J62" i="17"/>
  <c r="I62" i="17"/>
  <c r="H62" i="17"/>
  <c r="G62" i="17"/>
  <c r="F62" i="17"/>
  <c r="E62" i="17"/>
  <c r="D62" i="17"/>
  <c r="C62" i="17"/>
  <c r="J61" i="17"/>
  <c r="I61" i="17"/>
  <c r="H61" i="17"/>
  <c r="G61" i="17"/>
  <c r="F61" i="17"/>
  <c r="E61" i="17"/>
  <c r="D61" i="17"/>
  <c r="C61" i="17"/>
  <c r="J60" i="17"/>
  <c r="I60" i="17"/>
  <c r="H60" i="17"/>
  <c r="G60" i="17"/>
  <c r="F60" i="17"/>
  <c r="E60" i="17"/>
  <c r="D60" i="17"/>
  <c r="C60" i="17"/>
  <c r="J58" i="17"/>
  <c r="I58" i="17"/>
  <c r="H58" i="17"/>
  <c r="G58" i="17"/>
  <c r="F58" i="17"/>
  <c r="E58" i="17"/>
  <c r="D58" i="17"/>
  <c r="C58" i="17"/>
  <c r="J57" i="17"/>
  <c r="I57" i="17"/>
  <c r="H57" i="17"/>
  <c r="G57" i="17"/>
  <c r="F57" i="17"/>
  <c r="E57" i="17"/>
  <c r="D57" i="17"/>
  <c r="C57" i="17"/>
  <c r="J36" i="17"/>
  <c r="I36" i="17"/>
  <c r="H36" i="17"/>
  <c r="G36" i="17"/>
  <c r="F36" i="17"/>
  <c r="E36" i="17"/>
  <c r="D36" i="17"/>
  <c r="C36" i="17"/>
  <c r="J35" i="17"/>
  <c r="I35" i="17"/>
  <c r="H35" i="17"/>
  <c r="G35" i="17"/>
  <c r="F35" i="17"/>
  <c r="E35" i="17"/>
  <c r="D35" i="17"/>
  <c r="C35" i="17"/>
  <c r="J34" i="17"/>
  <c r="I34" i="17"/>
  <c r="H34" i="17"/>
  <c r="G34" i="17"/>
  <c r="F34" i="17"/>
  <c r="E34" i="17"/>
  <c r="D34" i="17"/>
  <c r="C34" i="17"/>
  <c r="J32" i="17"/>
  <c r="I32" i="17"/>
  <c r="H32" i="17"/>
  <c r="G32" i="17"/>
  <c r="F32" i="17"/>
  <c r="E32" i="17"/>
  <c r="D32" i="17"/>
  <c r="C32" i="17"/>
  <c r="J31" i="17"/>
  <c r="I31" i="17"/>
  <c r="H31" i="17"/>
  <c r="G31" i="17"/>
  <c r="F31" i="17"/>
  <c r="E31" i="17"/>
  <c r="D31" i="17"/>
  <c r="C31" i="17"/>
  <c r="J30" i="17"/>
  <c r="I30" i="17"/>
  <c r="H30" i="17"/>
  <c r="G30" i="17"/>
  <c r="F30" i="17"/>
  <c r="E30" i="17"/>
  <c r="D30" i="17"/>
  <c r="C30" i="17"/>
  <c r="J28" i="17"/>
  <c r="I28" i="17"/>
  <c r="H28" i="17"/>
  <c r="G28" i="17"/>
  <c r="F28" i="17"/>
  <c r="E28" i="17"/>
  <c r="D28" i="17"/>
  <c r="C28" i="17"/>
  <c r="J27" i="17"/>
  <c r="I27" i="17"/>
  <c r="H27" i="17"/>
  <c r="G27" i="17"/>
  <c r="F27" i="17"/>
  <c r="E27" i="17"/>
  <c r="D27" i="17"/>
  <c r="C27" i="17"/>
  <c r="K87" i="16"/>
  <c r="J87" i="16"/>
  <c r="D70" i="16"/>
  <c r="D69" i="16"/>
  <c r="D68" i="16"/>
  <c r="D67" i="16"/>
  <c r="D66" i="16"/>
  <c r="D65" i="16"/>
  <c r="D64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3" i="16"/>
  <c r="D42" i="16"/>
  <c r="D41" i="16"/>
  <c r="D40" i="16"/>
  <c r="D39" i="16"/>
  <c r="D38" i="16"/>
  <c r="D37" i="16"/>
  <c r="D36" i="16"/>
  <c r="D35" i="16"/>
  <c r="D34" i="16"/>
  <c r="D32" i="16"/>
  <c r="D31" i="16"/>
  <c r="D30" i="16"/>
  <c r="D29" i="16"/>
  <c r="D28" i="16"/>
  <c r="D27" i="16"/>
  <c r="D26" i="16"/>
  <c r="D25" i="16"/>
  <c r="D14" i="16" s="1"/>
  <c r="C14" i="16" s="1"/>
  <c r="D24" i="16"/>
  <c r="D22" i="16"/>
  <c r="D21" i="16"/>
  <c r="D20" i="16"/>
  <c r="D19" i="16"/>
  <c r="D18" i="16"/>
  <c r="D17" i="16"/>
  <c r="D16" i="16"/>
  <c r="L14" i="16"/>
  <c r="K14" i="16"/>
  <c r="J14" i="16"/>
  <c r="I14" i="16"/>
  <c r="H14" i="16"/>
  <c r="G14" i="16"/>
  <c r="F14" i="16"/>
  <c r="E14" i="16"/>
  <c r="L69" i="15"/>
  <c r="M69" i="15" s="1"/>
  <c r="H69" i="15"/>
  <c r="I69" i="15" s="1"/>
  <c r="M68" i="15"/>
  <c r="I68" i="15"/>
  <c r="E68" i="15"/>
  <c r="M67" i="15"/>
  <c r="I67" i="15"/>
  <c r="E67" i="15"/>
  <c r="M66" i="15"/>
  <c r="I66" i="15"/>
  <c r="E66" i="15"/>
  <c r="M65" i="15"/>
  <c r="I65" i="15"/>
  <c r="E65" i="15"/>
  <c r="M64" i="15"/>
  <c r="I64" i="15"/>
  <c r="E64" i="15"/>
  <c r="M63" i="15"/>
  <c r="I63" i="15"/>
  <c r="M62" i="15"/>
  <c r="I62" i="15"/>
  <c r="M61" i="15"/>
  <c r="I61" i="15"/>
  <c r="E61" i="15"/>
  <c r="M60" i="15"/>
  <c r="I60" i="15"/>
  <c r="E60" i="15"/>
  <c r="M59" i="15"/>
  <c r="I59" i="15"/>
  <c r="E59" i="15"/>
  <c r="M57" i="15"/>
  <c r="I57" i="15"/>
  <c r="E57" i="15"/>
  <c r="M56" i="15"/>
  <c r="I56" i="15"/>
  <c r="E56" i="15"/>
  <c r="M55" i="15"/>
  <c r="I55" i="15"/>
  <c r="E55" i="15"/>
  <c r="M54" i="15"/>
  <c r="I54" i="15"/>
  <c r="M53" i="15"/>
  <c r="I53" i="15"/>
  <c r="E53" i="15"/>
  <c r="M52" i="15"/>
  <c r="I52" i="15"/>
  <c r="E52" i="15"/>
  <c r="M51" i="15"/>
  <c r="I51" i="15"/>
  <c r="E51" i="15"/>
  <c r="M50" i="15"/>
  <c r="I50" i="15"/>
  <c r="E50" i="15"/>
  <c r="M49" i="15"/>
  <c r="I49" i="15"/>
  <c r="E49" i="15"/>
  <c r="M48" i="15"/>
  <c r="I48" i="15"/>
  <c r="E48" i="15"/>
  <c r="M46" i="15"/>
  <c r="I46" i="15"/>
  <c r="M45" i="15"/>
  <c r="I45" i="15"/>
  <c r="M44" i="15"/>
  <c r="I44" i="15"/>
  <c r="E44" i="15"/>
  <c r="M43" i="15"/>
  <c r="I43" i="15"/>
  <c r="E43" i="15"/>
  <c r="M42" i="15"/>
  <c r="I42" i="15"/>
  <c r="E42" i="15"/>
  <c r="M41" i="15"/>
  <c r="I41" i="15"/>
  <c r="E41" i="15"/>
  <c r="M40" i="15"/>
  <c r="I40" i="15"/>
  <c r="E40" i="15"/>
  <c r="M39" i="15"/>
  <c r="I39" i="15"/>
  <c r="M38" i="15"/>
  <c r="I38" i="15"/>
  <c r="M37" i="15"/>
  <c r="I37" i="15"/>
  <c r="E37" i="15"/>
  <c r="M35" i="15"/>
  <c r="I35" i="15"/>
  <c r="E35" i="15"/>
  <c r="M34" i="15"/>
  <c r="I34" i="15"/>
  <c r="E34" i="15"/>
  <c r="M33" i="15"/>
  <c r="I33" i="15"/>
  <c r="E33" i="15"/>
  <c r="M32" i="15"/>
  <c r="I32" i="15"/>
  <c r="E32" i="15"/>
  <c r="M31" i="15"/>
  <c r="I31" i="15"/>
  <c r="E31" i="15"/>
  <c r="M30" i="15"/>
  <c r="I30" i="15"/>
  <c r="M29" i="15"/>
  <c r="I29" i="15"/>
  <c r="E29" i="15"/>
  <c r="M28" i="15"/>
  <c r="I28" i="15"/>
  <c r="E28" i="15"/>
  <c r="M27" i="15"/>
  <c r="I27" i="15"/>
  <c r="E27" i="15"/>
  <c r="M26" i="15"/>
  <c r="I26" i="15"/>
  <c r="E26" i="15"/>
  <c r="M24" i="15"/>
  <c r="I24" i="15"/>
  <c r="E24" i="15"/>
  <c r="M23" i="15"/>
  <c r="I23" i="15"/>
  <c r="E23" i="15"/>
  <c r="M22" i="15"/>
  <c r="I22" i="15"/>
  <c r="M21" i="15"/>
  <c r="I21" i="15"/>
  <c r="M20" i="15"/>
  <c r="I20" i="15"/>
  <c r="E20" i="15"/>
  <c r="M19" i="15"/>
  <c r="I19" i="15"/>
  <c r="E19" i="15"/>
  <c r="M18" i="15"/>
  <c r="I18" i="15"/>
  <c r="E18" i="15"/>
  <c r="M17" i="15"/>
  <c r="I17" i="15"/>
  <c r="E17" i="15"/>
  <c r="M16" i="15"/>
  <c r="I16" i="15"/>
  <c r="E16" i="15"/>
  <c r="M15" i="15"/>
  <c r="M13" i="15" s="1"/>
  <c r="I15" i="15"/>
  <c r="I13" i="15" s="1"/>
  <c r="D13" i="15"/>
  <c r="E63" i="15" s="1"/>
  <c r="O65" i="14"/>
  <c r="K65" i="14"/>
  <c r="J65" i="14"/>
  <c r="I65" i="14"/>
  <c r="O55" i="14"/>
  <c r="N55" i="14"/>
  <c r="M55" i="14"/>
  <c r="L55" i="14"/>
  <c r="K55" i="14"/>
  <c r="J55" i="14"/>
  <c r="I55" i="14"/>
  <c r="O52" i="14"/>
  <c r="N52" i="14"/>
  <c r="M52" i="14"/>
  <c r="L52" i="14"/>
  <c r="K52" i="14"/>
  <c r="J52" i="14"/>
  <c r="I52" i="14"/>
  <c r="O48" i="14"/>
  <c r="N48" i="14"/>
  <c r="M48" i="14"/>
  <c r="L48" i="14"/>
  <c r="K48" i="14"/>
  <c r="J48" i="14"/>
  <c r="I48" i="14"/>
  <c r="O43" i="14"/>
  <c r="O27" i="14" s="1"/>
  <c r="N43" i="14"/>
  <c r="N65" i="14" s="1"/>
  <c r="M43" i="14"/>
  <c r="M65" i="14" s="1"/>
  <c r="L43" i="14"/>
  <c r="L65" i="14" s="1"/>
  <c r="K43" i="14"/>
  <c r="J43" i="14"/>
  <c r="I43" i="14"/>
  <c r="O41" i="14"/>
  <c r="N41" i="14"/>
  <c r="O29" i="14"/>
  <c r="O64" i="14" s="1"/>
  <c r="O63" i="14" s="1"/>
  <c r="O67" i="14" s="1"/>
  <c r="O68" i="14" s="1"/>
  <c r="O69" i="14" s="1"/>
  <c r="N29" i="14"/>
  <c r="N64" i="14" s="1"/>
  <c r="N63" i="14" s="1"/>
  <c r="N67" i="14" s="1"/>
  <c r="N68" i="14" s="1"/>
  <c r="N69" i="14" s="1"/>
  <c r="M29" i="14"/>
  <c r="M64" i="14" s="1"/>
  <c r="M63" i="14" s="1"/>
  <c r="M67" i="14" s="1"/>
  <c r="M68" i="14" s="1"/>
  <c r="M69" i="14" s="1"/>
  <c r="L29" i="14"/>
  <c r="L64" i="14" s="1"/>
  <c r="L63" i="14" s="1"/>
  <c r="L67" i="14" s="1"/>
  <c r="L68" i="14" s="1"/>
  <c r="L69" i="14" s="1"/>
  <c r="K29" i="14"/>
  <c r="K64" i="14" s="1"/>
  <c r="K63" i="14" s="1"/>
  <c r="K67" i="14" s="1"/>
  <c r="K68" i="14" s="1"/>
  <c r="K69" i="14" s="1"/>
  <c r="J29" i="14"/>
  <c r="J64" i="14" s="1"/>
  <c r="J63" i="14" s="1"/>
  <c r="J67" i="14" s="1"/>
  <c r="J68" i="14" s="1"/>
  <c r="J69" i="14" s="1"/>
  <c r="I29" i="14"/>
  <c r="I64" i="14" s="1"/>
  <c r="I63" i="14" s="1"/>
  <c r="I67" i="14" s="1"/>
  <c r="I68" i="14" s="1"/>
  <c r="I69" i="14" s="1"/>
  <c r="L27" i="14"/>
  <c r="K27" i="14"/>
  <c r="J27" i="14"/>
  <c r="I27" i="14"/>
  <c r="O20" i="14"/>
  <c r="O17" i="14" s="1"/>
  <c r="O15" i="14" s="1"/>
  <c r="N20" i="14"/>
  <c r="N17" i="14" s="1"/>
  <c r="N15" i="14" s="1"/>
  <c r="M20" i="14"/>
  <c r="L20" i="14"/>
  <c r="K20" i="14"/>
  <c r="J20" i="14"/>
  <c r="I20" i="14"/>
  <c r="M17" i="14"/>
  <c r="L17" i="14"/>
  <c r="K17" i="14"/>
  <c r="J17" i="14"/>
  <c r="I17" i="14"/>
  <c r="M15" i="14"/>
  <c r="L15" i="14"/>
  <c r="K15" i="14"/>
  <c r="J15" i="14"/>
  <c r="I15" i="14"/>
  <c r="O11" i="14"/>
  <c r="N11" i="14"/>
  <c r="M11" i="14"/>
  <c r="L11" i="14"/>
  <c r="K11" i="14"/>
  <c r="J11" i="14"/>
  <c r="I11" i="14"/>
  <c r="D47" i="12"/>
  <c r="D46" i="12"/>
  <c r="D45" i="12"/>
  <c r="D43" i="12"/>
  <c r="D42" i="12"/>
  <c r="D41" i="12"/>
  <c r="C21" i="12" s="1"/>
  <c r="D40" i="12"/>
  <c r="C20" i="12" s="1"/>
  <c r="D38" i="12"/>
  <c r="C18" i="12" s="1"/>
  <c r="D37" i="12"/>
  <c r="C17" i="12" s="1"/>
  <c r="D36" i="12"/>
  <c r="D35" i="12"/>
  <c r="C15" i="12" s="1"/>
  <c r="D34" i="12"/>
  <c r="D27" i="12"/>
  <c r="C27" i="12"/>
  <c r="D26" i="12"/>
  <c r="C26" i="12"/>
  <c r="D25" i="12"/>
  <c r="C25" i="12"/>
  <c r="D23" i="12"/>
  <c r="C23" i="12"/>
  <c r="D22" i="12"/>
  <c r="C22" i="12"/>
  <c r="D21" i="12"/>
  <c r="D20" i="12"/>
  <c r="D18" i="12"/>
  <c r="D17" i="12"/>
  <c r="D16" i="12"/>
  <c r="C16" i="12" s="1"/>
  <c r="D15" i="12"/>
  <c r="D14" i="12"/>
  <c r="C14" i="12"/>
  <c r="I22" i="11"/>
  <c r="D22" i="11"/>
  <c r="I21" i="11"/>
  <c r="D21" i="11"/>
  <c r="I20" i="11"/>
  <c r="D20" i="11"/>
  <c r="L18" i="11"/>
  <c r="I18" i="11"/>
  <c r="D18" i="11"/>
  <c r="L17" i="11"/>
  <c r="I17" i="11"/>
  <c r="D17" i="11"/>
  <c r="L16" i="11"/>
  <c r="I16" i="11"/>
  <c r="D16" i="11"/>
  <c r="L14" i="11"/>
  <c r="I14" i="11"/>
  <c r="H14" i="11"/>
  <c r="D14" i="11"/>
  <c r="H13" i="11"/>
  <c r="D13" i="11"/>
  <c r="H22" i="10"/>
  <c r="C22" i="10"/>
  <c r="H21" i="10"/>
  <c r="C21" i="10"/>
  <c r="H20" i="10"/>
  <c r="C20" i="10"/>
  <c r="J18" i="10"/>
  <c r="H18" i="10"/>
  <c r="C18" i="10"/>
  <c r="J17" i="10"/>
  <c r="H17" i="10"/>
  <c r="G17" i="10"/>
  <c r="C17" i="10"/>
  <c r="J16" i="10"/>
  <c r="H16" i="10"/>
  <c r="C16" i="10"/>
  <c r="H14" i="10"/>
  <c r="C14" i="10"/>
  <c r="H13" i="10"/>
  <c r="C13" i="10"/>
  <c r="E27" i="9"/>
  <c r="D27" i="9"/>
  <c r="E26" i="9"/>
  <c r="D26" i="9"/>
  <c r="E25" i="9"/>
  <c r="D25" i="9"/>
  <c r="E23" i="9"/>
  <c r="D23" i="9" s="1"/>
  <c r="E22" i="9"/>
  <c r="D22" i="9"/>
  <c r="E21" i="9"/>
  <c r="D21" i="9" s="1"/>
  <c r="E20" i="9"/>
  <c r="D20" i="9"/>
  <c r="E18" i="9"/>
  <c r="D18" i="9"/>
  <c r="E17" i="9"/>
  <c r="D17" i="9"/>
  <c r="E16" i="9"/>
  <c r="D16" i="9"/>
  <c r="E26" i="8"/>
  <c r="C26" i="8"/>
  <c r="E25" i="8"/>
  <c r="C25" i="8"/>
  <c r="E24" i="8"/>
  <c r="C24" i="8" s="1"/>
  <c r="E22" i="8"/>
  <c r="C22" i="8"/>
  <c r="I21" i="8"/>
  <c r="E21" i="8"/>
  <c r="C21" i="8"/>
  <c r="E20" i="8"/>
  <c r="C20" i="8" s="1"/>
  <c r="I18" i="8"/>
  <c r="E18" i="8"/>
  <c r="C18" i="8"/>
  <c r="I17" i="8"/>
  <c r="E17" i="8"/>
  <c r="C17" i="8"/>
  <c r="E16" i="8"/>
  <c r="E15" i="8"/>
  <c r="E14" i="8"/>
  <c r="F25" i="7"/>
  <c r="F24" i="7"/>
  <c r="F23" i="7"/>
  <c r="F22" i="7"/>
  <c r="F20" i="7"/>
  <c r="F19" i="7"/>
  <c r="F18" i="7"/>
  <c r="F16" i="7"/>
  <c r="F15" i="7"/>
  <c r="G14" i="7"/>
  <c r="F14" i="7"/>
  <c r="C25" i="6"/>
  <c r="C24" i="6"/>
  <c r="H24" i="6" s="1"/>
  <c r="C23" i="6"/>
  <c r="H23" i="6" s="1"/>
  <c r="C21" i="6"/>
  <c r="H21" i="6" s="1"/>
  <c r="C20" i="6"/>
  <c r="H20" i="6" s="1"/>
  <c r="C19" i="6"/>
  <c r="H19" i="6" s="1"/>
  <c r="C17" i="6"/>
  <c r="H17" i="6" s="1"/>
  <c r="C16" i="6"/>
  <c r="H16" i="6" s="1"/>
  <c r="C15" i="6"/>
  <c r="C14" i="6"/>
  <c r="C13" i="6"/>
  <c r="C70" i="4"/>
  <c r="C69" i="4"/>
  <c r="C68" i="4"/>
  <c r="C67" i="4"/>
  <c r="C66" i="4"/>
  <c r="C65" i="4"/>
  <c r="C64" i="4"/>
  <c r="C62" i="4"/>
  <c r="C61" i="4"/>
  <c r="C60" i="4"/>
  <c r="C59" i="4"/>
  <c r="C58" i="4"/>
  <c r="C57" i="4"/>
  <c r="C56" i="4"/>
  <c r="C54" i="4"/>
  <c r="C53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7" i="4"/>
  <c r="C36" i="4"/>
  <c r="C35" i="4"/>
  <c r="C34" i="4"/>
  <c r="C33" i="4"/>
  <c r="C31" i="4"/>
  <c r="C30" i="4"/>
  <c r="C29" i="4"/>
  <c r="C28" i="4"/>
  <c r="C27" i="4"/>
  <c r="C26" i="4"/>
  <c r="C25" i="4"/>
  <c r="C24" i="4"/>
  <c r="C23" i="4"/>
  <c r="C21" i="4"/>
  <c r="C13" i="4" s="1"/>
  <c r="C20" i="4"/>
  <c r="C19" i="4"/>
  <c r="C18" i="4"/>
  <c r="C17" i="4"/>
  <c r="C16" i="4"/>
  <c r="C15" i="4"/>
  <c r="M13" i="4"/>
  <c r="L13" i="4"/>
  <c r="K13" i="4"/>
  <c r="J13" i="4"/>
  <c r="I13" i="4"/>
  <c r="H13" i="4"/>
  <c r="G13" i="4"/>
  <c r="F13" i="4"/>
  <c r="E13" i="4"/>
  <c r="C14" i="23" l="1"/>
  <c r="D16" i="20"/>
  <c r="E69" i="15"/>
  <c r="E21" i="15"/>
  <c r="E62" i="15"/>
  <c r="E45" i="15"/>
  <c r="E38" i="15"/>
  <c r="E30" i="15"/>
  <c r="E54" i="15"/>
  <c r="E22" i="15"/>
  <c r="E46" i="15"/>
  <c r="E13" i="15"/>
  <c r="E15" i="15"/>
  <c r="E39" i="15"/>
  <c r="M27" i="14"/>
  <c r="N27" i="14"/>
</calcChain>
</file>

<file path=xl/sharedStrings.xml><?xml version="1.0" encoding="utf-8"?>
<sst xmlns="http://schemas.openxmlformats.org/spreadsheetml/2006/main" count="2776" uniqueCount="725">
  <si>
    <t>Ｆ-12 市町村別農作物の年間作付延べ面積</t>
  </si>
  <si>
    <t xml:space="preserve">  総延べ</t>
  </si>
  <si>
    <t xml:space="preserve"> 耕地</t>
  </si>
  <si>
    <t xml:space="preserve"> かん</t>
  </si>
  <si>
    <t>工 芸</t>
  </si>
  <si>
    <t xml:space="preserve"> 飼肥料</t>
  </si>
  <si>
    <t xml:space="preserve"> その他</t>
  </si>
  <si>
    <t xml:space="preserve">  面積</t>
  </si>
  <si>
    <t xml:space="preserve"> 利用率</t>
  </si>
  <si>
    <t xml:space="preserve"> 水稲</t>
  </si>
  <si>
    <t xml:space="preserve"> 麦類</t>
  </si>
  <si>
    <t xml:space="preserve"> しょ</t>
  </si>
  <si>
    <t>豆 類</t>
  </si>
  <si>
    <t xml:space="preserve"> 野 菜</t>
  </si>
  <si>
    <t xml:space="preserve"> 果 樹</t>
  </si>
  <si>
    <t xml:space="preserve"> 農作物</t>
  </si>
  <si>
    <t>作物</t>
  </si>
  <si>
    <t>ha</t>
  </si>
  <si>
    <t>％</t>
  </si>
  <si>
    <t>平成10年1998</t>
  </si>
  <si>
    <t xml:space="preserve">    11  1999</t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</si>
  <si>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</si>
  <si>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</si>
  <si>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</si>
  <si>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</si>
  <si>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</si>
  <si>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</si>
  <si>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</si>
  <si>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</si>
  <si>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</si>
  <si>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</si>
  <si>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</si>
  <si>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</si>
  <si>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</si>
  <si>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</si>
  <si>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</si>
  <si>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</si>
  <si>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</si>
  <si>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</si>
  <si>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</si>
  <si>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</si>
  <si>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</si>
  <si>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</si>
  <si>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</si>
  <si>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</si>
  <si>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</si>
  <si>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</si>
  <si>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</si>
  <si>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</si>
  <si>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</si>
  <si>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</si>
  <si>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</si>
  <si>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</si>
  <si>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</si>
  <si>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</si>
  <si>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</si>
  <si>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</si>
  <si>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</si>
  <si>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</si>
  <si>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</si>
  <si>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</si>
  <si>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</si>
  <si>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</si>
  <si>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</si>
  <si>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</si>
  <si>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</si>
  <si>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</si>
  <si>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</si>
  <si>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</si>
  <si>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</si>
  <si>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</si>
  <si>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</si>
  <si>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資料：農林水産省 和歌山統計情報事務所「和歌山農林水産統計年報」</t>
  </si>
  <si>
    <t>Ｆ-13 生乳及び飲用牛乳</t>
  </si>
  <si>
    <t>Ａ．生乳生産及び移出入量</t>
  </si>
  <si>
    <t xml:space="preserve">  単位：ﾄﾝ</t>
    <phoneticPr fontId="4"/>
  </si>
  <si>
    <t xml:space="preserve">   生乳</t>
  </si>
  <si>
    <t xml:space="preserve">  ＃</t>
  </si>
  <si>
    <t xml:space="preserve">   ＃</t>
  </si>
  <si>
    <t xml:space="preserve">  ＃飲用牛</t>
  </si>
  <si>
    <t xml:space="preserve">   生産量</t>
  </si>
  <si>
    <t xml:space="preserve">   移入量</t>
  </si>
  <si>
    <t xml:space="preserve">  徳島県</t>
  </si>
  <si>
    <t xml:space="preserve">  奈良県</t>
  </si>
  <si>
    <t xml:space="preserve">   移出量</t>
  </si>
  <si>
    <t xml:space="preserve"> 大阪府</t>
  </si>
  <si>
    <t xml:space="preserve">   処理量</t>
  </si>
  <si>
    <t xml:space="preserve">  乳等向け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</si>
  <si>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</si>
  <si>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</si>
  <si>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</si>
  <si>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</si>
  <si>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</si>
  <si>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</si>
  <si>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</si>
  <si>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</si>
  <si>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</si>
  <si>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</si>
  <si>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  <phoneticPr fontId="4"/>
  </si>
  <si>
    <t>･･･</t>
    <phoneticPr fontId="4"/>
  </si>
  <si>
    <t>Ｂ．飲用牛乳</t>
  </si>
  <si>
    <t xml:space="preserve">        単位：ｷﾛﾘｯﾄﾙ</t>
  </si>
  <si>
    <t xml:space="preserve">      飲用牛乳</t>
  </si>
  <si>
    <t>乳飲料</t>
  </si>
  <si>
    <t>生産量計</t>
  </si>
  <si>
    <t>牛乳</t>
  </si>
  <si>
    <t>加工乳</t>
  </si>
  <si>
    <t>移入量</t>
  </si>
  <si>
    <t>移出量</t>
  </si>
  <si>
    <t>消費量</t>
  </si>
  <si>
    <t>生産量</t>
  </si>
  <si>
    <t>･･･</t>
  </si>
  <si>
    <t>Ｆ-14 牛，豚</t>
  </si>
  <si>
    <t>Ａ．牛，豚飼養戸数及び飼養頭数</t>
  </si>
  <si>
    <t>( 2月 1日現在)</t>
  </si>
  <si>
    <t xml:space="preserve">        乳用牛</t>
    <phoneticPr fontId="4"/>
  </si>
  <si>
    <t xml:space="preserve">       肉用牛</t>
  </si>
  <si>
    <t xml:space="preserve">          豚</t>
  </si>
  <si>
    <t>飼養戸数</t>
  </si>
  <si>
    <t>飼養頭数</t>
  </si>
  <si>
    <t>肉用種</t>
  </si>
  <si>
    <t xml:space="preserve"> 乳用種</t>
  </si>
  <si>
    <t>戸</t>
  </si>
  <si>
    <t>頭</t>
  </si>
  <si>
    <t xml:space="preserve">    11   1999</t>
  </si>
  <si>
    <t xml:space="preserve">    12   2000</t>
    <phoneticPr fontId="4"/>
  </si>
  <si>
    <t>Ｆ-14 牛，豚－続き－</t>
  </si>
  <si>
    <t>Ｂ．牛及び豚の出荷頭数</t>
  </si>
  <si>
    <t xml:space="preserve">  単位：頭</t>
    <phoneticPr fontId="4"/>
  </si>
  <si>
    <t xml:space="preserve"> 成牛総数</t>
  </si>
  <si>
    <t xml:space="preserve"> 和牛</t>
  </si>
  <si>
    <t xml:space="preserve"> 乳牛</t>
  </si>
  <si>
    <t xml:space="preserve">  乳用肥育</t>
  </si>
  <si>
    <t xml:space="preserve">   乳用</t>
  </si>
  <si>
    <t xml:space="preserve">  その他</t>
  </si>
  <si>
    <t xml:space="preserve"> 子牛</t>
  </si>
  <si>
    <t xml:space="preserve"> 豚</t>
  </si>
  <si>
    <t xml:space="preserve">  おす牛</t>
  </si>
  <si>
    <t xml:space="preserve">   めす牛</t>
  </si>
  <si>
    <t xml:space="preserve">  の牛</t>
  </si>
  <si>
    <t>Ｆ-15 鶏及び鶏卵</t>
  </si>
  <si>
    <t>Ａ．鶏飼養戸数及び飼養羽数（ 2月 1日現在）</t>
  </si>
  <si>
    <t>採卵鶏，種鶏</t>
  </si>
  <si>
    <t xml:space="preserve">     ブロイラ－</t>
  </si>
  <si>
    <t>飼養羽数</t>
  </si>
  <si>
    <t xml:space="preserve"> 飼養戸数</t>
  </si>
  <si>
    <t xml:space="preserve"> 飼養羽数</t>
  </si>
  <si>
    <t xml:space="preserve">   総数</t>
  </si>
  <si>
    <t>採卵鶏</t>
  </si>
  <si>
    <t xml:space="preserve"> ６ｶ月未満</t>
  </si>
  <si>
    <t xml:space="preserve"> ６ｶ月以上</t>
  </si>
  <si>
    <t>種  鶏</t>
  </si>
  <si>
    <t>千羽</t>
  </si>
  <si>
    <t>Ｂ．ブロイラ－の流通</t>
  </si>
  <si>
    <t xml:space="preserve"> 単位：千羽</t>
    <phoneticPr fontId="4"/>
  </si>
  <si>
    <t xml:space="preserve">    府県別出荷先</t>
  </si>
  <si>
    <t>出荷羽数</t>
  </si>
  <si>
    <t>入荷羽数</t>
  </si>
  <si>
    <t>県内</t>
  </si>
  <si>
    <t>大阪府</t>
  </si>
  <si>
    <t>奈良県</t>
  </si>
  <si>
    <t>その他</t>
  </si>
  <si>
    <t>県外</t>
  </si>
  <si>
    <t>昭和60年 1985</t>
  </si>
  <si>
    <t>Ｆ-15 鶏及び鶏卵－続き－</t>
  </si>
  <si>
    <t>Ｃ．鶏卵生産量及び出荷・入荷量</t>
  </si>
  <si>
    <t xml:space="preserve">        単位：ﾄﾝ</t>
  </si>
  <si>
    <t xml:space="preserve">   出荷先府県</t>
  </si>
  <si>
    <t xml:space="preserve"> 生産量</t>
  </si>
  <si>
    <t xml:space="preserve"> 出荷量</t>
  </si>
  <si>
    <t xml:space="preserve"> 入荷量</t>
  </si>
  <si>
    <t xml:space="preserve"> 京都府</t>
  </si>
  <si>
    <t xml:space="preserve"> 県内</t>
  </si>
  <si>
    <t xml:space="preserve"> 三重</t>
  </si>
  <si>
    <t>昭和60年1985</t>
  </si>
  <si>
    <t>平成 2  1990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</si>
  <si>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</si>
  <si>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</si>
  <si>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</si>
  <si>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</si>
  <si>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</si>
  <si>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>Ｆ-16 農業粗生産額及び生産農業所得</t>
  </si>
  <si>
    <t>注）農業粗生産額＝（収穫量－種子等の再投入生産物）×農家庭先販売価格</t>
  </si>
  <si>
    <t>　　生産農業所得＝粗生産額×所得（付加価値）率</t>
  </si>
  <si>
    <t xml:space="preserve"> 注）</t>
  </si>
  <si>
    <t xml:space="preserve"> 農業粗</t>
  </si>
  <si>
    <t>耕種農業</t>
  </si>
  <si>
    <t xml:space="preserve"> 生産額</t>
  </si>
  <si>
    <t xml:space="preserve"> 耕種計</t>
  </si>
  <si>
    <t xml:space="preserve"> 麦･雑穀</t>
  </si>
  <si>
    <t xml:space="preserve">  工芸</t>
  </si>
  <si>
    <t>種苗苗木</t>
  </si>
  <si>
    <t>米</t>
  </si>
  <si>
    <t xml:space="preserve"> 豆類</t>
  </si>
  <si>
    <t xml:space="preserve"> いも類</t>
  </si>
  <si>
    <t xml:space="preserve"> 果 実</t>
  </si>
  <si>
    <t xml:space="preserve"> 花 き</t>
  </si>
  <si>
    <t xml:space="preserve">  農作物</t>
  </si>
  <si>
    <t>百万円</t>
  </si>
  <si>
    <t>昭和45年1970</t>
  </si>
  <si>
    <t xml:space="preserve">    50  1975</t>
  </si>
  <si>
    <t xml:space="preserve">    55  1980</t>
  </si>
  <si>
    <t xml:space="preserve">    60  1985</t>
  </si>
  <si>
    <t xml:space="preserve">     5  1993</t>
  </si>
  <si>
    <t xml:space="preserve">       農業粗生産額(続き)</t>
  </si>
  <si>
    <t xml:space="preserve">  注）</t>
  </si>
  <si>
    <t xml:space="preserve"> 農家１</t>
  </si>
  <si>
    <t xml:space="preserve"> 畜  産</t>
  </si>
  <si>
    <t xml:space="preserve">  加  工</t>
  </si>
  <si>
    <t xml:space="preserve">  生産農</t>
  </si>
  <si>
    <t xml:space="preserve"> 戸当り</t>
  </si>
  <si>
    <t>養 蚕</t>
  </si>
  <si>
    <t xml:space="preserve"> 畜産計</t>
  </si>
  <si>
    <t xml:space="preserve">  農産物</t>
  </si>
  <si>
    <t xml:space="preserve">  業所得</t>
  </si>
  <si>
    <t xml:space="preserve"> 生産農</t>
  </si>
  <si>
    <t>肉用牛</t>
  </si>
  <si>
    <t>乳用牛</t>
  </si>
  <si>
    <t>鶏</t>
  </si>
  <si>
    <t xml:space="preserve"> 業所得</t>
  </si>
  <si>
    <t>千円</t>
  </si>
  <si>
    <t>－</t>
  </si>
  <si>
    <t>　Ｆ-17 市町村別家畜飼養戸数及び飼養頭羽数（上位５市町村）</t>
  </si>
  <si>
    <t xml:space="preserve">     ( 2月 1日現在)</t>
  </si>
  <si>
    <t>飼養頭数</t>
    <rPh sb="0" eb="2">
      <t>シヨウ</t>
    </rPh>
    <phoneticPr fontId="4"/>
  </si>
  <si>
    <t>平成 5年1993.2.1</t>
  </si>
  <si>
    <t xml:space="preserve">     6  1994.2.1</t>
  </si>
  <si>
    <t xml:space="preserve">     7  1995.2.1</t>
  </si>
  <si>
    <t xml:space="preserve">     8  1996.2.1</t>
  </si>
  <si>
    <t xml:space="preserve">     9  1997.2.1</t>
  </si>
  <si>
    <t xml:space="preserve">    10  1998.2.1</t>
  </si>
  <si>
    <t xml:space="preserve">    11  1999.2.1</t>
  </si>
  <si>
    <t xml:space="preserve">    12  2000.2.1</t>
  </si>
  <si>
    <t xml:space="preserve">     新宮市</t>
  </si>
  <si>
    <t xml:space="preserve">     粉河町</t>
  </si>
  <si>
    <t xml:space="preserve">     和歌山市</t>
  </si>
  <si>
    <t xml:space="preserve">     那智勝浦町</t>
  </si>
  <si>
    <t xml:space="preserve">     美里町</t>
  </si>
  <si>
    <t xml:space="preserve">     那賀町</t>
  </si>
  <si>
    <t xml:space="preserve">     中津村</t>
    <rPh sb="5" eb="8">
      <t>ナカツムラ</t>
    </rPh>
    <phoneticPr fontId="4"/>
  </si>
  <si>
    <t xml:space="preserve">     本宮町</t>
  </si>
  <si>
    <t>豚</t>
  </si>
  <si>
    <t>注1）</t>
  </si>
  <si>
    <t>注2）</t>
  </si>
  <si>
    <t>飼養羽数</t>
    <rPh sb="0" eb="2">
      <t>シヨウ</t>
    </rPh>
    <phoneticPr fontId="4"/>
  </si>
  <si>
    <t xml:space="preserve">　   　千羽 </t>
  </si>
  <si>
    <t xml:space="preserve">     川辺町</t>
  </si>
  <si>
    <t xml:space="preserve">     橋本市</t>
  </si>
  <si>
    <t xml:space="preserve">     和歌山市</t>
    <rPh sb="5" eb="9">
      <t>ワカヤマシ</t>
    </rPh>
    <phoneticPr fontId="4"/>
  </si>
  <si>
    <t xml:space="preserve">     御坊市</t>
  </si>
  <si>
    <t xml:space="preserve">     清水町</t>
  </si>
  <si>
    <t>ブロイラ－</t>
  </si>
  <si>
    <t xml:space="preserve">     吉備町</t>
  </si>
  <si>
    <t xml:space="preserve">    注1）種鶏のみの飼養を除く。</t>
  </si>
  <si>
    <t xml:space="preserve">    注2）種鶏を除く。</t>
  </si>
  <si>
    <t>　　 　千羽</t>
  </si>
  <si>
    <t xml:space="preserve">     野上町</t>
  </si>
  <si>
    <t xml:space="preserve">     中辺路町</t>
  </si>
  <si>
    <t xml:space="preserve">     美山村</t>
  </si>
  <si>
    <t xml:space="preserve">     広川町</t>
  </si>
  <si>
    <t xml:space="preserve">   資料：農林水産省 和歌山統計情報事務所「和歌山県農林水産統計年報」</t>
    <rPh sb="26" eb="27">
      <t>ケン</t>
    </rPh>
    <rPh sb="27" eb="29">
      <t>ノウリン</t>
    </rPh>
    <rPh sb="29" eb="31">
      <t>スイサン</t>
    </rPh>
    <rPh sb="31" eb="33">
      <t>トウケイ</t>
    </rPh>
    <rPh sb="33" eb="35">
      <t>ネンポウ</t>
    </rPh>
    <phoneticPr fontId="4"/>
  </si>
  <si>
    <t>Ｆ-18 農家経済</t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</si>
  <si>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</si>
  <si>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</si>
  <si>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</si>
  <si>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</si>
  <si>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</si>
  <si>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</si>
  <si>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</si>
  <si>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平成 5年</t>
  </si>
  <si>
    <t xml:space="preserve"> 平成 6年</t>
  </si>
  <si>
    <t xml:space="preserve"> 平成 7年</t>
  </si>
  <si>
    <t xml:space="preserve"> 平成 8年</t>
  </si>
  <si>
    <t xml:space="preserve"> 平成 9年</t>
  </si>
  <si>
    <t xml:space="preserve"> 平成10年</t>
  </si>
  <si>
    <t xml:space="preserve"> 平成11年</t>
  </si>
  <si>
    <t>年度末世帯員数</t>
  </si>
  <si>
    <t>人</t>
  </si>
  <si>
    <t>〃</t>
  </si>
  <si>
    <t xml:space="preserve"> 就業者数</t>
  </si>
  <si>
    <t xml:space="preserve"> 非就業者数</t>
  </si>
  <si>
    <t>経営土地面積</t>
  </si>
  <si>
    <t>ｱ-ﾙ</t>
  </si>
  <si>
    <t>経営耕地</t>
  </si>
  <si>
    <t>田</t>
  </si>
  <si>
    <t>畑</t>
  </si>
  <si>
    <t>普通畑</t>
  </si>
  <si>
    <t>樹園地</t>
  </si>
  <si>
    <t>耕地以外の土地</t>
    <rPh sb="0" eb="2">
      <t>コウチ</t>
    </rPh>
    <rPh sb="2" eb="3">
      <t>イガイ</t>
    </rPh>
    <rPh sb="3" eb="4">
      <t>ソト</t>
    </rPh>
    <phoneticPr fontId="4"/>
  </si>
  <si>
    <t>総収入</t>
  </si>
  <si>
    <t>農業粗収益       (A)</t>
  </si>
  <si>
    <t>稲作</t>
  </si>
  <si>
    <t xml:space="preserve"> 〃</t>
  </si>
  <si>
    <t>野菜</t>
  </si>
  <si>
    <t>果樹</t>
  </si>
  <si>
    <t>工芸農作物</t>
  </si>
  <si>
    <t>花き</t>
  </si>
  <si>
    <t>その他の作物等</t>
  </si>
  <si>
    <t>畜産</t>
  </si>
  <si>
    <t>受託収入</t>
  </si>
  <si>
    <t>農業雑収入</t>
  </si>
  <si>
    <t>農外収入         (B)</t>
  </si>
  <si>
    <t>農外事業収入</t>
  </si>
  <si>
    <t>事業以外の収入</t>
  </si>
  <si>
    <t>給料・俸給</t>
  </si>
  <si>
    <t>年金,被贈等の収入(C)</t>
  </si>
  <si>
    <t>年金等の給付金</t>
  </si>
  <si>
    <t>総支出</t>
  </si>
  <si>
    <t>農業経営費       (D)</t>
  </si>
  <si>
    <t>農外支出         (E)</t>
  </si>
  <si>
    <t>租税公課諸負担   (F)</t>
  </si>
  <si>
    <t>家計費           (G)</t>
  </si>
  <si>
    <t>農家所得       (H)=I+J</t>
  </si>
  <si>
    <t>農業所得     (I)=A-D</t>
  </si>
  <si>
    <t>農外所得     (J)=B-E</t>
  </si>
  <si>
    <t>税引き後の所得 (K)=H-F</t>
  </si>
  <si>
    <t>可処分所得     (L)=K+C</t>
  </si>
  <si>
    <t>農家経済余剰   (M)=L-G</t>
  </si>
  <si>
    <t>Ｆ-19 主要農産物の粗生産額</t>
    <phoneticPr fontId="4"/>
  </si>
  <si>
    <t xml:space="preserve">        平成 9年</t>
  </si>
  <si>
    <t xml:space="preserve">        平成10年</t>
  </si>
  <si>
    <t xml:space="preserve">        平成11年</t>
  </si>
  <si>
    <t xml:space="preserve">          1997</t>
  </si>
  <si>
    <t xml:space="preserve">          1998</t>
  </si>
  <si>
    <t xml:space="preserve">          1999</t>
  </si>
  <si>
    <t xml:space="preserve"> 農産物名</t>
  </si>
  <si>
    <t xml:space="preserve"> 粗生産額</t>
  </si>
  <si>
    <t xml:space="preserve"> 構成比</t>
  </si>
  <si>
    <t>農業粗生産額</t>
  </si>
  <si>
    <t>うめ</t>
  </si>
  <si>
    <t>みかん</t>
  </si>
  <si>
    <t>かき</t>
  </si>
  <si>
    <t>うめ干し</t>
  </si>
  <si>
    <t>もも</t>
  </si>
  <si>
    <t>はっさく</t>
  </si>
  <si>
    <t>さやえんどう</t>
  </si>
  <si>
    <t>鶏卵</t>
  </si>
  <si>
    <t>トマト</t>
  </si>
  <si>
    <t>スタ－チス</t>
  </si>
  <si>
    <t>いちご</t>
  </si>
  <si>
    <t>キャベツ</t>
  </si>
  <si>
    <t>ばら</t>
  </si>
  <si>
    <t>カスミソウ</t>
  </si>
  <si>
    <t>きゅうり</t>
  </si>
  <si>
    <t>きく</t>
  </si>
  <si>
    <t>すもも</t>
  </si>
  <si>
    <t>いよかん</t>
  </si>
  <si>
    <t>いちじく</t>
  </si>
  <si>
    <t>街路樹苗木</t>
  </si>
  <si>
    <t>はくさい</t>
  </si>
  <si>
    <t>だいこん</t>
  </si>
  <si>
    <t>ぶどう</t>
  </si>
  <si>
    <t>しょうが</t>
  </si>
  <si>
    <t>清見</t>
  </si>
  <si>
    <t>なす</t>
  </si>
  <si>
    <t>すいか</t>
  </si>
  <si>
    <t>ピ－マン</t>
  </si>
  <si>
    <t>ｷｳｲﾌﾙ-ﾂ</t>
  </si>
  <si>
    <t>たまねぎ</t>
  </si>
  <si>
    <t>ししとう</t>
  </si>
  <si>
    <t>スイトピ－</t>
    <phoneticPr fontId="4"/>
  </si>
  <si>
    <t>ねぎ</t>
  </si>
  <si>
    <t>生乳</t>
  </si>
  <si>
    <t>ﾈ-ﾌﾞﾙｵﾚﾝｼﾞ</t>
  </si>
  <si>
    <t>なつみかん</t>
  </si>
  <si>
    <t>にんじん</t>
  </si>
  <si>
    <t>かんきつ苗木</t>
  </si>
  <si>
    <t>ほうれんそう</t>
  </si>
  <si>
    <t>ｶ-ﾈ-ｼｮﾝ</t>
  </si>
  <si>
    <t>レタス</t>
  </si>
  <si>
    <t>地鶏等</t>
    <rPh sb="0" eb="1">
      <t>チ</t>
    </rPh>
    <rPh sb="1" eb="2">
      <t>トリ</t>
    </rPh>
    <rPh sb="2" eb="3">
      <t>トウ</t>
    </rPh>
    <phoneticPr fontId="4"/>
  </si>
  <si>
    <t>びわ</t>
  </si>
  <si>
    <t>ﾌﾞﾛｯｺﾘ-</t>
  </si>
  <si>
    <t>さやいんげん</t>
  </si>
  <si>
    <t>ブロッコリ－</t>
  </si>
  <si>
    <t>花き苗類</t>
  </si>
  <si>
    <t>切り枝</t>
  </si>
  <si>
    <t>さんしょう</t>
    <phoneticPr fontId="4"/>
  </si>
  <si>
    <t>かんしょ</t>
  </si>
  <si>
    <t>鉢物類</t>
  </si>
  <si>
    <t>その他農産物</t>
  </si>
  <si>
    <t>Ｆ-20 市町村別農業粗生産額及び生産農業所得</t>
  </si>
  <si>
    <t xml:space="preserve">      単位：百万円</t>
    <phoneticPr fontId="4"/>
  </si>
  <si>
    <t>麦･雑穀</t>
  </si>
  <si>
    <t xml:space="preserve"> 種苗苗木</t>
  </si>
  <si>
    <t xml:space="preserve"> 米</t>
  </si>
  <si>
    <t>野 菜</t>
  </si>
  <si>
    <t>果 実</t>
  </si>
  <si>
    <t>Ｆ-20 市町村別農業粗生産額及び生産農業所得－続き－</t>
  </si>
  <si>
    <t xml:space="preserve">   農業粗生産額(続き)</t>
  </si>
  <si>
    <t>畜  産</t>
  </si>
  <si>
    <t xml:space="preserve"> 加  工</t>
  </si>
  <si>
    <t xml:space="preserve">農家１戸 </t>
    <phoneticPr fontId="4"/>
  </si>
  <si>
    <t>畜産計</t>
  </si>
  <si>
    <t xml:space="preserve"> 農産物</t>
  </si>
  <si>
    <t>当り生産</t>
    <phoneticPr fontId="4"/>
  </si>
  <si>
    <t xml:space="preserve"> 乳用牛</t>
  </si>
  <si>
    <t xml:space="preserve">  畜  産</t>
  </si>
  <si>
    <t>農業所得</t>
    <phoneticPr fontId="4"/>
  </si>
  <si>
    <t>X</t>
    <phoneticPr fontId="4"/>
  </si>
  <si>
    <t>Ｆ-21 農業生産指数</t>
  </si>
  <si>
    <t>平成 7年(1995)＝100</t>
  </si>
  <si>
    <t>耕種</t>
  </si>
  <si>
    <t xml:space="preserve"> 農業総合</t>
  </si>
  <si>
    <t xml:space="preserve">  耕種計</t>
  </si>
  <si>
    <t>野菜類</t>
  </si>
  <si>
    <t>果実</t>
  </si>
  <si>
    <t>花き類</t>
  </si>
  <si>
    <t xml:space="preserve"> 平成 3年 1991</t>
  </si>
  <si>
    <t>　　  4 　1992</t>
  </si>
  <si>
    <t>　　  5 　1993</t>
  </si>
  <si>
    <t>　　  6　 1994</t>
  </si>
  <si>
    <t>　　  7 　1995</t>
  </si>
  <si>
    <t>　　  8 　1996</t>
  </si>
  <si>
    <t>　　  9 　1997</t>
  </si>
  <si>
    <t>　　 10 　1998</t>
  </si>
  <si>
    <t>　　 11 　1999</t>
  </si>
  <si>
    <t xml:space="preserve">     増減率（％）</t>
  </si>
  <si>
    <t xml:space="preserve">   農業総合（続き）</t>
  </si>
  <si>
    <t xml:space="preserve"> 肉用牛</t>
  </si>
  <si>
    <t xml:space="preserve"> 鶏卵</t>
  </si>
  <si>
    <t xml:space="preserve"> 生乳</t>
  </si>
  <si>
    <t xml:space="preserve"> ﾌﾞﾛｲﾗ-</t>
  </si>
  <si>
    <t>注）豆類，いも類を含む。</t>
  </si>
  <si>
    <t>資料：農林水産省 和歌山統計情報事務所「和歌山農林水産統計年報」</t>
    <rPh sb="20" eb="23">
      <t>ワカヤマ</t>
    </rPh>
    <rPh sb="29" eb="31">
      <t>ネンポウ</t>
    </rPh>
    <phoneticPr fontId="4"/>
  </si>
  <si>
    <t>Ｆ-01 農家数（市町村別）</t>
  </si>
  <si>
    <t>農家とは,経営耕地面積が10a以上あるか,又は,過去１年間の農産物販売金額が15万円以上ある世帯。</t>
  </si>
  <si>
    <t>主業農家  :農業所得が主(農家所得の50%以上)で,65歳未満の農業従事60日以上の世帯員がいる農家。</t>
  </si>
  <si>
    <t>準主業農家:農外所得が主で,65歳未満の農業従事60日以上の世帯員がいる農家。</t>
  </si>
  <si>
    <t>副業的農家:65歳未満の農業従事60日以上の世帯員がいない農家。</t>
    <rPh sb="22" eb="25">
      <t>セタイイン</t>
    </rPh>
    <phoneticPr fontId="4"/>
  </si>
  <si>
    <t>単位：戸</t>
  </si>
  <si>
    <t xml:space="preserve">   総農家数</t>
  </si>
  <si>
    <t xml:space="preserve">   主業農家</t>
  </si>
  <si>
    <t>＃65歳未満農業</t>
  </si>
  <si>
    <t xml:space="preserve">  準主業農家</t>
  </si>
  <si>
    <t>　副業的農家</t>
  </si>
  <si>
    <t xml:space="preserve"> 専従者有り(注</t>
  </si>
  <si>
    <t>平成 2年1990 2.1</t>
  </si>
  <si>
    <t xml:space="preserve">     7  1995 2.1</t>
  </si>
  <si>
    <t xml:space="preserve">    資料:農林水産省｢世界農林業センサス｣</t>
    <phoneticPr fontId="4"/>
  </si>
  <si>
    <t>注)農業専従者とは，農業従事150日以上の者。</t>
  </si>
  <si>
    <t>Ｆ-02 専兼業別農家数（市町村別）</t>
  </si>
  <si>
    <t xml:space="preserve">  専業農家とは，世帯員中に兼業従事者が１人もいない農家。兼業農家とは，</t>
  </si>
  <si>
    <t>世帯員中に兼業従事者が１人以上いる農家。第１種兼業農家とは，自営農業を</t>
  </si>
  <si>
    <t>主とする兼業農家。第２種兼業農家とは，自営農業を従とする兼業農家。</t>
  </si>
  <si>
    <t xml:space="preserve">        世帯主兼業</t>
  </si>
  <si>
    <t>年次</t>
  </si>
  <si>
    <t>総農家数</t>
    <phoneticPr fontId="4"/>
  </si>
  <si>
    <t>専業農家</t>
    <phoneticPr fontId="4"/>
  </si>
  <si>
    <t xml:space="preserve"> 第一種</t>
  </si>
  <si>
    <t xml:space="preserve"> 第二種</t>
  </si>
  <si>
    <t xml:space="preserve"> ［世帯主の就業状態別］</t>
  </si>
  <si>
    <t xml:space="preserve"> 兼業農家</t>
  </si>
  <si>
    <t>農業主</t>
    <phoneticPr fontId="4"/>
  </si>
  <si>
    <t>恒常的勤務</t>
  </si>
  <si>
    <t>日雇･出稼</t>
    <phoneticPr fontId="4"/>
  </si>
  <si>
    <t>自営兼業</t>
    <phoneticPr fontId="4"/>
  </si>
  <si>
    <t>その他</t>
    <phoneticPr fontId="4"/>
  </si>
  <si>
    <t>昭和60年1985 2.1</t>
  </si>
  <si>
    <t>平成 2  1990 2.1</t>
  </si>
  <si>
    <t>資料：農林水産省統計情報部「世界農林業センサス」</t>
  </si>
  <si>
    <t>Ｆ-03 経営耕地規模別農家数（市町村別）</t>
  </si>
  <si>
    <t>自給的農家:経営耕地面積が30a未満かつ農産物販売金額が50万円未満の農家。</t>
  </si>
  <si>
    <t>販売農家:経営耕地面積が30a以上又は農産物販売金額が50万円以上の農家。</t>
  </si>
  <si>
    <t xml:space="preserve">      　単位：戸</t>
    <phoneticPr fontId="4"/>
  </si>
  <si>
    <t xml:space="preserve"> 総農家数</t>
  </si>
  <si>
    <t xml:space="preserve"> 自給的</t>
  </si>
  <si>
    <t>販売</t>
  </si>
  <si>
    <t>　  0～</t>
  </si>
  <si>
    <t xml:space="preserve">  0.5～</t>
  </si>
  <si>
    <t xml:space="preserve">  1.0～</t>
  </si>
  <si>
    <t xml:space="preserve">  1.5～</t>
  </si>
  <si>
    <t xml:space="preserve">  2.0～</t>
  </si>
  <si>
    <t xml:space="preserve">  3.0～</t>
  </si>
  <si>
    <t xml:space="preserve">  5.0～</t>
  </si>
  <si>
    <t xml:space="preserve"> 農家</t>
  </si>
  <si>
    <t>農家</t>
  </si>
  <si>
    <t xml:space="preserve">  0.5ha</t>
  </si>
  <si>
    <t xml:space="preserve">  1.0</t>
  </si>
  <si>
    <t xml:space="preserve">  1.5</t>
  </si>
  <si>
    <t xml:space="preserve">  2.0</t>
  </si>
  <si>
    <t xml:space="preserve">  3.0</t>
  </si>
  <si>
    <t xml:space="preserve">  5.0</t>
  </si>
  <si>
    <t xml:space="preserve">     7  1995 2.1</t>
    <phoneticPr fontId="4"/>
  </si>
  <si>
    <t>Ｆ-04 田畑別耕地面積</t>
  </si>
  <si>
    <t xml:space="preserve">    （ 8月 1日現在）</t>
  </si>
  <si>
    <t>単位：ha</t>
  </si>
  <si>
    <t xml:space="preserve">  田畑計</t>
  </si>
  <si>
    <t>田計</t>
  </si>
  <si>
    <t xml:space="preserve"> 普通田</t>
  </si>
  <si>
    <t xml:space="preserve"> 特殊田</t>
  </si>
  <si>
    <t>畑計</t>
  </si>
  <si>
    <t xml:space="preserve"> 普通畑</t>
  </si>
  <si>
    <t xml:space="preserve"> 樹園地</t>
  </si>
  <si>
    <t xml:space="preserve"> 牧草地</t>
  </si>
  <si>
    <t>昭和40年1965</t>
  </si>
  <si>
    <t>　　45　1970</t>
  </si>
  <si>
    <t>　　50　1975</t>
  </si>
  <si>
    <t>　　55　1980</t>
  </si>
  <si>
    <t>　　60　1985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</si>
  <si>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</si>
  <si>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</si>
  <si>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</si>
  <si>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</si>
  <si>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</si>
  <si>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</si>
  <si>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</si>
  <si>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－</t>
    <phoneticPr fontId="4"/>
  </si>
  <si>
    <t>　　11　1999</t>
  </si>
  <si>
    <t>資料：農林水産省 和歌山統計情報事務所「和歌山農林水産統計年報」</t>
    <rPh sb="25" eb="27">
      <t>スイサン</t>
    </rPh>
    <rPh sb="27" eb="29">
      <t>トウケイ</t>
    </rPh>
    <rPh sb="29" eb="30">
      <t>ネンカン</t>
    </rPh>
    <rPh sb="30" eb="31">
      <t>ホウ</t>
    </rPh>
    <phoneticPr fontId="4"/>
  </si>
  <si>
    <t>Ｆ-05 耕地の拡張・かい廃面積</t>
  </si>
  <si>
    <t>（前年 8月 1日から当年 7月31日までの 1年間の面積）</t>
  </si>
  <si>
    <t>拡張</t>
  </si>
  <si>
    <t xml:space="preserve">      かい廃</t>
  </si>
  <si>
    <t>干拓・</t>
  </si>
  <si>
    <t xml:space="preserve">  人為</t>
  </si>
  <si>
    <t>計</t>
  </si>
  <si>
    <t>開墾</t>
  </si>
  <si>
    <t>埋立て</t>
  </si>
  <si>
    <t xml:space="preserve"> 復旧</t>
  </si>
  <si>
    <t>田畑転換</t>
  </si>
  <si>
    <t>自然災害</t>
  </si>
  <si>
    <t xml:space="preserve"> かい廃</t>
  </si>
  <si>
    <t xml:space="preserve">  総数</t>
  </si>
  <si>
    <t xml:space="preserve">       総数</t>
  </si>
  <si>
    <t>平成 4年1992</t>
  </si>
  <si>
    <t xml:space="preserve">   田</t>
  </si>
  <si>
    <t xml:space="preserve">        田</t>
  </si>
  <si>
    <t xml:space="preserve">   畑</t>
  </si>
  <si>
    <t xml:space="preserve">        畑</t>
  </si>
  <si>
    <t>資料：農林水産省「耕地及び作付面積統計」</t>
  </si>
  <si>
    <t>Ｆ-06 市町村，田畑別耕地面積</t>
  </si>
  <si>
    <t xml:space="preserve">       （ 8月 1日現在）</t>
  </si>
  <si>
    <t xml:space="preserve">  単位：ha</t>
    <phoneticPr fontId="4"/>
  </si>
  <si>
    <t>田畑総数</t>
  </si>
  <si>
    <t xml:space="preserve"> 畑計</t>
  </si>
  <si>
    <t xml:space="preserve">    11  1999</t>
    <phoneticPr fontId="4"/>
  </si>
  <si>
    <t>－</t>
    <phoneticPr fontId="4"/>
  </si>
  <si>
    <t>Ｆ-07 借入れ耕地の面積規模別農家数 (販売農家)</t>
  </si>
  <si>
    <t xml:space="preserve">        単位：戸</t>
    <phoneticPr fontId="4"/>
  </si>
  <si>
    <t xml:space="preserve"> 販売</t>
  </si>
  <si>
    <t xml:space="preserve">   借入れ耕地の面積規模農家数</t>
  </si>
  <si>
    <t xml:space="preserve"> 借入地</t>
  </si>
  <si>
    <t xml:space="preserve"> 0.1ha</t>
  </si>
  <si>
    <t>0.1～</t>
  </si>
  <si>
    <t>0.3～</t>
  </si>
  <si>
    <t>0.5～</t>
  </si>
  <si>
    <t>1.0～</t>
  </si>
  <si>
    <t>1.5～</t>
  </si>
  <si>
    <t>2.0～</t>
  </si>
  <si>
    <t xml:space="preserve">  3.0ha</t>
  </si>
  <si>
    <t xml:space="preserve"> 総数</t>
  </si>
  <si>
    <t xml:space="preserve"> なし</t>
  </si>
  <si>
    <t xml:space="preserve"> 未満</t>
  </si>
  <si>
    <t xml:space="preserve">  0.3</t>
  </si>
  <si>
    <t xml:space="preserve"> 0.5</t>
  </si>
  <si>
    <t xml:space="preserve"> 1.0</t>
  </si>
  <si>
    <t xml:space="preserve"> 1.5</t>
  </si>
  <si>
    <t xml:space="preserve"> 2.0</t>
  </si>
  <si>
    <t xml:space="preserve"> 3.0</t>
  </si>
  <si>
    <t xml:space="preserve">  以上</t>
  </si>
  <si>
    <t xml:space="preserve">昭和60年1985  2月1日  </t>
    <phoneticPr fontId="4"/>
  </si>
  <si>
    <t xml:space="preserve">平成 2  1990  2  1    </t>
    <phoneticPr fontId="4"/>
  </si>
  <si>
    <t xml:space="preserve">     7  1995  2  1   </t>
    <phoneticPr fontId="4"/>
  </si>
  <si>
    <t xml:space="preserve">       資料：農林水産省統計情報部「世界農林業センサス」</t>
  </si>
  <si>
    <t>Ｆ-08 小作料，農地価格及び使用目的変更田畑売買価格</t>
  </si>
  <si>
    <t xml:space="preserve">      単位：千円</t>
    <phoneticPr fontId="4"/>
  </si>
  <si>
    <t xml:space="preserve">  3月31日現在</t>
  </si>
  <si>
    <t xml:space="preserve">    5月 1日現在</t>
  </si>
  <si>
    <t xml:space="preserve">    (普通品等10ｱ-ﾙ当り)</t>
  </si>
  <si>
    <t xml:space="preserve"> 使用目的変更(転用)田畑売買価格(3.3㎡当り)</t>
  </si>
  <si>
    <t xml:space="preserve">  実収小作料</t>
  </si>
  <si>
    <t>　 農地価格</t>
  </si>
  <si>
    <t xml:space="preserve">     住宅用</t>
  </si>
  <si>
    <t xml:space="preserve"> 商業･工場用地用</t>
  </si>
  <si>
    <t xml:space="preserve">  国県道･鉄道用</t>
  </si>
  <si>
    <t xml:space="preserve"> 田</t>
  </si>
  <si>
    <t xml:space="preserve"> 畑</t>
  </si>
  <si>
    <t>　  平成 7年 1995</t>
  </si>
  <si>
    <t xml:space="preserve"> 8　 1996</t>
    <phoneticPr fontId="4"/>
  </si>
  <si>
    <t xml:space="preserve"> 9　 1997</t>
    <phoneticPr fontId="4"/>
  </si>
  <si>
    <t>10   1998</t>
    <phoneticPr fontId="4"/>
  </si>
  <si>
    <t>11   1999</t>
    <phoneticPr fontId="4"/>
  </si>
  <si>
    <t>資料：総務庁統計局「日本統計年鑑」</t>
  </si>
  <si>
    <t>注）都市計画法による市街化区域内の普通田畑に関す</t>
  </si>
  <si>
    <t xml:space="preserve">    る調査期日前１年間の取引価格の平均的なもの。</t>
  </si>
  <si>
    <t>Ｆ-09 農業用機械普及台数 （除く共有）</t>
  </si>
  <si>
    <t xml:space="preserve">    ( 2月 1日現在)</t>
  </si>
  <si>
    <t xml:space="preserve">        単位：台</t>
    <phoneticPr fontId="4"/>
  </si>
  <si>
    <t xml:space="preserve">       動力耕うん機,農用トラクタ－</t>
  </si>
  <si>
    <t xml:space="preserve"> 台数</t>
  </si>
  <si>
    <t>乗用型</t>
  </si>
  <si>
    <t xml:space="preserve"> 動力</t>
  </si>
  <si>
    <t xml:space="preserve"> 乗用型</t>
  </si>
  <si>
    <t xml:space="preserve"> ﾊﾞｲﾝﾀﾞ-</t>
  </si>
  <si>
    <t xml:space="preserve"> 自脱型</t>
  </si>
  <si>
    <t xml:space="preserve"> 米麦用</t>
  </si>
  <si>
    <t xml:space="preserve"> 合計</t>
  </si>
  <si>
    <t xml:space="preserve"> 歩行型</t>
  </si>
  <si>
    <t xml:space="preserve"> 15馬力</t>
  </si>
  <si>
    <t xml:space="preserve"> 15～30</t>
  </si>
  <si>
    <t xml:space="preserve"> 30馬力</t>
  </si>
  <si>
    <t xml:space="preserve"> 防除機</t>
  </si>
  <si>
    <t xml:space="preserve"> ｽﾋﾟ-ﾄﾞ</t>
  </si>
  <si>
    <t xml:space="preserve"> 田植機</t>
  </si>
  <si>
    <t xml:space="preserve"> ｺﾝﾊﾞｲﾝ</t>
  </si>
  <si>
    <t xml:space="preserve"> 乾燥機</t>
  </si>
  <si>
    <t xml:space="preserve">   未満</t>
  </si>
  <si>
    <t xml:space="preserve">  馬力</t>
  </si>
  <si>
    <t xml:space="preserve">   以上</t>
  </si>
  <si>
    <t xml:space="preserve"> ｽﾌﾟﾚｲﾔ-</t>
  </si>
  <si>
    <t>└─34,269─┘</t>
    <phoneticPr fontId="4"/>
  </si>
  <si>
    <t>　　50 　1975</t>
  </si>
  <si>
    <t>└─34,942─┘</t>
    <phoneticPr fontId="4"/>
  </si>
  <si>
    <t>　　55　 1980</t>
  </si>
  <si>
    <t>　　60　 1985</t>
  </si>
  <si>
    <t>　　 7　 1995</t>
  </si>
  <si>
    <t>Ｆ-10 農作物の年間作付延べ面積</t>
  </si>
  <si>
    <t xml:space="preserve">   面積</t>
  </si>
  <si>
    <t xml:space="preserve"> 稲</t>
  </si>
  <si>
    <t>甘藷</t>
  </si>
  <si>
    <t xml:space="preserve"> 野菜</t>
  </si>
  <si>
    <t xml:space="preserve"> 果樹</t>
  </si>
  <si>
    <t>　　 8　 1996</t>
  </si>
  <si>
    <t>　　 9　 1997</t>
  </si>
  <si>
    <t>　　10　 1998</t>
  </si>
  <si>
    <t>　　11　 1999</t>
  </si>
  <si>
    <t>－</t>
    <phoneticPr fontId="4"/>
  </si>
  <si>
    <t>資料：農林水産省 和歌山統計情報事務所「和歌山農林水産統計年報」，「農林水産統計速報」</t>
    <rPh sb="34" eb="36">
      <t>ノウリン</t>
    </rPh>
    <rPh sb="36" eb="38">
      <t>スイサン</t>
    </rPh>
    <rPh sb="38" eb="40">
      <t>トウケイ</t>
    </rPh>
    <rPh sb="40" eb="42">
      <t>ソクホウ</t>
    </rPh>
    <phoneticPr fontId="4"/>
  </si>
  <si>
    <t>Ｆ-11 農作物の年間作付延べ面積及び生産量</t>
  </si>
  <si>
    <t>Ａ．水稲，野菜</t>
  </si>
  <si>
    <t xml:space="preserve">      水稲</t>
  </si>
  <si>
    <t xml:space="preserve">    きゅうり</t>
  </si>
  <si>
    <t xml:space="preserve">     トマト</t>
  </si>
  <si>
    <t xml:space="preserve">      なす</t>
  </si>
  <si>
    <t xml:space="preserve">    ピ－マン</t>
  </si>
  <si>
    <t>作付面積</t>
  </si>
  <si>
    <t xml:space="preserve"> 収穫量</t>
  </si>
  <si>
    <t>ﾄﾝ</t>
  </si>
  <si>
    <t xml:space="preserve">    かぼちゃ</t>
  </si>
  <si>
    <t xml:space="preserve">     いちご</t>
  </si>
  <si>
    <t xml:space="preserve">     すいか</t>
  </si>
  <si>
    <t xml:space="preserve">    キャベツ</t>
  </si>
  <si>
    <t xml:space="preserve">    はくさい</t>
  </si>
  <si>
    <t xml:space="preserve">   ほうれんそう</t>
  </si>
  <si>
    <t xml:space="preserve">      ねぎ</t>
  </si>
  <si>
    <t xml:space="preserve">    たまねぎ</t>
  </si>
  <si>
    <t xml:space="preserve">     レタス</t>
  </si>
  <si>
    <t xml:space="preserve">    だいこん</t>
  </si>
  <si>
    <t xml:space="preserve">    にんじん</t>
  </si>
  <si>
    <t xml:space="preserve">    さといも</t>
  </si>
  <si>
    <t xml:space="preserve">    えだまめ</t>
  </si>
  <si>
    <t xml:space="preserve">  さやいんげん</t>
  </si>
  <si>
    <t xml:space="preserve">  さやえんどう</t>
  </si>
  <si>
    <t>Ｆ-11 農作物の年間作付延べ面積及び生産量－続き－</t>
  </si>
  <si>
    <t>Ａ．水稲，野菜－続き－</t>
  </si>
  <si>
    <t xml:space="preserve">  未成熟</t>
  </si>
  <si>
    <t xml:space="preserve">  とうもろこし</t>
  </si>
  <si>
    <t xml:space="preserve">   温室メロン</t>
  </si>
  <si>
    <t xml:space="preserve">   ブロッコリ－</t>
  </si>
  <si>
    <t xml:space="preserve">      かぶ</t>
  </si>
  <si>
    <t xml:space="preserve">   ばれいしょ</t>
  </si>
  <si>
    <t>平成 2年 1990</t>
    <rPh sb="4" eb="5">
      <t>ネン</t>
    </rPh>
    <phoneticPr fontId="4"/>
  </si>
  <si>
    <t>　　 3　 1991</t>
  </si>
  <si>
    <t>　　 4　 1992</t>
  </si>
  <si>
    <t>　　 5　 1993</t>
  </si>
  <si>
    <t>　　 6　 1994</t>
  </si>
  <si>
    <t>Ｂ．果樹</t>
  </si>
  <si>
    <t xml:space="preserve">     みかん</t>
  </si>
  <si>
    <t>早生温州</t>
  </si>
  <si>
    <t>普通温州</t>
  </si>
  <si>
    <t xml:space="preserve">   なつみかん</t>
  </si>
  <si>
    <t xml:space="preserve">    はっさく</t>
  </si>
  <si>
    <t xml:space="preserve"> ネ－ブルオレンジ</t>
  </si>
  <si>
    <t>栽培面積</t>
  </si>
  <si>
    <t>収穫量</t>
  </si>
  <si>
    <t>昭和40年 1965</t>
  </si>
  <si>
    <t>　　45   1970</t>
  </si>
  <si>
    <t xml:space="preserve">  さんぼうかん</t>
  </si>
  <si>
    <t xml:space="preserve">     ぶどう</t>
  </si>
  <si>
    <t xml:space="preserve">    日本なし</t>
  </si>
  <si>
    <t xml:space="preserve">      もも</t>
  </si>
  <si>
    <t xml:space="preserve">      うめ</t>
  </si>
  <si>
    <t>Ｂ．果樹－続き－</t>
  </si>
  <si>
    <t xml:space="preserve">    いよかん</t>
  </si>
  <si>
    <t xml:space="preserve">      清見</t>
  </si>
  <si>
    <t xml:space="preserve">   セミノ－ル</t>
  </si>
  <si>
    <t xml:space="preserve">     すもも</t>
  </si>
  <si>
    <t xml:space="preserve">  キウイフル－ツ</t>
  </si>
  <si>
    <t xml:space="preserve">      びわ</t>
  </si>
  <si>
    <t xml:space="preserve">      くり</t>
  </si>
  <si>
    <t xml:space="preserve">     かき計</t>
  </si>
  <si>
    <t>富有次郎</t>
  </si>
  <si>
    <t xml:space="preserve"> 他の甘柿</t>
  </si>
  <si>
    <t xml:space="preserve"> 渋がき</t>
  </si>
  <si>
    <t>Ｃ．豆類，工芸・飼料作物等</t>
  </si>
  <si>
    <t xml:space="preserve">      大豆</t>
  </si>
  <si>
    <t xml:space="preserve">      小豆</t>
  </si>
  <si>
    <t xml:space="preserve">       茶</t>
  </si>
  <si>
    <t xml:space="preserve">     かんしょ</t>
  </si>
  <si>
    <t xml:space="preserve"> 青刈とうもろこし</t>
  </si>
  <si>
    <t>昭和50年 1975</t>
  </si>
  <si>
    <t xml:space="preserve">     ソルゴ－</t>
  </si>
  <si>
    <t xml:space="preserve"> 牧草計(飼料専用)</t>
  </si>
  <si>
    <t xml:space="preserve">     まめ科</t>
  </si>
  <si>
    <t xml:space="preserve">     いね科</t>
  </si>
  <si>
    <t xml:space="preserve"> ﾏﾒ･ｲﾈ科まぜまき</t>
  </si>
  <si>
    <t>Ｄ．花き</t>
  </si>
  <si>
    <t>　スプレイぎく</t>
  </si>
  <si>
    <t xml:space="preserve">     小ぎく</t>
  </si>
  <si>
    <t xml:space="preserve"> カ－ネ－ション</t>
  </si>
  <si>
    <t xml:space="preserve">      ばら</t>
  </si>
  <si>
    <t xml:space="preserve">    ストック</t>
    <phoneticPr fontId="4"/>
  </si>
  <si>
    <t xml:space="preserve">  出荷量</t>
  </si>
  <si>
    <t>千本</t>
  </si>
  <si>
    <t>昭和55年 1980</t>
  </si>
  <si>
    <t xml:space="preserve"> 宿根かすみそう</t>
  </si>
  <si>
    <t xml:space="preserve">   スタ－チス</t>
  </si>
  <si>
    <t xml:space="preserve">    ガ－ベラ</t>
  </si>
  <si>
    <t xml:space="preserve">  トルコギキョウ</t>
    <phoneticPr fontId="4"/>
  </si>
  <si>
    <t xml:space="preserve">    フリ－ジア</t>
  </si>
  <si>
    <t xml:space="preserve">   マ－ガレット</t>
  </si>
  <si>
    <t>　きんぎょそう</t>
  </si>
  <si>
    <t>　　パンジ－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</si>
  <si>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5年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3</t>
    </r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</si>
</sst>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9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0" xfId="1" applyFont="1" applyProtection="1">
      <protection locked="0"/>
    </xf>
    <xf numFmtId="37" fontId="3" fillId="0" borderId="2" xfId="1" applyFont="1" applyBorder="1" applyProtection="1"/>
    <xf numFmtId="176" fontId="3" fillId="0" borderId="0" xfId="1" applyNumberFormat="1" applyFont="1" applyProtection="1">
      <protection locked="0"/>
    </xf>
    <xf numFmtId="37" fontId="3" fillId="0" borderId="0" xfId="1" applyFont="1" applyProtection="1"/>
    <xf numFmtId="176" fontId="1" fillId="0" borderId="0" xfId="1" applyNumberFormat="1" applyFont="1" applyProtection="1"/>
    <xf numFmtId="37" fontId="1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176" fontId="1" fillId="0" borderId="0" xfId="1" applyNumberFormat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Protection="1"/>
    <xf numFmtId="37" fontId="3" fillId="0" borderId="0" xfId="1" applyFont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0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0" xfId="1" applyFont="1" applyProtection="1"/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6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Border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NumberFormat="1" applyFont="1" applyBorder="1" applyProtection="1"/>
    <xf numFmtId="37" fontId="1" fillId="0" borderId="1" xfId="1" applyNumberFormat="1" applyFont="1" applyBorder="1" applyProtection="1"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/>
    <xf numFmtId="37" fontId="1" fillId="0" borderId="0" xfId="1" applyFont="1" applyAlignment="1"/>
    <xf numFmtId="37" fontId="1" fillId="0" borderId="0" xfId="1" applyFont="1" applyAlignment="1">
      <alignment horizontal="left"/>
    </xf>
    <xf numFmtId="37" fontId="3" fillId="0" borderId="0" xfId="1" applyFont="1" applyAlignment="1" applyProtection="1"/>
    <xf numFmtId="37" fontId="1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9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/>
    <xf numFmtId="177" fontId="1" fillId="0" borderId="0" xfId="1" applyNumberFormat="1" applyFont="1" applyProtection="1"/>
    <xf numFmtId="176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4" xfId="1" applyFont="1" applyBorder="1" applyProtection="1">
      <protection locked="0"/>
    </xf>
    <xf numFmtId="177" fontId="1" fillId="0" borderId="3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177" fontId="1" fillId="0" borderId="1" xfId="1" applyNumberFormat="1" applyFont="1" applyBorder="1" applyProtection="1">
      <protection locked="0"/>
    </xf>
    <xf numFmtId="37" fontId="3" fillId="0" borderId="0" xfId="1" applyNumberFormat="1" applyFont="1" applyProtection="1"/>
    <xf numFmtId="176" fontId="3" fillId="0" borderId="0" xfId="1" applyNumberFormat="1" applyFont="1" applyProtection="1"/>
    <xf numFmtId="37" fontId="3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176" fontId="1" fillId="0" borderId="1" xfId="1" applyNumberFormat="1" applyFont="1" applyBorder="1" applyProtection="1"/>
    <xf numFmtId="37" fontId="1" fillId="0" borderId="1" xfId="1" applyNumberFormat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1" xfId="1" applyFont="1" applyBorder="1" applyAlignment="1">
      <alignment horizontal="left"/>
    </xf>
    <xf numFmtId="37" fontId="1" fillId="0" borderId="0" xfId="1" applyNumberFormat="1" applyFont="1" applyAlignment="1" applyProtection="1">
      <alignment horizontal="right"/>
    </xf>
    <xf numFmtId="37" fontId="3" fillId="0" borderId="2" xfId="1" applyFont="1" applyBorder="1" applyAlignment="1" applyProtection="1">
      <alignment horizontal="right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2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4" xfId="2" applyFont="1" applyBorder="1"/>
    <xf numFmtId="176" fontId="1" fillId="0" borderId="4" xfId="2" applyFont="1" applyBorder="1" applyAlignment="1" applyProtection="1">
      <alignment horizontal="center"/>
    </xf>
    <xf numFmtId="176" fontId="1" fillId="0" borderId="2" xfId="2" applyFont="1" applyBorder="1" applyProtection="1">
      <protection locked="0"/>
    </xf>
    <xf numFmtId="176" fontId="1" fillId="0" borderId="0" xfId="2" applyFont="1" applyProtection="1">
      <protection locked="0"/>
    </xf>
    <xf numFmtId="176" fontId="3" fillId="0" borderId="2" xfId="2" applyFont="1" applyBorder="1" applyProtection="1">
      <protection locked="0"/>
    </xf>
    <xf numFmtId="176" fontId="3" fillId="0" borderId="0" xfId="2" applyFont="1" applyProtection="1">
      <protection locked="0"/>
    </xf>
    <xf numFmtId="176" fontId="1" fillId="0" borderId="2" xfId="2" applyFont="1" applyBorder="1" applyProtection="1"/>
    <xf numFmtId="176" fontId="1" fillId="0" borderId="0" xfId="2" applyFont="1" applyProtection="1"/>
    <xf numFmtId="176" fontId="3" fillId="0" borderId="2" xfId="2" applyFont="1" applyBorder="1" applyProtection="1"/>
    <xf numFmtId="176" fontId="3" fillId="0" borderId="0" xfId="2" applyFont="1" applyProtection="1"/>
    <xf numFmtId="176" fontId="1" fillId="0" borderId="5" xfId="2" applyFont="1" applyBorder="1"/>
    <xf numFmtId="176" fontId="1" fillId="0" borderId="3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center"/>
    </xf>
    <xf numFmtId="37" fontId="1" fillId="0" borderId="2" xfId="1" applyNumberFormat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3" xfId="1" applyNumberFormat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4" xfId="1" applyNumberFormat="1" applyFont="1" applyBorder="1" applyAlignment="1" applyProtection="1">
      <alignment horizontal="left"/>
    </xf>
    <xf numFmtId="37" fontId="1" fillId="0" borderId="4" xfId="1" applyNumberFormat="1" applyFont="1" applyBorder="1" applyAlignment="1" applyProtection="1">
      <alignment horizontal="center"/>
    </xf>
    <xf numFmtId="37" fontId="1" fillId="0" borderId="3" xfId="1" applyNumberFormat="1" applyFont="1" applyBorder="1" applyProtection="1"/>
    <xf numFmtId="37" fontId="3" fillId="0" borderId="0" xfId="1" applyFont="1" applyAlignment="1" applyProtection="1">
      <alignment horizontal="right"/>
    </xf>
    <xf numFmtId="37" fontId="1" fillId="0" borderId="7" xfId="1" applyFont="1" applyBorder="1"/>
    <xf numFmtId="37" fontId="3" fillId="0" borderId="3" xfId="1" applyFont="1" applyBorder="1" applyProtection="1"/>
    <xf numFmtId="176" fontId="3" fillId="0" borderId="2" xfId="1" applyNumberFormat="1" applyFont="1" applyBorder="1" applyProtection="1">
      <protection locked="0"/>
    </xf>
    <xf numFmtId="177" fontId="3" fillId="0" borderId="0" xfId="1" applyNumberFormat="1" applyFont="1" applyProtection="1">
      <protection locked="0"/>
    </xf>
    <xf numFmtId="37" fontId="3" fillId="0" borderId="2" xfId="1" applyFont="1" applyBorder="1"/>
    <xf numFmtId="37" fontId="3" fillId="0" borderId="0" xfId="1" applyFont="1"/>
    <xf numFmtId="37" fontId="3" fillId="0" borderId="0" xfId="1" applyFont="1" applyAlignment="1">
      <alignment horizontal="right"/>
    </xf>
    <xf numFmtId="37" fontId="3" fillId="0" borderId="2" xfId="1" applyFont="1" applyBorder="1" applyAlignment="1">
      <alignment horizontal="righ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tabSelected="1" zoomScale="75" zoomScaleNormal="100" workbookViewId="0"/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8.375" style="2" customWidth="1"/>
    <col min="7" max="7" width="17.125" style="2" customWidth="1"/>
    <col min="8" max="8" width="18.375" style="2" customWidth="1"/>
    <col min="9" max="9" width="17.125" style="2" customWidth="1"/>
    <col min="10" max="256" width="14.625" style="2"/>
    <col min="257" max="257" width="13.375" style="2" customWidth="1"/>
    <col min="258" max="258" width="5.875" style="2" customWidth="1"/>
    <col min="259" max="259" width="17.125" style="2" customWidth="1"/>
    <col min="260" max="262" width="18.375" style="2" customWidth="1"/>
    <col min="263" max="263" width="17.125" style="2" customWidth="1"/>
    <col min="264" max="264" width="18.375" style="2" customWidth="1"/>
    <col min="265" max="265" width="17.125" style="2" customWidth="1"/>
    <col min="266" max="512" width="14.625" style="2"/>
    <col min="513" max="513" width="13.375" style="2" customWidth="1"/>
    <col min="514" max="514" width="5.875" style="2" customWidth="1"/>
    <col min="515" max="515" width="17.125" style="2" customWidth="1"/>
    <col min="516" max="518" width="18.375" style="2" customWidth="1"/>
    <col min="519" max="519" width="17.125" style="2" customWidth="1"/>
    <col min="520" max="520" width="18.375" style="2" customWidth="1"/>
    <col min="521" max="521" width="17.125" style="2" customWidth="1"/>
    <col min="522" max="768" width="14.625" style="2"/>
    <col min="769" max="769" width="13.375" style="2" customWidth="1"/>
    <col min="770" max="770" width="5.875" style="2" customWidth="1"/>
    <col min="771" max="771" width="17.125" style="2" customWidth="1"/>
    <col min="772" max="774" width="18.375" style="2" customWidth="1"/>
    <col min="775" max="775" width="17.125" style="2" customWidth="1"/>
    <col min="776" max="776" width="18.375" style="2" customWidth="1"/>
    <col min="777" max="777" width="17.125" style="2" customWidth="1"/>
    <col min="778" max="1024" width="14.625" style="2"/>
    <col min="1025" max="1025" width="13.375" style="2" customWidth="1"/>
    <col min="1026" max="1026" width="5.875" style="2" customWidth="1"/>
    <col min="1027" max="1027" width="17.125" style="2" customWidth="1"/>
    <col min="1028" max="1030" width="18.375" style="2" customWidth="1"/>
    <col min="1031" max="1031" width="17.125" style="2" customWidth="1"/>
    <col min="1032" max="1032" width="18.375" style="2" customWidth="1"/>
    <col min="1033" max="1033" width="17.125" style="2" customWidth="1"/>
    <col min="1034" max="1280" width="14.625" style="2"/>
    <col min="1281" max="1281" width="13.375" style="2" customWidth="1"/>
    <col min="1282" max="1282" width="5.875" style="2" customWidth="1"/>
    <col min="1283" max="1283" width="17.125" style="2" customWidth="1"/>
    <col min="1284" max="1286" width="18.375" style="2" customWidth="1"/>
    <col min="1287" max="1287" width="17.125" style="2" customWidth="1"/>
    <col min="1288" max="1288" width="18.375" style="2" customWidth="1"/>
    <col min="1289" max="1289" width="17.125" style="2" customWidth="1"/>
    <col min="1290" max="1536" width="14.625" style="2"/>
    <col min="1537" max="1537" width="13.375" style="2" customWidth="1"/>
    <col min="1538" max="1538" width="5.875" style="2" customWidth="1"/>
    <col min="1539" max="1539" width="17.125" style="2" customWidth="1"/>
    <col min="1540" max="1542" width="18.375" style="2" customWidth="1"/>
    <col min="1543" max="1543" width="17.125" style="2" customWidth="1"/>
    <col min="1544" max="1544" width="18.375" style="2" customWidth="1"/>
    <col min="1545" max="1545" width="17.125" style="2" customWidth="1"/>
    <col min="1546" max="1792" width="14.625" style="2"/>
    <col min="1793" max="1793" width="13.375" style="2" customWidth="1"/>
    <col min="1794" max="1794" width="5.875" style="2" customWidth="1"/>
    <col min="1795" max="1795" width="17.125" style="2" customWidth="1"/>
    <col min="1796" max="1798" width="18.375" style="2" customWidth="1"/>
    <col min="1799" max="1799" width="17.125" style="2" customWidth="1"/>
    <col min="1800" max="1800" width="18.375" style="2" customWidth="1"/>
    <col min="1801" max="1801" width="17.125" style="2" customWidth="1"/>
    <col min="1802" max="2048" width="14.625" style="2"/>
    <col min="2049" max="2049" width="13.375" style="2" customWidth="1"/>
    <col min="2050" max="2050" width="5.875" style="2" customWidth="1"/>
    <col min="2051" max="2051" width="17.125" style="2" customWidth="1"/>
    <col min="2052" max="2054" width="18.375" style="2" customWidth="1"/>
    <col min="2055" max="2055" width="17.125" style="2" customWidth="1"/>
    <col min="2056" max="2056" width="18.375" style="2" customWidth="1"/>
    <col min="2057" max="2057" width="17.125" style="2" customWidth="1"/>
    <col min="2058" max="2304" width="14.625" style="2"/>
    <col min="2305" max="2305" width="13.375" style="2" customWidth="1"/>
    <col min="2306" max="2306" width="5.875" style="2" customWidth="1"/>
    <col min="2307" max="2307" width="17.125" style="2" customWidth="1"/>
    <col min="2308" max="2310" width="18.375" style="2" customWidth="1"/>
    <col min="2311" max="2311" width="17.125" style="2" customWidth="1"/>
    <col min="2312" max="2312" width="18.375" style="2" customWidth="1"/>
    <col min="2313" max="2313" width="17.125" style="2" customWidth="1"/>
    <col min="2314" max="2560" width="14.625" style="2"/>
    <col min="2561" max="2561" width="13.375" style="2" customWidth="1"/>
    <col min="2562" max="2562" width="5.875" style="2" customWidth="1"/>
    <col min="2563" max="2563" width="17.125" style="2" customWidth="1"/>
    <col min="2564" max="2566" width="18.375" style="2" customWidth="1"/>
    <col min="2567" max="2567" width="17.125" style="2" customWidth="1"/>
    <col min="2568" max="2568" width="18.375" style="2" customWidth="1"/>
    <col min="2569" max="2569" width="17.125" style="2" customWidth="1"/>
    <col min="2570" max="2816" width="14.625" style="2"/>
    <col min="2817" max="2817" width="13.375" style="2" customWidth="1"/>
    <col min="2818" max="2818" width="5.875" style="2" customWidth="1"/>
    <col min="2819" max="2819" width="17.125" style="2" customWidth="1"/>
    <col min="2820" max="2822" width="18.375" style="2" customWidth="1"/>
    <col min="2823" max="2823" width="17.125" style="2" customWidth="1"/>
    <col min="2824" max="2824" width="18.375" style="2" customWidth="1"/>
    <col min="2825" max="2825" width="17.125" style="2" customWidth="1"/>
    <col min="2826" max="3072" width="14.625" style="2"/>
    <col min="3073" max="3073" width="13.375" style="2" customWidth="1"/>
    <col min="3074" max="3074" width="5.875" style="2" customWidth="1"/>
    <col min="3075" max="3075" width="17.125" style="2" customWidth="1"/>
    <col min="3076" max="3078" width="18.375" style="2" customWidth="1"/>
    <col min="3079" max="3079" width="17.125" style="2" customWidth="1"/>
    <col min="3080" max="3080" width="18.375" style="2" customWidth="1"/>
    <col min="3081" max="3081" width="17.125" style="2" customWidth="1"/>
    <col min="3082" max="3328" width="14.625" style="2"/>
    <col min="3329" max="3329" width="13.375" style="2" customWidth="1"/>
    <col min="3330" max="3330" width="5.875" style="2" customWidth="1"/>
    <col min="3331" max="3331" width="17.125" style="2" customWidth="1"/>
    <col min="3332" max="3334" width="18.375" style="2" customWidth="1"/>
    <col min="3335" max="3335" width="17.125" style="2" customWidth="1"/>
    <col min="3336" max="3336" width="18.375" style="2" customWidth="1"/>
    <col min="3337" max="3337" width="17.125" style="2" customWidth="1"/>
    <col min="3338" max="3584" width="14.625" style="2"/>
    <col min="3585" max="3585" width="13.375" style="2" customWidth="1"/>
    <col min="3586" max="3586" width="5.875" style="2" customWidth="1"/>
    <col min="3587" max="3587" width="17.125" style="2" customWidth="1"/>
    <col min="3588" max="3590" width="18.375" style="2" customWidth="1"/>
    <col min="3591" max="3591" width="17.125" style="2" customWidth="1"/>
    <col min="3592" max="3592" width="18.375" style="2" customWidth="1"/>
    <col min="3593" max="3593" width="17.125" style="2" customWidth="1"/>
    <col min="3594" max="3840" width="14.625" style="2"/>
    <col min="3841" max="3841" width="13.375" style="2" customWidth="1"/>
    <col min="3842" max="3842" width="5.875" style="2" customWidth="1"/>
    <col min="3843" max="3843" width="17.125" style="2" customWidth="1"/>
    <col min="3844" max="3846" width="18.375" style="2" customWidth="1"/>
    <col min="3847" max="3847" width="17.125" style="2" customWidth="1"/>
    <col min="3848" max="3848" width="18.375" style="2" customWidth="1"/>
    <col min="3849" max="3849" width="17.125" style="2" customWidth="1"/>
    <col min="3850" max="4096" width="14.625" style="2"/>
    <col min="4097" max="4097" width="13.375" style="2" customWidth="1"/>
    <col min="4098" max="4098" width="5.875" style="2" customWidth="1"/>
    <col min="4099" max="4099" width="17.125" style="2" customWidth="1"/>
    <col min="4100" max="4102" width="18.375" style="2" customWidth="1"/>
    <col min="4103" max="4103" width="17.125" style="2" customWidth="1"/>
    <col min="4104" max="4104" width="18.375" style="2" customWidth="1"/>
    <col min="4105" max="4105" width="17.125" style="2" customWidth="1"/>
    <col min="4106" max="4352" width="14.625" style="2"/>
    <col min="4353" max="4353" width="13.375" style="2" customWidth="1"/>
    <col min="4354" max="4354" width="5.875" style="2" customWidth="1"/>
    <col min="4355" max="4355" width="17.125" style="2" customWidth="1"/>
    <col min="4356" max="4358" width="18.375" style="2" customWidth="1"/>
    <col min="4359" max="4359" width="17.125" style="2" customWidth="1"/>
    <col min="4360" max="4360" width="18.375" style="2" customWidth="1"/>
    <col min="4361" max="4361" width="17.125" style="2" customWidth="1"/>
    <col min="4362" max="4608" width="14.625" style="2"/>
    <col min="4609" max="4609" width="13.375" style="2" customWidth="1"/>
    <col min="4610" max="4610" width="5.875" style="2" customWidth="1"/>
    <col min="4611" max="4611" width="17.125" style="2" customWidth="1"/>
    <col min="4612" max="4614" width="18.375" style="2" customWidth="1"/>
    <col min="4615" max="4615" width="17.125" style="2" customWidth="1"/>
    <col min="4616" max="4616" width="18.375" style="2" customWidth="1"/>
    <col min="4617" max="4617" width="17.125" style="2" customWidth="1"/>
    <col min="4618" max="4864" width="14.625" style="2"/>
    <col min="4865" max="4865" width="13.375" style="2" customWidth="1"/>
    <col min="4866" max="4866" width="5.875" style="2" customWidth="1"/>
    <col min="4867" max="4867" width="17.125" style="2" customWidth="1"/>
    <col min="4868" max="4870" width="18.375" style="2" customWidth="1"/>
    <col min="4871" max="4871" width="17.125" style="2" customWidth="1"/>
    <col min="4872" max="4872" width="18.375" style="2" customWidth="1"/>
    <col min="4873" max="4873" width="17.125" style="2" customWidth="1"/>
    <col min="4874" max="5120" width="14.625" style="2"/>
    <col min="5121" max="5121" width="13.375" style="2" customWidth="1"/>
    <col min="5122" max="5122" width="5.875" style="2" customWidth="1"/>
    <col min="5123" max="5123" width="17.125" style="2" customWidth="1"/>
    <col min="5124" max="5126" width="18.375" style="2" customWidth="1"/>
    <col min="5127" max="5127" width="17.125" style="2" customWidth="1"/>
    <col min="5128" max="5128" width="18.375" style="2" customWidth="1"/>
    <col min="5129" max="5129" width="17.125" style="2" customWidth="1"/>
    <col min="5130" max="5376" width="14.625" style="2"/>
    <col min="5377" max="5377" width="13.375" style="2" customWidth="1"/>
    <col min="5378" max="5378" width="5.875" style="2" customWidth="1"/>
    <col min="5379" max="5379" width="17.125" style="2" customWidth="1"/>
    <col min="5380" max="5382" width="18.375" style="2" customWidth="1"/>
    <col min="5383" max="5383" width="17.125" style="2" customWidth="1"/>
    <col min="5384" max="5384" width="18.375" style="2" customWidth="1"/>
    <col min="5385" max="5385" width="17.125" style="2" customWidth="1"/>
    <col min="5386" max="5632" width="14.625" style="2"/>
    <col min="5633" max="5633" width="13.375" style="2" customWidth="1"/>
    <col min="5634" max="5634" width="5.875" style="2" customWidth="1"/>
    <col min="5635" max="5635" width="17.125" style="2" customWidth="1"/>
    <col min="5636" max="5638" width="18.375" style="2" customWidth="1"/>
    <col min="5639" max="5639" width="17.125" style="2" customWidth="1"/>
    <col min="5640" max="5640" width="18.375" style="2" customWidth="1"/>
    <col min="5641" max="5641" width="17.125" style="2" customWidth="1"/>
    <col min="5642" max="5888" width="14.625" style="2"/>
    <col min="5889" max="5889" width="13.375" style="2" customWidth="1"/>
    <col min="5890" max="5890" width="5.875" style="2" customWidth="1"/>
    <col min="5891" max="5891" width="17.125" style="2" customWidth="1"/>
    <col min="5892" max="5894" width="18.375" style="2" customWidth="1"/>
    <col min="5895" max="5895" width="17.125" style="2" customWidth="1"/>
    <col min="5896" max="5896" width="18.375" style="2" customWidth="1"/>
    <col min="5897" max="5897" width="17.125" style="2" customWidth="1"/>
    <col min="5898" max="6144" width="14.625" style="2"/>
    <col min="6145" max="6145" width="13.375" style="2" customWidth="1"/>
    <col min="6146" max="6146" width="5.875" style="2" customWidth="1"/>
    <col min="6147" max="6147" width="17.125" style="2" customWidth="1"/>
    <col min="6148" max="6150" width="18.375" style="2" customWidth="1"/>
    <col min="6151" max="6151" width="17.125" style="2" customWidth="1"/>
    <col min="6152" max="6152" width="18.375" style="2" customWidth="1"/>
    <col min="6153" max="6153" width="17.125" style="2" customWidth="1"/>
    <col min="6154" max="6400" width="14.625" style="2"/>
    <col min="6401" max="6401" width="13.375" style="2" customWidth="1"/>
    <col min="6402" max="6402" width="5.875" style="2" customWidth="1"/>
    <col min="6403" max="6403" width="17.125" style="2" customWidth="1"/>
    <col min="6404" max="6406" width="18.375" style="2" customWidth="1"/>
    <col min="6407" max="6407" width="17.125" style="2" customWidth="1"/>
    <col min="6408" max="6408" width="18.375" style="2" customWidth="1"/>
    <col min="6409" max="6409" width="17.125" style="2" customWidth="1"/>
    <col min="6410" max="6656" width="14.625" style="2"/>
    <col min="6657" max="6657" width="13.375" style="2" customWidth="1"/>
    <col min="6658" max="6658" width="5.875" style="2" customWidth="1"/>
    <col min="6659" max="6659" width="17.125" style="2" customWidth="1"/>
    <col min="6660" max="6662" width="18.375" style="2" customWidth="1"/>
    <col min="6663" max="6663" width="17.125" style="2" customWidth="1"/>
    <col min="6664" max="6664" width="18.375" style="2" customWidth="1"/>
    <col min="6665" max="6665" width="17.125" style="2" customWidth="1"/>
    <col min="6666" max="6912" width="14.625" style="2"/>
    <col min="6913" max="6913" width="13.375" style="2" customWidth="1"/>
    <col min="6914" max="6914" width="5.875" style="2" customWidth="1"/>
    <col min="6915" max="6915" width="17.125" style="2" customWidth="1"/>
    <col min="6916" max="6918" width="18.375" style="2" customWidth="1"/>
    <col min="6919" max="6919" width="17.125" style="2" customWidth="1"/>
    <col min="6920" max="6920" width="18.375" style="2" customWidth="1"/>
    <col min="6921" max="6921" width="17.125" style="2" customWidth="1"/>
    <col min="6922" max="7168" width="14.625" style="2"/>
    <col min="7169" max="7169" width="13.375" style="2" customWidth="1"/>
    <col min="7170" max="7170" width="5.875" style="2" customWidth="1"/>
    <col min="7171" max="7171" width="17.125" style="2" customWidth="1"/>
    <col min="7172" max="7174" width="18.375" style="2" customWidth="1"/>
    <col min="7175" max="7175" width="17.125" style="2" customWidth="1"/>
    <col min="7176" max="7176" width="18.375" style="2" customWidth="1"/>
    <col min="7177" max="7177" width="17.125" style="2" customWidth="1"/>
    <col min="7178" max="7424" width="14.625" style="2"/>
    <col min="7425" max="7425" width="13.375" style="2" customWidth="1"/>
    <col min="7426" max="7426" width="5.875" style="2" customWidth="1"/>
    <col min="7427" max="7427" width="17.125" style="2" customWidth="1"/>
    <col min="7428" max="7430" width="18.375" style="2" customWidth="1"/>
    <col min="7431" max="7431" width="17.125" style="2" customWidth="1"/>
    <col min="7432" max="7432" width="18.375" style="2" customWidth="1"/>
    <col min="7433" max="7433" width="17.125" style="2" customWidth="1"/>
    <col min="7434" max="7680" width="14.625" style="2"/>
    <col min="7681" max="7681" width="13.375" style="2" customWidth="1"/>
    <col min="7682" max="7682" width="5.875" style="2" customWidth="1"/>
    <col min="7683" max="7683" width="17.125" style="2" customWidth="1"/>
    <col min="7684" max="7686" width="18.375" style="2" customWidth="1"/>
    <col min="7687" max="7687" width="17.125" style="2" customWidth="1"/>
    <col min="7688" max="7688" width="18.375" style="2" customWidth="1"/>
    <col min="7689" max="7689" width="17.125" style="2" customWidth="1"/>
    <col min="7690" max="7936" width="14.625" style="2"/>
    <col min="7937" max="7937" width="13.375" style="2" customWidth="1"/>
    <col min="7938" max="7938" width="5.875" style="2" customWidth="1"/>
    <col min="7939" max="7939" width="17.125" style="2" customWidth="1"/>
    <col min="7940" max="7942" width="18.375" style="2" customWidth="1"/>
    <col min="7943" max="7943" width="17.125" style="2" customWidth="1"/>
    <col min="7944" max="7944" width="18.375" style="2" customWidth="1"/>
    <col min="7945" max="7945" width="17.125" style="2" customWidth="1"/>
    <col min="7946" max="8192" width="14.625" style="2"/>
    <col min="8193" max="8193" width="13.375" style="2" customWidth="1"/>
    <col min="8194" max="8194" width="5.875" style="2" customWidth="1"/>
    <col min="8195" max="8195" width="17.125" style="2" customWidth="1"/>
    <col min="8196" max="8198" width="18.375" style="2" customWidth="1"/>
    <col min="8199" max="8199" width="17.125" style="2" customWidth="1"/>
    <col min="8200" max="8200" width="18.375" style="2" customWidth="1"/>
    <col min="8201" max="8201" width="17.125" style="2" customWidth="1"/>
    <col min="8202" max="8448" width="14.625" style="2"/>
    <col min="8449" max="8449" width="13.375" style="2" customWidth="1"/>
    <col min="8450" max="8450" width="5.875" style="2" customWidth="1"/>
    <col min="8451" max="8451" width="17.125" style="2" customWidth="1"/>
    <col min="8452" max="8454" width="18.375" style="2" customWidth="1"/>
    <col min="8455" max="8455" width="17.125" style="2" customWidth="1"/>
    <col min="8456" max="8456" width="18.375" style="2" customWidth="1"/>
    <col min="8457" max="8457" width="17.125" style="2" customWidth="1"/>
    <col min="8458" max="8704" width="14.625" style="2"/>
    <col min="8705" max="8705" width="13.375" style="2" customWidth="1"/>
    <col min="8706" max="8706" width="5.875" style="2" customWidth="1"/>
    <col min="8707" max="8707" width="17.125" style="2" customWidth="1"/>
    <col min="8708" max="8710" width="18.375" style="2" customWidth="1"/>
    <col min="8711" max="8711" width="17.125" style="2" customWidth="1"/>
    <col min="8712" max="8712" width="18.375" style="2" customWidth="1"/>
    <col min="8713" max="8713" width="17.125" style="2" customWidth="1"/>
    <col min="8714" max="8960" width="14.625" style="2"/>
    <col min="8961" max="8961" width="13.375" style="2" customWidth="1"/>
    <col min="8962" max="8962" width="5.875" style="2" customWidth="1"/>
    <col min="8963" max="8963" width="17.125" style="2" customWidth="1"/>
    <col min="8964" max="8966" width="18.375" style="2" customWidth="1"/>
    <col min="8967" max="8967" width="17.125" style="2" customWidth="1"/>
    <col min="8968" max="8968" width="18.375" style="2" customWidth="1"/>
    <col min="8969" max="8969" width="17.125" style="2" customWidth="1"/>
    <col min="8970" max="9216" width="14.625" style="2"/>
    <col min="9217" max="9217" width="13.375" style="2" customWidth="1"/>
    <col min="9218" max="9218" width="5.875" style="2" customWidth="1"/>
    <col min="9219" max="9219" width="17.125" style="2" customWidth="1"/>
    <col min="9220" max="9222" width="18.375" style="2" customWidth="1"/>
    <col min="9223" max="9223" width="17.125" style="2" customWidth="1"/>
    <col min="9224" max="9224" width="18.375" style="2" customWidth="1"/>
    <col min="9225" max="9225" width="17.125" style="2" customWidth="1"/>
    <col min="9226" max="9472" width="14.625" style="2"/>
    <col min="9473" max="9473" width="13.375" style="2" customWidth="1"/>
    <col min="9474" max="9474" width="5.875" style="2" customWidth="1"/>
    <col min="9475" max="9475" width="17.125" style="2" customWidth="1"/>
    <col min="9476" max="9478" width="18.375" style="2" customWidth="1"/>
    <col min="9479" max="9479" width="17.125" style="2" customWidth="1"/>
    <col min="9480" max="9480" width="18.375" style="2" customWidth="1"/>
    <col min="9481" max="9481" width="17.125" style="2" customWidth="1"/>
    <col min="9482" max="9728" width="14.625" style="2"/>
    <col min="9729" max="9729" width="13.375" style="2" customWidth="1"/>
    <col min="9730" max="9730" width="5.875" style="2" customWidth="1"/>
    <col min="9731" max="9731" width="17.125" style="2" customWidth="1"/>
    <col min="9732" max="9734" width="18.375" style="2" customWidth="1"/>
    <col min="9735" max="9735" width="17.125" style="2" customWidth="1"/>
    <col min="9736" max="9736" width="18.375" style="2" customWidth="1"/>
    <col min="9737" max="9737" width="17.125" style="2" customWidth="1"/>
    <col min="9738" max="9984" width="14.625" style="2"/>
    <col min="9985" max="9985" width="13.375" style="2" customWidth="1"/>
    <col min="9986" max="9986" width="5.875" style="2" customWidth="1"/>
    <col min="9987" max="9987" width="17.125" style="2" customWidth="1"/>
    <col min="9988" max="9990" width="18.375" style="2" customWidth="1"/>
    <col min="9991" max="9991" width="17.125" style="2" customWidth="1"/>
    <col min="9992" max="9992" width="18.375" style="2" customWidth="1"/>
    <col min="9993" max="9993" width="17.12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8.375" style="2" customWidth="1"/>
    <col min="10247" max="10247" width="17.125" style="2" customWidth="1"/>
    <col min="10248" max="10248" width="18.375" style="2" customWidth="1"/>
    <col min="10249" max="10249" width="17.12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8.375" style="2" customWidth="1"/>
    <col min="10503" max="10503" width="17.125" style="2" customWidth="1"/>
    <col min="10504" max="10504" width="18.375" style="2" customWidth="1"/>
    <col min="10505" max="10505" width="17.12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8.375" style="2" customWidth="1"/>
    <col min="10759" max="10759" width="17.125" style="2" customWidth="1"/>
    <col min="10760" max="10760" width="18.375" style="2" customWidth="1"/>
    <col min="10761" max="10761" width="17.12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8.375" style="2" customWidth="1"/>
    <col min="11015" max="11015" width="17.125" style="2" customWidth="1"/>
    <col min="11016" max="11016" width="18.375" style="2" customWidth="1"/>
    <col min="11017" max="11017" width="17.12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8.375" style="2" customWidth="1"/>
    <col min="11271" max="11271" width="17.125" style="2" customWidth="1"/>
    <col min="11272" max="11272" width="18.375" style="2" customWidth="1"/>
    <col min="11273" max="11273" width="17.12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8.375" style="2" customWidth="1"/>
    <col min="11527" max="11527" width="17.125" style="2" customWidth="1"/>
    <col min="11528" max="11528" width="18.375" style="2" customWidth="1"/>
    <col min="11529" max="11529" width="17.12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8.375" style="2" customWidth="1"/>
    <col min="11783" max="11783" width="17.125" style="2" customWidth="1"/>
    <col min="11784" max="11784" width="18.375" style="2" customWidth="1"/>
    <col min="11785" max="11785" width="17.12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8.375" style="2" customWidth="1"/>
    <col min="12039" max="12039" width="17.125" style="2" customWidth="1"/>
    <col min="12040" max="12040" width="18.375" style="2" customWidth="1"/>
    <col min="12041" max="12041" width="17.12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8.375" style="2" customWidth="1"/>
    <col min="12295" max="12295" width="17.125" style="2" customWidth="1"/>
    <col min="12296" max="12296" width="18.375" style="2" customWidth="1"/>
    <col min="12297" max="12297" width="17.12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8.375" style="2" customWidth="1"/>
    <col min="12551" max="12551" width="17.125" style="2" customWidth="1"/>
    <col min="12552" max="12552" width="18.375" style="2" customWidth="1"/>
    <col min="12553" max="12553" width="17.12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8.375" style="2" customWidth="1"/>
    <col min="12807" max="12807" width="17.125" style="2" customWidth="1"/>
    <col min="12808" max="12808" width="18.375" style="2" customWidth="1"/>
    <col min="12809" max="12809" width="17.12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8.375" style="2" customWidth="1"/>
    <col min="13063" max="13063" width="17.125" style="2" customWidth="1"/>
    <col min="13064" max="13064" width="18.375" style="2" customWidth="1"/>
    <col min="13065" max="13065" width="17.12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8.375" style="2" customWidth="1"/>
    <col min="13319" max="13319" width="17.125" style="2" customWidth="1"/>
    <col min="13320" max="13320" width="18.375" style="2" customWidth="1"/>
    <col min="13321" max="13321" width="17.12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8.375" style="2" customWidth="1"/>
    <col min="13575" max="13575" width="17.125" style="2" customWidth="1"/>
    <col min="13576" max="13576" width="18.375" style="2" customWidth="1"/>
    <col min="13577" max="13577" width="17.12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8.375" style="2" customWidth="1"/>
    <col min="13831" max="13831" width="17.125" style="2" customWidth="1"/>
    <col min="13832" max="13832" width="18.375" style="2" customWidth="1"/>
    <col min="13833" max="13833" width="17.12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8.375" style="2" customWidth="1"/>
    <col min="14087" max="14087" width="17.125" style="2" customWidth="1"/>
    <col min="14088" max="14088" width="18.375" style="2" customWidth="1"/>
    <col min="14089" max="14089" width="17.12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8.375" style="2" customWidth="1"/>
    <col min="14343" max="14343" width="17.125" style="2" customWidth="1"/>
    <col min="14344" max="14344" width="18.375" style="2" customWidth="1"/>
    <col min="14345" max="14345" width="17.12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8.375" style="2" customWidth="1"/>
    <col min="14599" max="14599" width="17.125" style="2" customWidth="1"/>
    <col min="14600" max="14600" width="18.375" style="2" customWidth="1"/>
    <col min="14601" max="14601" width="17.12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8.375" style="2" customWidth="1"/>
    <col min="14855" max="14855" width="17.125" style="2" customWidth="1"/>
    <col min="14856" max="14856" width="18.375" style="2" customWidth="1"/>
    <col min="14857" max="14857" width="17.12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8.375" style="2" customWidth="1"/>
    <col min="15111" max="15111" width="17.125" style="2" customWidth="1"/>
    <col min="15112" max="15112" width="18.375" style="2" customWidth="1"/>
    <col min="15113" max="15113" width="17.12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8.375" style="2" customWidth="1"/>
    <col min="15367" max="15367" width="17.125" style="2" customWidth="1"/>
    <col min="15368" max="15368" width="18.375" style="2" customWidth="1"/>
    <col min="15369" max="15369" width="17.12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8.375" style="2" customWidth="1"/>
    <col min="15623" max="15623" width="17.125" style="2" customWidth="1"/>
    <col min="15624" max="15624" width="18.375" style="2" customWidth="1"/>
    <col min="15625" max="15625" width="17.12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8.375" style="2" customWidth="1"/>
    <col min="15879" max="15879" width="17.125" style="2" customWidth="1"/>
    <col min="15880" max="15880" width="18.375" style="2" customWidth="1"/>
    <col min="15881" max="15881" width="17.12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8.375" style="2" customWidth="1"/>
    <col min="16135" max="16135" width="17.125" style="2" customWidth="1"/>
    <col min="16136" max="16136" width="18.375" style="2" customWidth="1"/>
    <col min="16137" max="16137" width="17.12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425</v>
      </c>
    </row>
    <row r="7" spans="1:9" x14ac:dyDescent="0.2">
      <c r="C7" s="1" t="s">
        <v>426</v>
      </c>
    </row>
    <row r="8" spans="1:9" x14ac:dyDescent="0.2">
      <c r="C8" s="1" t="s">
        <v>427</v>
      </c>
    </row>
    <row r="9" spans="1:9" x14ac:dyDescent="0.2">
      <c r="C9" s="1" t="s">
        <v>428</v>
      </c>
    </row>
    <row r="10" spans="1:9" ht="18" thickBot="1" x14ac:dyDescent="0.25">
      <c r="B10" s="4"/>
      <c r="C10" s="27" t="s">
        <v>429</v>
      </c>
      <c r="D10" s="4"/>
      <c r="E10" s="4"/>
      <c r="F10" s="4"/>
      <c r="G10" s="4"/>
      <c r="H10" s="4"/>
      <c r="I10" s="41" t="s">
        <v>430</v>
      </c>
    </row>
    <row r="11" spans="1:9" x14ac:dyDescent="0.2">
      <c r="D11" s="5"/>
      <c r="E11" s="6"/>
      <c r="F11" s="6"/>
      <c r="G11" s="6"/>
      <c r="H11" s="6"/>
      <c r="I11" s="6"/>
    </row>
    <row r="12" spans="1:9" x14ac:dyDescent="0.2">
      <c r="D12" s="5"/>
      <c r="E12" s="5"/>
      <c r="F12" s="6"/>
      <c r="G12" s="5"/>
      <c r="H12" s="6"/>
      <c r="I12" s="5"/>
    </row>
    <row r="13" spans="1:9" x14ac:dyDescent="0.2">
      <c r="D13" s="7" t="s">
        <v>431</v>
      </c>
      <c r="E13" s="7" t="s">
        <v>432</v>
      </c>
      <c r="F13" s="7" t="s">
        <v>433</v>
      </c>
      <c r="G13" s="7" t="s">
        <v>434</v>
      </c>
      <c r="H13" s="7" t="s">
        <v>433</v>
      </c>
      <c r="I13" s="102" t="s">
        <v>435</v>
      </c>
    </row>
    <row r="14" spans="1:9" x14ac:dyDescent="0.2">
      <c r="B14" s="6"/>
      <c r="C14" s="6"/>
      <c r="D14" s="103"/>
      <c r="E14" s="36"/>
      <c r="F14" s="9" t="s">
        <v>436</v>
      </c>
      <c r="G14" s="103"/>
      <c r="H14" s="9" t="s">
        <v>436</v>
      </c>
      <c r="I14" s="36"/>
    </row>
    <row r="15" spans="1:9" x14ac:dyDescent="0.2">
      <c r="D15" s="73"/>
      <c r="E15" s="74"/>
      <c r="F15" s="74"/>
      <c r="G15" s="74"/>
      <c r="H15" s="74"/>
      <c r="I15" s="74"/>
    </row>
    <row r="16" spans="1:9" x14ac:dyDescent="0.2">
      <c r="B16" s="1" t="s">
        <v>437</v>
      </c>
      <c r="D16" s="20">
        <f>E16+G16+I16</f>
        <v>47232</v>
      </c>
      <c r="E16" s="15">
        <v>15406</v>
      </c>
      <c r="F16" s="15">
        <v>13450</v>
      </c>
      <c r="G16" s="15">
        <v>10336</v>
      </c>
      <c r="H16" s="15">
        <v>4460</v>
      </c>
      <c r="I16" s="15">
        <v>21490</v>
      </c>
    </row>
    <row r="17" spans="2:9" x14ac:dyDescent="0.2">
      <c r="B17" s="3" t="s">
        <v>438</v>
      </c>
      <c r="C17" s="18"/>
      <c r="D17" s="16">
        <f>E17+G17+I17</f>
        <v>42990</v>
      </c>
      <c r="E17" s="18">
        <f>SUM(E19:E68)</f>
        <v>13131</v>
      </c>
      <c r="F17" s="18">
        <f>SUM(F19:F68)</f>
        <v>11486</v>
      </c>
      <c r="G17" s="18">
        <f>SUM(G19:G68)</f>
        <v>8006</v>
      </c>
      <c r="H17" s="18">
        <f>SUM(H19:H68)</f>
        <v>3341</v>
      </c>
      <c r="I17" s="18">
        <f>SUM(I19:I68)</f>
        <v>21853</v>
      </c>
    </row>
    <row r="18" spans="2:9" x14ac:dyDescent="0.2">
      <c r="D18" s="5"/>
    </row>
    <row r="19" spans="2:9" x14ac:dyDescent="0.2">
      <c r="C19" s="1" t="s">
        <v>21</v>
      </c>
      <c r="D19" s="20">
        <f t="shared" ref="D19:D68" si="0">E19+G19+I19</f>
        <v>5248</v>
      </c>
      <c r="E19" s="75">
        <v>856</v>
      </c>
      <c r="F19" s="75">
        <v>634</v>
      </c>
      <c r="G19" s="75">
        <v>1053</v>
      </c>
      <c r="H19" s="75">
        <v>343</v>
      </c>
      <c r="I19" s="75">
        <v>3339</v>
      </c>
    </row>
    <row r="20" spans="2:9" x14ac:dyDescent="0.2">
      <c r="C20" s="1" t="s">
        <v>23</v>
      </c>
      <c r="D20" s="20">
        <f t="shared" si="0"/>
        <v>1379</v>
      </c>
      <c r="E20" s="75">
        <v>217</v>
      </c>
      <c r="F20" s="75">
        <v>147</v>
      </c>
      <c r="G20" s="75">
        <v>199</v>
      </c>
      <c r="H20" s="75">
        <v>46</v>
      </c>
      <c r="I20" s="75">
        <v>963</v>
      </c>
    </row>
    <row r="21" spans="2:9" x14ac:dyDescent="0.2">
      <c r="C21" s="1" t="s">
        <v>24</v>
      </c>
      <c r="D21" s="20">
        <f t="shared" si="0"/>
        <v>2177</v>
      </c>
      <c r="E21" s="75">
        <v>251</v>
      </c>
      <c r="F21" s="75">
        <v>178</v>
      </c>
      <c r="G21" s="75">
        <v>484</v>
      </c>
      <c r="H21" s="75">
        <v>145</v>
      </c>
      <c r="I21" s="75">
        <v>1442</v>
      </c>
    </row>
    <row r="22" spans="2:9" x14ac:dyDescent="0.2">
      <c r="C22" s="1" t="s">
        <v>25</v>
      </c>
      <c r="D22" s="20">
        <f t="shared" si="0"/>
        <v>1470</v>
      </c>
      <c r="E22" s="75">
        <v>692</v>
      </c>
      <c r="F22" s="75">
        <v>648</v>
      </c>
      <c r="G22" s="75">
        <v>305</v>
      </c>
      <c r="H22" s="75">
        <v>130</v>
      </c>
      <c r="I22" s="75">
        <v>473</v>
      </c>
    </row>
    <row r="23" spans="2:9" x14ac:dyDescent="0.2">
      <c r="C23" s="1" t="s">
        <v>26</v>
      </c>
      <c r="D23" s="20">
        <f t="shared" si="0"/>
        <v>1109</v>
      </c>
      <c r="E23" s="75">
        <v>499</v>
      </c>
      <c r="F23" s="75">
        <v>470</v>
      </c>
      <c r="G23" s="75">
        <v>160</v>
      </c>
      <c r="H23" s="75">
        <v>89</v>
      </c>
      <c r="I23" s="75">
        <v>450</v>
      </c>
    </row>
    <row r="24" spans="2:9" x14ac:dyDescent="0.2">
      <c r="C24" s="1" t="s">
        <v>27</v>
      </c>
      <c r="D24" s="20">
        <f t="shared" si="0"/>
        <v>2477</v>
      </c>
      <c r="E24" s="75">
        <v>1333</v>
      </c>
      <c r="F24" s="75">
        <v>1252</v>
      </c>
      <c r="G24" s="75">
        <v>428</v>
      </c>
      <c r="H24" s="75">
        <v>200</v>
      </c>
      <c r="I24" s="75">
        <v>716</v>
      </c>
    </row>
    <row r="25" spans="2:9" x14ac:dyDescent="0.2">
      <c r="C25" s="1" t="s">
        <v>28</v>
      </c>
      <c r="D25" s="20">
        <f t="shared" si="0"/>
        <v>242</v>
      </c>
      <c r="E25" s="75">
        <v>47</v>
      </c>
      <c r="F25" s="75">
        <v>39</v>
      </c>
      <c r="G25" s="75">
        <v>17</v>
      </c>
      <c r="H25" s="75">
        <v>3</v>
      </c>
      <c r="I25" s="75">
        <v>178</v>
      </c>
    </row>
    <row r="26" spans="2:9" x14ac:dyDescent="0.2">
      <c r="C26" s="1" t="s">
        <v>29</v>
      </c>
      <c r="D26" s="20">
        <f t="shared" si="0"/>
        <v>1210</v>
      </c>
      <c r="E26" s="75">
        <v>735</v>
      </c>
      <c r="F26" s="75">
        <v>702</v>
      </c>
      <c r="G26" s="75">
        <v>191</v>
      </c>
      <c r="H26" s="75">
        <v>99</v>
      </c>
      <c r="I26" s="75">
        <v>284</v>
      </c>
    </row>
    <row r="27" spans="2:9" x14ac:dyDescent="0.2">
      <c r="C27" s="1" t="s">
        <v>30</v>
      </c>
      <c r="D27" s="20">
        <f t="shared" si="0"/>
        <v>537</v>
      </c>
      <c r="E27" s="75">
        <v>92</v>
      </c>
      <c r="F27" s="75">
        <v>79</v>
      </c>
      <c r="G27" s="75">
        <v>104</v>
      </c>
      <c r="H27" s="75">
        <v>47</v>
      </c>
      <c r="I27" s="75">
        <v>341</v>
      </c>
    </row>
    <row r="28" spans="2:9" x14ac:dyDescent="0.2">
      <c r="C28" s="1" t="s">
        <v>31</v>
      </c>
      <c r="D28" s="20">
        <f t="shared" si="0"/>
        <v>641</v>
      </c>
      <c r="E28" s="75">
        <v>119</v>
      </c>
      <c r="F28" s="75">
        <v>90</v>
      </c>
      <c r="G28" s="75">
        <v>96</v>
      </c>
      <c r="H28" s="75">
        <v>33</v>
      </c>
      <c r="I28" s="75">
        <v>426</v>
      </c>
    </row>
    <row r="29" spans="2:9" x14ac:dyDescent="0.2">
      <c r="C29" s="1" t="s">
        <v>32</v>
      </c>
      <c r="D29" s="20">
        <f t="shared" si="0"/>
        <v>1312</v>
      </c>
      <c r="E29" s="75">
        <v>373</v>
      </c>
      <c r="F29" s="75">
        <v>302</v>
      </c>
      <c r="G29" s="75">
        <v>321</v>
      </c>
      <c r="H29" s="75">
        <v>139</v>
      </c>
      <c r="I29" s="75">
        <v>618</v>
      </c>
    </row>
    <row r="30" spans="2:9" x14ac:dyDescent="0.2">
      <c r="C30" s="1" t="s">
        <v>33</v>
      </c>
      <c r="D30" s="20">
        <f t="shared" si="0"/>
        <v>1769</v>
      </c>
      <c r="E30" s="75">
        <v>824</v>
      </c>
      <c r="F30" s="75">
        <v>745</v>
      </c>
      <c r="G30" s="75">
        <v>382</v>
      </c>
      <c r="H30" s="75">
        <v>187</v>
      </c>
      <c r="I30" s="75">
        <v>563</v>
      </c>
    </row>
    <row r="31" spans="2:9" x14ac:dyDescent="0.2">
      <c r="C31" s="1" t="s">
        <v>34</v>
      </c>
      <c r="D31" s="20">
        <f t="shared" si="0"/>
        <v>786</v>
      </c>
      <c r="E31" s="75">
        <v>274</v>
      </c>
      <c r="F31" s="75">
        <v>241</v>
      </c>
      <c r="G31" s="75">
        <v>191</v>
      </c>
      <c r="H31" s="75">
        <v>96</v>
      </c>
      <c r="I31" s="75">
        <v>321</v>
      </c>
    </row>
    <row r="32" spans="2:9" x14ac:dyDescent="0.2">
      <c r="C32" s="1" t="s">
        <v>35</v>
      </c>
      <c r="D32" s="20">
        <f t="shared" si="0"/>
        <v>923</v>
      </c>
      <c r="E32" s="75">
        <v>357</v>
      </c>
      <c r="F32" s="75">
        <v>336</v>
      </c>
      <c r="G32" s="75">
        <v>239</v>
      </c>
      <c r="H32" s="75">
        <v>113</v>
      </c>
      <c r="I32" s="75">
        <v>327</v>
      </c>
    </row>
    <row r="33" spans="3:9" x14ac:dyDescent="0.2">
      <c r="C33" s="1" t="s">
        <v>36</v>
      </c>
      <c r="D33" s="20">
        <f t="shared" si="0"/>
        <v>878</v>
      </c>
      <c r="E33" s="75">
        <v>168</v>
      </c>
      <c r="F33" s="75">
        <v>130</v>
      </c>
      <c r="G33" s="75">
        <v>150</v>
      </c>
      <c r="H33" s="75">
        <v>64</v>
      </c>
      <c r="I33" s="75">
        <v>560</v>
      </c>
    </row>
    <row r="34" spans="3:9" x14ac:dyDescent="0.2">
      <c r="C34" s="1" t="s">
        <v>37</v>
      </c>
      <c r="D34" s="20">
        <f t="shared" si="0"/>
        <v>1091</v>
      </c>
      <c r="E34" s="75">
        <v>137</v>
      </c>
      <c r="F34" s="75">
        <v>91</v>
      </c>
      <c r="G34" s="75">
        <v>236</v>
      </c>
      <c r="H34" s="75">
        <v>88</v>
      </c>
      <c r="I34" s="75">
        <v>718</v>
      </c>
    </row>
    <row r="35" spans="3:9" x14ac:dyDescent="0.2">
      <c r="C35" s="1" t="s">
        <v>38</v>
      </c>
      <c r="D35" s="20">
        <f t="shared" si="0"/>
        <v>1895</v>
      </c>
      <c r="E35" s="75">
        <v>716</v>
      </c>
      <c r="F35" s="75">
        <v>640</v>
      </c>
      <c r="G35" s="75">
        <v>455</v>
      </c>
      <c r="H35" s="75">
        <v>257</v>
      </c>
      <c r="I35" s="75">
        <v>724</v>
      </c>
    </row>
    <row r="36" spans="3:9" x14ac:dyDescent="0.2">
      <c r="C36" s="1" t="s">
        <v>39</v>
      </c>
      <c r="D36" s="20">
        <f t="shared" si="0"/>
        <v>482</v>
      </c>
      <c r="E36" s="75">
        <v>76</v>
      </c>
      <c r="F36" s="75">
        <v>66</v>
      </c>
      <c r="G36" s="75">
        <v>79</v>
      </c>
      <c r="H36" s="75">
        <v>40</v>
      </c>
      <c r="I36" s="75">
        <v>327</v>
      </c>
    </row>
    <row r="37" spans="3:9" x14ac:dyDescent="0.2">
      <c r="C37" s="1" t="s">
        <v>40</v>
      </c>
      <c r="D37" s="20">
        <f t="shared" si="0"/>
        <v>505</v>
      </c>
      <c r="E37" s="75">
        <v>175</v>
      </c>
      <c r="F37" s="75">
        <v>151</v>
      </c>
      <c r="G37" s="75">
        <v>106</v>
      </c>
      <c r="H37" s="75">
        <v>41</v>
      </c>
      <c r="I37" s="75">
        <v>224</v>
      </c>
    </row>
    <row r="38" spans="3:9" x14ac:dyDescent="0.2">
      <c r="C38" s="1" t="s">
        <v>41</v>
      </c>
      <c r="D38" s="20">
        <f t="shared" si="0"/>
        <v>281</v>
      </c>
      <c r="E38" s="75">
        <v>36</v>
      </c>
      <c r="F38" s="75">
        <v>22</v>
      </c>
      <c r="G38" s="75">
        <v>33</v>
      </c>
      <c r="H38" s="75">
        <v>8</v>
      </c>
      <c r="I38" s="75">
        <v>212</v>
      </c>
    </row>
    <row r="39" spans="3:9" x14ac:dyDescent="0.2">
      <c r="C39" s="1" t="s">
        <v>42</v>
      </c>
      <c r="D39" s="20">
        <f t="shared" si="0"/>
        <v>71</v>
      </c>
      <c r="E39" s="75">
        <v>4</v>
      </c>
      <c r="F39" s="75">
        <v>2</v>
      </c>
      <c r="G39" s="75">
        <v>5</v>
      </c>
      <c r="H39" s="76" t="s">
        <v>22</v>
      </c>
      <c r="I39" s="75">
        <v>62</v>
      </c>
    </row>
    <row r="40" spans="3:9" x14ac:dyDescent="0.2">
      <c r="C40" s="1" t="s">
        <v>43</v>
      </c>
      <c r="D40" s="20">
        <f t="shared" si="0"/>
        <v>524</v>
      </c>
      <c r="E40" s="75">
        <v>306</v>
      </c>
      <c r="F40" s="75">
        <v>280</v>
      </c>
      <c r="G40" s="75">
        <v>79</v>
      </c>
      <c r="H40" s="75">
        <v>38</v>
      </c>
      <c r="I40" s="75">
        <v>139</v>
      </c>
    </row>
    <row r="41" spans="3:9" x14ac:dyDescent="0.2">
      <c r="C41" s="1" t="s">
        <v>44</v>
      </c>
      <c r="D41" s="20">
        <f t="shared" si="0"/>
        <v>663</v>
      </c>
      <c r="E41" s="75">
        <v>287</v>
      </c>
      <c r="F41" s="75">
        <v>274</v>
      </c>
      <c r="G41" s="75">
        <v>115</v>
      </c>
      <c r="H41" s="75">
        <v>52</v>
      </c>
      <c r="I41" s="75">
        <v>261</v>
      </c>
    </row>
    <row r="42" spans="3:9" x14ac:dyDescent="0.2">
      <c r="C42" s="1" t="s">
        <v>45</v>
      </c>
      <c r="D42" s="20">
        <f t="shared" si="0"/>
        <v>1280</v>
      </c>
      <c r="E42" s="75">
        <v>706</v>
      </c>
      <c r="F42" s="75">
        <v>639</v>
      </c>
      <c r="G42" s="75">
        <v>225</v>
      </c>
      <c r="H42" s="75">
        <v>114</v>
      </c>
      <c r="I42" s="75">
        <v>349</v>
      </c>
    </row>
    <row r="43" spans="3:9" x14ac:dyDescent="0.2">
      <c r="C43" s="1" t="s">
        <v>46</v>
      </c>
      <c r="D43" s="20">
        <f t="shared" si="0"/>
        <v>1464</v>
      </c>
      <c r="E43" s="75">
        <v>647</v>
      </c>
      <c r="F43" s="75">
        <v>593</v>
      </c>
      <c r="G43" s="75">
        <v>352</v>
      </c>
      <c r="H43" s="75">
        <v>205</v>
      </c>
      <c r="I43" s="75">
        <v>465</v>
      </c>
    </row>
    <row r="44" spans="3:9" x14ac:dyDescent="0.2">
      <c r="C44" s="1" t="s">
        <v>47</v>
      </c>
      <c r="D44" s="20">
        <f t="shared" si="0"/>
        <v>771</v>
      </c>
      <c r="E44" s="75">
        <v>114</v>
      </c>
      <c r="F44" s="75">
        <v>66</v>
      </c>
      <c r="G44" s="75">
        <v>86</v>
      </c>
      <c r="H44" s="75">
        <v>25</v>
      </c>
      <c r="I44" s="75">
        <v>571</v>
      </c>
    </row>
    <row r="45" spans="3:9" x14ac:dyDescent="0.2">
      <c r="C45" s="1" t="s">
        <v>48</v>
      </c>
      <c r="D45" s="20">
        <f t="shared" si="0"/>
        <v>205</v>
      </c>
      <c r="E45" s="75">
        <v>71</v>
      </c>
      <c r="F45" s="75">
        <v>61</v>
      </c>
      <c r="G45" s="75">
        <v>39</v>
      </c>
      <c r="H45" s="75">
        <v>16</v>
      </c>
      <c r="I45" s="75">
        <v>95</v>
      </c>
    </row>
    <row r="46" spans="3:9" x14ac:dyDescent="0.2">
      <c r="C46" s="1" t="s">
        <v>49</v>
      </c>
      <c r="D46" s="20">
        <f t="shared" si="0"/>
        <v>746</v>
      </c>
      <c r="E46" s="75">
        <v>227</v>
      </c>
      <c r="F46" s="75">
        <v>201</v>
      </c>
      <c r="G46" s="75">
        <v>171</v>
      </c>
      <c r="H46" s="75">
        <v>73</v>
      </c>
      <c r="I46" s="75">
        <v>348</v>
      </c>
    </row>
    <row r="47" spans="3:9" x14ac:dyDescent="0.2">
      <c r="C47" s="1" t="s">
        <v>50</v>
      </c>
      <c r="D47" s="20">
        <f t="shared" si="0"/>
        <v>444</v>
      </c>
      <c r="E47" s="75">
        <v>116</v>
      </c>
      <c r="F47" s="75">
        <v>99</v>
      </c>
      <c r="G47" s="75">
        <v>113</v>
      </c>
      <c r="H47" s="75">
        <v>52</v>
      </c>
      <c r="I47" s="75">
        <v>215</v>
      </c>
    </row>
    <row r="48" spans="3:9" x14ac:dyDescent="0.2">
      <c r="C48" s="1" t="s">
        <v>51</v>
      </c>
      <c r="D48" s="20">
        <f t="shared" si="0"/>
        <v>826</v>
      </c>
      <c r="E48" s="75">
        <v>292</v>
      </c>
      <c r="F48" s="75">
        <v>276</v>
      </c>
      <c r="G48" s="75">
        <v>202</v>
      </c>
      <c r="H48" s="75">
        <v>107</v>
      </c>
      <c r="I48" s="75">
        <v>332</v>
      </c>
    </row>
    <row r="49" spans="3:9" x14ac:dyDescent="0.2">
      <c r="C49" s="1" t="s">
        <v>52</v>
      </c>
      <c r="D49" s="20">
        <f t="shared" si="0"/>
        <v>368</v>
      </c>
      <c r="E49" s="75">
        <v>29</v>
      </c>
      <c r="F49" s="75">
        <v>18</v>
      </c>
      <c r="G49" s="75">
        <v>56</v>
      </c>
      <c r="H49" s="75">
        <v>22</v>
      </c>
      <c r="I49" s="75">
        <v>283</v>
      </c>
    </row>
    <row r="50" spans="3:9" x14ac:dyDescent="0.2">
      <c r="C50" s="1" t="s">
        <v>53</v>
      </c>
      <c r="D50" s="20">
        <f t="shared" si="0"/>
        <v>312</v>
      </c>
      <c r="E50" s="75">
        <v>37</v>
      </c>
      <c r="F50" s="75">
        <v>20</v>
      </c>
      <c r="G50" s="75">
        <v>50</v>
      </c>
      <c r="H50" s="75">
        <v>8</v>
      </c>
      <c r="I50" s="75">
        <v>225</v>
      </c>
    </row>
    <row r="51" spans="3:9" x14ac:dyDescent="0.2">
      <c r="C51" s="1" t="s">
        <v>54</v>
      </c>
      <c r="D51" s="20">
        <f t="shared" si="0"/>
        <v>602</v>
      </c>
      <c r="E51" s="75">
        <v>41</v>
      </c>
      <c r="F51" s="75">
        <v>20</v>
      </c>
      <c r="G51" s="75">
        <v>86</v>
      </c>
      <c r="H51" s="75">
        <v>12</v>
      </c>
      <c r="I51" s="75">
        <v>475</v>
      </c>
    </row>
    <row r="52" spans="3:9" x14ac:dyDescent="0.2">
      <c r="C52" s="1" t="s">
        <v>55</v>
      </c>
      <c r="D52" s="20">
        <f t="shared" si="0"/>
        <v>1155</v>
      </c>
      <c r="E52" s="75">
        <v>678</v>
      </c>
      <c r="F52" s="75">
        <v>625</v>
      </c>
      <c r="G52" s="75">
        <v>204</v>
      </c>
      <c r="H52" s="75">
        <v>77</v>
      </c>
      <c r="I52" s="75">
        <v>273</v>
      </c>
    </row>
    <row r="53" spans="3:9" x14ac:dyDescent="0.2">
      <c r="C53" s="1" t="s">
        <v>56</v>
      </c>
      <c r="D53" s="20">
        <f t="shared" si="0"/>
        <v>535</v>
      </c>
      <c r="E53" s="75">
        <v>303</v>
      </c>
      <c r="F53" s="75">
        <v>289</v>
      </c>
      <c r="G53" s="75">
        <v>81</v>
      </c>
      <c r="H53" s="75">
        <v>34</v>
      </c>
      <c r="I53" s="75">
        <v>151</v>
      </c>
    </row>
    <row r="54" spans="3:9" x14ac:dyDescent="0.2">
      <c r="C54" s="1" t="s">
        <v>57</v>
      </c>
      <c r="D54" s="20">
        <f t="shared" si="0"/>
        <v>1180</v>
      </c>
      <c r="E54" s="75">
        <v>530</v>
      </c>
      <c r="F54" s="75">
        <v>508</v>
      </c>
      <c r="G54" s="75">
        <v>247</v>
      </c>
      <c r="H54" s="75">
        <v>131</v>
      </c>
      <c r="I54" s="75">
        <v>403</v>
      </c>
    </row>
    <row r="55" spans="3:9" x14ac:dyDescent="0.2">
      <c r="C55" s="1" t="s">
        <v>58</v>
      </c>
      <c r="D55" s="20">
        <f t="shared" si="0"/>
        <v>622</v>
      </c>
      <c r="E55" s="75">
        <v>97</v>
      </c>
      <c r="F55" s="75">
        <v>74</v>
      </c>
      <c r="G55" s="75">
        <v>77</v>
      </c>
      <c r="H55" s="75">
        <v>25</v>
      </c>
      <c r="I55" s="75">
        <v>448</v>
      </c>
    </row>
    <row r="56" spans="3:9" x14ac:dyDescent="0.2">
      <c r="C56" s="1" t="s">
        <v>59</v>
      </c>
      <c r="D56" s="20">
        <f t="shared" si="0"/>
        <v>443</v>
      </c>
      <c r="E56" s="75">
        <v>69</v>
      </c>
      <c r="F56" s="75">
        <v>48</v>
      </c>
      <c r="G56" s="75">
        <v>26</v>
      </c>
      <c r="H56" s="75">
        <v>8</v>
      </c>
      <c r="I56" s="75">
        <v>348</v>
      </c>
    </row>
    <row r="57" spans="3:9" x14ac:dyDescent="0.2">
      <c r="C57" s="1" t="s">
        <v>60</v>
      </c>
      <c r="D57" s="20">
        <f t="shared" si="0"/>
        <v>300</v>
      </c>
      <c r="E57" s="75">
        <v>32</v>
      </c>
      <c r="F57" s="75">
        <v>11</v>
      </c>
      <c r="G57" s="75">
        <v>35</v>
      </c>
      <c r="H57" s="75">
        <v>9</v>
      </c>
      <c r="I57" s="75">
        <v>233</v>
      </c>
    </row>
    <row r="58" spans="3:9" x14ac:dyDescent="0.2">
      <c r="C58" s="1" t="s">
        <v>61</v>
      </c>
      <c r="D58" s="20">
        <f t="shared" si="0"/>
        <v>845</v>
      </c>
      <c r="E58" s="75">
        <v>173</v>
      </c>
      <c r="F58" s="75">
        <v>158</v>
      </c>
      <c r="G58" s="75">
        <v>148</v>
      </c>
      <c r="H58" s="75">
        <v>46</v>
      </c>
      <c r="I58" s="75">
        <v>524</v>
      </c>
    </row>
    <row r="59" spans="3:9" x14ac:dyDescent="0.2">
      <c r="C59" s="1" t="s">
        <v>62</v>
      </c>
      <c r="D59" s="20">
        <f t="shared" si="0"/>
        <v>427</v>
      </c>
      <c r="E59" s="75">
        <v>90</v>
      </c>
      <c r="F59" s="75">
        <v>65</v>
      </c>
      <c r="G59" s="75">
        <v>54</v>
      </c>
      <c r="H59" s="75">
        <v>22</v>
      </c>
      <c r="I59" s="75">
        <v>283</v>
      </c>
    </row>
    <row r="60" spans="3:9" x14ac:dyDescent="0.2">
      <c r="C60" s="1" t="s">
        <v>63</v>
      </c>
      <c r="D60" s="20">
        <f t="shared" si="0"/>
        <v>451</v>
      </c>
      <c r="E60" s="75">
        <v>50</v>
      </c>
      <c r="F60" s="75">
        <v>33</v>
      </c>
      <c r="G60" s="75">
        <v>60</v>
      </c>
      <c r="H60" s="75">
        <v>21</v>
      </c>
      <c r="I60" s="75">
        <v>341</v>
      </c>
    </row>
    <row r="61" spans="3:9" x14ac:dyDescent="0.2">
      <c r="C61" s="1" t="s">
        <v>64</v>
      </c>
      <c r="D61" s="20">
        <f t="shared" si="0"/>
        <v>418</v>
      </c>
      <c r="E61" s="75">
        <v>70</v>
      </c>
      <c r="F61" s="75">
        <v>51</v>
      </c>
      <c r="G61" s="75">
        <v>65</v>
      </c>
      <c r="H61" s="75">
        <v>23</v>
      </c>
      <c r="I61" s="75">
        <v>283</v>
      </c>
    </row>
    <row r="62" spans="3:9" x14ac:dyDescent="0.2">
      <c r="C62" s="1" t="s">
        <v>65</v>
      </c>
      <c r="D62" s="20">
        <f t="shared" si="0"/>
        <v>706</v>
      </c>
      <c r="E62" s="75">
        <v>79</v>
      </c>
      <c r="F62" s="75">
        <v>53</v>
      </c>
      <c r="G62" s="75">
        <v>78</v>
      </c>
      <c r="H62" s="75">
        <v>27</v>
      </c>
      <c r="I62" s="75">
        <v>549</v>
      </c>
    </row>
    <row r="63" spans="3:9" x14ac:dyDescent="0.2">
      <c r="C63" s="1" t="s">
        <v>66</v>
      </c>
      <c r="D63" s="20">
        <f t="shared" si="0"/>
        <v>21</v>
      </c>
      <c r="E63" s="75">
        <v>2</v>
      </c>
      <c r="F63" s="75">
        <v>1</v>
      </c>
      <c r="G63" s="75">
        <v>1</v>
      </c>
      <c r="H63" s="75">
        <v>1</v>
      </c>
      <c r="I63" s="75">
        <v>18</v>
      </c>
    </row>
    <row r="64" spans="3:9" x14ac:dyDescent="0.2">
      <c r="C64" s="1" t="s">
        <v>67</v>
      </c>
      <c r="D64" s="20">
        <f t="shared" si="0"/>
        <v>232</v>
      </c>
      <c r="E64" s="75">
        <v>37</v>
      </c>
      <c r="F64" s="75">
        <v>29</v>
      </c>
      <c r="G64" s="75">
        <v>34</v>
      </c>
      <c r="H64" s="75">
        <v>10</v>
      </c>
      <c r="I64" s="75">
        <v>161</v>
      </c>
    </row>
    <row r="65" spans="1:9" x14ac:dyDescent="0.2">
      <c r="C65" s="1" t="s">
        <v>68</v>
      </c>
      <c r="D65" s="20">
        <f t="shared" si="0"/>
        <v>412</v>
      </c>
      <c r="E65" s="75">
        <v>34</v>
      </c>
      <c r="F65" s="75">
        <v>15</v>
      </c>
      <c r="G65" s="75">
        <v>52</v>
      </c>
      <c r="H65" s="75">
        <v>10</v>
      </c>
      <c r="I65" s="75">
        <v>326</v>
      </c>
    </row>
    <row r="66" spans="1:9" x14ac:dyDescent="0.2">
      <c r="C66" s="1" t="s">
        <v>69</v>
      </c>
      <c r="D66" s="20">
        <f t="shared" si="0"/>
        <v>203</v>
      </c>
      <c r="E66" s="75">
        <v>15</v>
      </c>
      <c r="F66" s="75">
        <v>7</v>
      </c>
      <c r="G66" s="75">
        <v>19</v>
      </c>
      <c r="H66" s="75">
        <v>3</v>
      </c>
      <c r="I66" s="75">
        <v>169</v>
      </c>
    </row>
    <row r="67" spans="1:9" x14ac:dyDescent="0.2">
      <c r="C67" s="1" t="s">
        <v>70</v>
      </c>
      <c r="D67" s="20">
        <f t="shared" si="0"/>
        <v>312</v>
      </c>
      <c r="E67" s="75">
        <v>17</v>
      </c>
      <c r="F67" s="75">
        <v>6</v>
      </c>
      <c r="G67" s="75">
        <v>17</v>
      </c>
      <c r="H67" s="75">
        <v>2</v>
      </c>
      <c r="I67" s="75">
        <v>278</v>
      </c>
    </row>
    <row r="68" spans="1:9" x14ac:dyDescent="0.2">
      <c r="C68" s="1" t="s">
        <v>71</v>
      </c>
      <c r="D68" s="20">
        <f t="shared" si="0"/>
        <v>40</v>
      </c>
      <c r="E68" s="75">
        <v>1</v>
      </c>
      <c r="F68" s="75">
        <v>1</v>
      </c>
      <c r="G68" s="76" t="s">
        <v>22</v>
      </c>
      <c r="H68" s="76" t="s">
        <v>22</v>
      </c>
      <c r="I68" s="75">
        <v>39</v>
      </c>
    </row>
    <row r="69" spans="1:9" ht="18" thickBot="1" x14ac:dyDescent="0.25">
      <c r="B69" s="4"/>
      <c r="C69" s="4"/>
      <c r="D69" s="32"/>
      <c r="E69" s="33"/>
      <c r="F69" s="4"/>
      <c r="G69" s="4"/>
      <c r="H69" s="4"/>
      <c r="I69" s="4"/>
    </row>
    <row r="70" spans="1:9" x14ac:dyDescent="0.2">
      <c r="C70" s="1" t="s">
        <v>439</v>
      </c>
      <c r="E70" s="15"/>
      <c r="F70" s="1" t="s">
        <v>440</v>
      </c>
    </row>
    <row r="71" spans="1:9" x14ac:dyDescent="0.2">
      <c r="A71" s="1"/>
    </row>
    <row r="72" spans="1:9" x14ac:dyDescent="0.2">
      <c r="A72" s="1"/>
    </row>
  </sheetData>
  <phoneticPr fontId="2"/>
  <pageMargins left="0.34" right="0.75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8"/>
  <sheetViews>
    <sheetView showGridLines="0" zoomScale="75" workbookViewId="0">
      <selection activeCell="D30" sqref="D30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F6" s="3" t="s">
        <v>617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D8" s="5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D9" s="7" t="s">
        <v>1</v>
      </c>
      <c r="E9" s="7" t="s">
        <v>2</v>
      </c>
      <c r="F9" s="5"/>
      <c r="G9" s="5"/>
      <c r="H9" s="5"/>
      <c r="I9" s="5"/>
      <c r="J9" s="5"/>
      <c r="K9" s="5"/>
      <c r="L9" s="8" t="s">
        <v>4</v>
      </c>
      <c r="M9" s="8" t="s">
        <v>5</v>
      </c>
      <c r="N9" s="8" t="s">
        <v>6</v>
      </c>
    </row>
    <row r="10" spans="1:14" x14ac:dyDescent="0.2">
      <c r="B10" s="6"/>
      <c r="C10" s="6"/>
      <c r="D10" s="9" t="s">
        <v>618</v>
      </c>
      <c r="E10" s="9" t="s">
        <v>8</v>
      </c>
      <c r="F10" s="10" t="s">
        <v>619</v>
      </c>
      <c r="G10" s="10" t="s">
        <v>10</v>
      </c>
      <c r="H10" s="10" t="s">
        <v>620</v>
      </c>
      <c r="I10" s="10" t="s">
        <v>193</v>
      </c>
      <c r="J10" s="10" t="s">
        <v>621</v>
      </c>
      <c r="K10" s="10" t="s">
        <v>622</v>
      </c>
      <c r="L10" s="10" t="s">
        <v>15</v>
      </c>
      <c r="M10" s="10" t="s">
        <v>16</v>
      </c>
      <c r="N10" s="10" t="s">
        <v>16</v>
      </c>
    </row>
    <row r="11" spans="1:14" x14ac:dyDescent="0.2">
      <c r="D11" s="11" t="s">
        <v>17</v>
      </c>
      <c r="E11" s="12" t="s">
        <v>18</v>
      </c>
      <c r="F11" s="12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  <c r="K11" s="12" t="s">
        <v>17</v>
      </c>
      <c r="L11" s="12" t="s">
        <v>17</v>
      </c>
      <c r="M11" s="12" t="s">
        <v>17</v>
      </c>
      <c r="N11" s="12" t="s">
        <v>17</v>
      </c>
    </row>
    <row r="12" spans="1:14" x14ac:dyDescent="0.2">
      <c r="B12" s="1" t="s">
        <v>88</v>
      </c>
      <c r="D12" s="20">
        <v>51600</v>
      </c>
      <c r="E12" s="14">
        <v>106.2</v>
      </c>
      <c r="F12" s="15">
        <v>18900</v>
      </c>
      <c r="G12" s="21" t="s">
        <v>111</v>
      </c>
      <c r="H12" s="15">
        <v>661</v>
      </c>
      <c r="I12" s="15">
        <v>506</v>
      </c>
      <c r="J12" s="21" t="s">
        <v>111</v>
      </c>
      <c r="K12" s="15">
        <v>20500</v>
      </c>
      <c r="L12" s="15">
        <v>535</v>
      </c>
      <c r="M12" s="15">
        <v>1550</v>
      </c>
      <c r="N12" s="21" t="s">
        <v>111</v>
      </c>
    </row>
    <row r="13" spans="1:14" x14ac:dyDescent="0.2">
      <c r="B13" s="1" t="s">
        <v>612</v>
      </c>
      <c r="D13" s="20">
        <v>48300</v>
      </c>
      <c r="E13" s="14">
        <v>104.3</v>
      </c>
      <c r="F13" s="15">
        <v>16000</v>
      </c>
      <c r="G13" s="21" t="s">
        <v>111</v>
      </c>
      <c r="H13" s="15">
        <v>413</v>
      </c>
      <c r="I13" s="15">
        <v>427</v>
      </c>
      <c r="J13" s="21" t="s">
        <v>111</v>
      </c>
      <c r="K13" s="15">
        <v>22300</v>
      </c>
      <c r="L13" s="15">
        <v>313</v>
      </c>
      <c r="M13" s="15">
        <v>596</v>
      </c>
      <c r="N13" s="21" t="s">
        <v>111</v>
      </c>
    </row>
    <row r="14" spans="1:14" x14ac:dyDescent="0.2">
      <c r="B14" s="1" t="s">
        <v>614</v>
      </c>
      <c r="D14" s="20">
        <v>45400</v>
      </c>
      <c r="E14" s="14">
        <v>102.9</v>
      </c>
      <c r="F14" s="15">
        <v>13000</v>
      </c>
      <c r="G14" s="21" t="s">
        <v>111</v>
      </c>
      <c r="H14" s="15">
        <v>268</v>
      </c>
      <c r="I14" s="15">
        <v>618</v>
      </c>
      <c r="J14" s="21" t="s">
        <v>111</v>
      </c>
      <c r="K14" s="15">
        <v>22600</v>
      </c>
      <c r="L14" s="15">
        <v>292</v>
      </c>
      <c r="M14" s="15">
        <v>769</v>
      </c>
      <c r="N14" s="21" t="s">
        <v>111</v>
      </c>
    </row>
    <row r="15" spans="1:14" x14ac:dyDescent="0.2">
      <c r="B15" s="1" t="s">
        <v>615</v>
      </c>
      <c r="D15" s="20">
        <v>43400</v>
      </c>
      <c r="E15" s="14">
        <v>100.5</v>
      </c>
      <c r="F15" s="15">
        <v>11900</v>
      </c>
      <c r="G15" s="15">
        <v>11</v>
      </c>
      <c r="H15" s="15">
        <v>209</v>
      </c>
      <c r="I15" s="15">
        <v>522</v>
      </c>
      <c r="J15" s="21" t="s">
        <v>111</v>
      </c>
      <c r="K15" s="15">
        <v>23100</v>
      </c>
      <c r="L15" s="15">
        <v>274</v>
      </c>
      <c r="M15" s="15">
        <v>532</v>
      </c>
      <c r="N15" s="21" t="s">
        <v>111</v>
      </c>
    </row>
    <row r="16" spans="1:14" x14ac:dyDescent="0.2">
      <c r="B16" s="1" t="s">
        <v>92</v>
      </c>
      <c r="D16" s="20">
        <v>39900</v>
      </c>
      <c r="E16" s="14">
        <v>97.3</v>
      </c>
      <c r="F16" s="15">
        <v>10100</v>
      </c>
      <c r="G16" s="15">
        <v>6</v>
      </c>
      <c r="H16" s="15">
        <v>178</v>
      </c>
      <c r="I16" s="15">
        <v>458</v>
      </c>
      <c r="J16" s="15">
        <v>5410</v>
      </c>
      <c r="K16" s="15">
        <v>21600</v>
      </c>
      <c r="L16" s="15">
        <v>232</v>
      </c>
      <c r="M16" s="15">
        <v>460</v>
      </c>
      <c r="N16" s="21" t="s">
        <v>111</v>
      </c>
    </row>
    <row r="17" spans="1:14" x14ac:dyDescent="0.2">
      <c r="B17" s="1" t="s">
        <v>616</v>
      </c>
      <c r="D17" s="20">
        <f>ROUND(SUM(F17:N17)/100,0)*100</f>
        <v>37500</v>
      </c>
      <c r="E17" s="62">
        <v>95.2</v>
      </c>
      <c r="F17" s="15">
        <v>9470</v>
      </c>
      <c r="G17" s="15">
        <v>9</v>
      </c>
      <c r="H17" s="15">
        <v>146</v>
      </c>
      <c r="I17" s="15">
        <v>257</v>
      </c>
      <c r="J17" s="15">
        <v>4300</v>
      </c>
      <c r="K17" s="15">
        <v>21300</v>
      </c>
      <c r="L17" s="15">
        <v>206</v>
      </c>
      <c r="M17" s="15">
        <v>267</v>
      </c>
      <c r="N17" s="15">
        <v>1500</v>
      </c>
    </row>
    <row r="18" spans="1:14" x14ac:dyDescent="0.2">
      <c r="D18" s="5"/>
    </row>
    <row r="19" spans="1:14" x14ac:dyDescent="0.2">
      <c r="B19" s="1" t="s">
        <v>623</v>
      </c>
      <c r="D19" s="20">
        <f>ROUND(SUM(F19:N19)/100,0)*100</f>
        <v>36800</v>
      </c>
      <c r="E19" s="62">
        <v>94.4</v>
      </c>
      <c r="F19" s="15">
        <v>9240</v>
      </c>
      <c r="G19" s="15">
        <v>10</v>
      </c>
      <c r="H19" s="15">
        <v>145</v>
      </c>
      <c r="I19" s="15">
        <v>203</v>
      </c>
      <c r="J19" s="15">
        <v>4170</v>
      </c>
      <c r="K19" s="15">
        <v>21100</v>
      </c>
      <c r="L19" s="15">
        <v>187</v>
      </c>
      <c r="M19" s="15">
        <v>214</v>
      </c>
      <c r="N19" s="15">
        <v>1500</v>
      </c>
    </row>
    <row r="20" spans="1:14" x14ac:dyDescent="0.2">
      <c r="B20" s="1" t="s">
        <v>624</v>
      </c>
      <c r="D20" s="20">
        <f>ROUND(SUM(F20:N20)/100,0)*100</f>
        <v>36100</v>
      </c>
      <c r="E20" s="62">
        <v>93.8</v>
      </c>
      <c r="F20" s="15">
        <v>9050</v>
      </c>
      <c r="G20" s="15">
        <v>10</v>
      </c>
      <c r="H20" s="15">
        <v>144</v>
      </c>
      <c r="I20" s="15">
        <v>194</v>
      </c>
      <c r="J20" s="15">
        <v>3950</v>
      </c>
      <c r="K20" s="15">
        <v>20900</v>
      </c>
      <c r="L20" s="15">
        <v>181</v>
      </c>
      <c r="M20" s="15">
        <v>177</v>
      </c>
      <c r="N20" s="15">
        <v>1480</v>
      </c>
    </row>
    <row r="21" spans="1:14" x14ac:dyDescent="0.2">
      <c r="B21" s="1" t="s">
        <v>625</v>
      </c>
      <c r="D21" s="20">
        <f>ROUND(SUM(F21:N21)/100,0)*100</f>
        <v>35300</v>
      </c>
      <c r="E21" s="62">
        <v>92.9</v>
      </c>
      <c r="F21" s="15">
        <v>8710</v>
      </c>
      <c r="G21" s="15">
        <v>8</v>
      </c>
      <c r="H21" s="15">
        <v>140</v>
      </c>
      <c r="I21" s="15">
        <v>197</v>
      </c>
      <c r="J21" s="15">
        <v>3720</v>
      </c>
      <c r="K21" s="15">
        <v>20700</v>
      </c>
      <c r="L21" s="15">
        <v>171</v>
      </c>
      <c r="M21" s="15">
        <v>171</v>
      </c>
      <c r="N21" s="15">
        <v>1470</v>
      </c>
    </row>
    <row r="22" spans="1:14" x14ac:dyDescent="0.2">
      <c r="B22" s="3" t="s">
        <v>626</v>
      </c>
      <c r="C22" s="18"/>
      <c r="D22" s="16">
        <f>ROUND(SUM(F22:N22)/100,0)*100+100</f>
        <v>34900</v>
      </c>
      <c r="E22" s="114">
        <v>92.8</v>
      </c>
      <c r="F22" s="18">
        <f t="shared" ref="F22:M22" si="0">F24+F25</f>
        <v>8510</v>
      </c>
      <c r="G22" s="18">
        <f t="shared" si="0"/>
        <v>8</v>
      </c>
      <c r="H22" s="18">
        <f t="shared" si="0"/>
        <v>136</v>
      </c>
      <c r="I22" s="18">
        <f t="shared" si="0"/>
        <v>182</v>
      </c>
      <c r="J22" s="18">
        <f t="shared" si="0"/>
        <v>3590</v>
      </c>
      <c r="K22" s="18">
        <f t="shared" si="0"/>
        <v>20600</v>
      </c>
      <c r="L22" s="18">
        <f t="shared" si="0"/>
        <v>171</v>
      </c>
      <c r="M22" s="18">
        <f t="shared" si="0"/>
        <v>162</v>
      </c>
      <c r="N22" s="18">
        <f>N24+N25+2</f>
        <v>1460</v>
      </c>
    </row>
    <row r="23" spans="1:14" x14ac:dyDescent="0.2">
      <c r="D23" s="5"/>
    </row>
    <row r="24" spans="1:14" x14ac:dyDescent="0.2">
      <c r="C24" s="1" t="s">
        <v>284</v>
      </c>
      <c r="D24" s="20">
        <f>ROUND(SUM(F24:N24)/100,0)*100</f>
        <v>11900</v>
      </c>
      <c r="E24" s="62">
        <v>96</v>
      </c>
      <c r="F24" s="15">
        <v>8510</v>
      </c>
      <c r="G24" s="15">
        <v>8</v>
      </c>
      <c r="H24" s="15">
        <v>41</v>
      </c>
      <c r="I24" s="15">
        <v>148</v>
      </c>
      <c r="J24" s="15">
        <v>2490</v>
      </c>
      <c r="K24" s="21" t="s">
        <v>627</v>
      </c>
      <c r="L24" s="15">
        <v>6</v>
      </c>
      <c r="M24" s="15">
        <v>75</v>
      </c>
      <c r="N24" s="15">
        <v>608</v>
      </c>
    </row>
    <row r="25" spans="1:14" x14ac:dyDescent="0.2">
      <c r="C25" s="1" t="s">
        <v>285</v>
      </c>
      <c r="D25" s="20">
        <f>ROUND(SUM(F25:N25)/100,0)*100+100</f>
        <v>23000</v>
      </c>
      <c r="E25" s="62">
        <v>91.6</v>
      </c>
      <c r="F25" s="21" t="s">
        <v>627</v>
      </c>
      <c r="G25" s="21" t="s">
        <v>627</v>
      </c>
      <c r="H25" s="15">
        <v>95</v>
      </c>
      <c r="I25" s="15">
        <v>34</v>
      </c>
      <c r="J25" s="15">
        <v>1100</v>
      </c>
      <c r="K25" s="15">
        <v>20600</v>
      </c>
      <c r="L25" s="15">
        <v>165</v>
      </c>
      <c r="M25" s="15">
        <v>87</v>
      </c>
      <c r="N25" s="15">
        <v>850</v>
      </c>
    </row>
    <row r="26" spans="1:14" ht="18" thickBot="1" x14ac:dyDescent="0.25">
      <c r="B26" s="24"/>
      <c r="C26" s="24"/>
      <c r="D26" s="40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B27" s="18"/>
      <c r="C27" s="18"/>
      <c r="D27" s="1" t="s">
        <v>628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75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10.875" style="2"/>
    <col min="3" max="3" width="8.375" style="2" customWidth="1"/>
    <col min="4" max="4" width="10.875" style="2"/>
    <col min="5" max="5" width="12.125" style="2" customWidth="1"/>
    <col min="6" max="6" width="11.25" style="2" bestFit="1" customWidth="1"/>
    <col min="7" max="7" width="12.125" style="2" customWidth="1"/>
    <col min="8" max="8" width="10.875" style="2"/>
    <col min="9" max="9" width="12.125" style="2" customWidth="1"/>
    <col min="10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10.875" style="2"/>
    <col min="259" max="259" width="8.375" style="2" customWidth="1"/>
    <col min="260" max="260" width="10.875" style="2"/>
    <col min="261" max="261" width="12.125" style="2" customWidth="1"/>
    <col min="262" max="262" width="11.25" style="2" bestFit="1" customWidth="1"/>
    <col min="263" max="263" width="12.125" style="2" customWidth="1"/>
    <col min="264" max="264" width="10.875" style="2"/>
    <col min="265" max="265" width="12.125" style="2" customWidth="1"/>
    <col min="266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10.875" style="2"/>
    <col min="515" max="515" width="8.375" style="2" customWidth="1"/>
    <col min="516" max="516" width="10.875" style="2"/>
    <col min="517" max="517" width="12.125" style="2" customWidth="1"/>
    <col min="518" max="518" width="11.25" style="2" bestFit="1" customWidth="1"/>
    <col min="519" max="519" width="12.125" style="2" customWidth="1"/>
    <col min="520" max="520" width="10.875" style="2"/>
    <col min="521" max="521" width="12.125" style="2" customWidth="1"/>
    <col min="522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10.875" style="2"/>
    <col min="771" max="771" width="8.375" style="2" customWidth="1"/>
    <col min="772" max="772" width="10.875" style="2"/>
    <col min="773" max="773" width="12.125" style="2" customWidth="1"/>
    <col min="774" max="774" width="11.25" style="2" bestFit="1" customWidth="1"/>
    <col min="775" max="775" width="12.125" style="2" customWidth="1"/>
    <col min="776" max="776" width="10.875" style="2"/>
    <col min="777" max="777" width="12.125" style="2" customWidth="1"/>
    <col min="778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10.875" style="2"/>
    <col min="1027" max="1027" width="8.375" style="2" customWidth="1"/>
    <col min="1028" max="1028" width="10.875" style="2"/>
    <col min="1029" max="1029" width="12.125" style="2" customWidth="1"/>
    <col min="1030" max="1030" width="11.25" style="2" bestFit="1" customWidth="1"/>
    <col min="1031" max="1031" width="12.125" style="2" customWidth="1"/>
    <col min="1032" max="1032" width="10.875" style="2"/>
    <col min="1033" max="1033" width="12.125" style="2" customWidth="1"/>
    <col min="1034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10.875" style="2"/>
    <col min="1283" max="1283" width="8.375" style="2" customWidth="1"/>
    <col min="1284" max="1284" width="10.875" style="2"/>
    <col min="1285" max="1285" width="12.125" style="2" customWidth="1"/>
    <col min="1286" max="1286" width="11.25" style="2" bestFit="1" customWidth="1"/>
    <col min="1287" max="1287" width="12.125" style="2" customWidth="1"/>
    <col min="1288" max="1288" width="10.875" style="2"/>
    <col min="1289" max="1289" width="12.125" style="2" customWidth="1"/>
    <col min="1290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10.875" style="2"/>
    <col min="1539" max="1539" width="8.375" style="2" customWidth="1"/>
    <col min="1540" max="1540" width="10.875" style="2"/>
    <col min="1541" max="1541" width="12.125" style="2" customWidth="1"/>
    <col min="1542" max="1542" width="11.25" style="2" bestFit="1" customWidth="1"/>
    <col min="1543" max="1543" width="12.125" style="2" customWidth="1"/>
    <col min="1544" max="1544" width="10.875" style="2"/>
    <col min="1545" max="1545" width="12.125" style="2" customWidth="1"/>
    <col min="1546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10.875" style="2"/>
    <col min="1795" max="1795" width="8.375" style="2" customWidth="1"/>
    <col min="1796" max="1796" width="10.875" style="2"/>
    <col min="1797" max="1797" width="12.125" style="2" customWidth="1"/>
    <col min="1798" max="1798" width="11.25" style="2" bestFit="1" customWidth="1"/>
    <col min="1799" max="1799" width="12.125" style="2" customWidth="1"/>
    <col min="1800" max="1800" width="10.875" style="2"/>
    <col min="1801" max="1801" width="12.125" style="2" customWidth="1"/>
    <col min="1802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10.875" style="2"/>
    <col min="2051" max="2051" width="8.375" style="2" customWidth="1"/>
    <col min="2052" max="2052" width="10.875" style="2"/>
    <col min="2053" max="2053" width="12.125" style="2" customWidth="1"/>
    <col min="2054" max="2054" width="11.25" style="2" bestFit="1" customWidth="1"/>
    <col min="2055" max="2055" width="12.125" style="2" customWidth="1"/>
    <col min="2056" max="2056" width="10.875" style="2"/>
    <col min="2057" max="2057" width="12.125" style="2" customWidth="1"/>
    <col min="2058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10.875" style="2"/>
    <col min="2307" max="2307" width="8.375" style="2" customWidth="1"/>
    <col min="2308" max="2308" width="10.875" style="2"/>
    <col min="2309" max="2309" width="12.125" style="2" customWidth="1"/>
    <col min="2310" max="2310" width="11.25" style="2" bestFit="1" customWidth="1"/>
    <col min="2311" max="2311" width="12.125" style="2" customWidth="1"/>
    <col min="2312" max="2312" width="10.875" style="2"/>
    <col min="2313" max="2313" width="12.125" style="2" customWidth="1"/>
    <col min="2314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10.875" style="2"/>
    <col min="2563" max="2563" width="8.375" style="2" customWidth="1"/>
    <col min="2564" max="2564" width="10.875" style="2"/>
    <col min="2565" max="2565" width="12.125" style="2" customWidth="1"/>
    <col min="2566" max="2566" width="11.25" style="2" bestFit="1" customWidth="1"/>
    <col min="2567" max="2567" width="12.125" style="2" customWidth="1"/>
    <col min="2568" max="2568" width="10.875" style="2"/>
    <col min="2569" max="2569" width="12.125" style="2" customWidth="1"/>
    <col min="2570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10.875" style="2"/>
    <col min="2819" max="2819" width="8.375" style="2" customWidth="1"/>
    <col min="2820" max="2820" width="10.875" style="2"/>
    <col min="2821" max="2821" width="12.125" style="2" customWidth="1"/>
    <col min="2822" max="2822" width="11.25" style="2" bestFit="1" customWidth="1"/>
    <col min="2823" max="2823" width="12.125" style="2" customWidth="1"/>
    <col min="2824" max="2824" width="10.875" style="2"/>
    <col min="2825" max="2825" width="12.125" style="2" customWidth="1"/>
    <col min="2826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10.875" style="2"/>
    <col min="3075" max="3075" width="8.375" style="2" customWidth="1"/>
    <col min="3076" max="3076" width="10.875" style="2"/>
    <col min="3077" max="3077" width="12.125" style="2" customWidth="1"/>
    <col min="3078" max="3078" width="11.25" style="2" bestFit="1" customWidth="1"/>
    <col min="3079" max="3079" width="12.125" style="2" customWidth="1"/>
    <col min="3080" max="3080" width="10.875" style="2"/>
    <col min="3081" max="3081" width="12.125" style="2" customWidth="1"/>
    <col min="3082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10.875" style="2"/>
    <col min="3331" max="3331" width="8.375" style="2" customWidth="1"/>
    <col min="3332" max="3332" width="10.875" style="2"/>
    <col min="3333" max="3333" width="12.125" style="2" customWidth="1"/>
    <col min="3334" max="3334" width="11.25" style="2" bestFit="1" customWidth="1"/>
    <col min="3335" max="3335" width="12.125" style="2" customWidth="1"/>
    <col min="3336" max="3336" width="10.875" style="2"/>
    <col min="3337" max="3337" width="12.125" style="2" customWidth="1"/>
    <col min="3338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10.875" style="2"/>
    <col min="3587" max="3587" width="8.375" style="2" customWidth="1"/>
    <col min="3588" max="3588" width="10.875" style="2"/>
    <col min="3589" max="3589" width="12.125" style="2" customWidth="1"/>
    <col min="3590" max="3590" width="11.25" style="2" bestFit="1" customWidth="1"/>
    <col min="3591" max="3591" width="12.125" style="2" customWidth="1"/>
    <col min="3592" max="3592" width="10.875" style="2"/>
    <col min="3593" max="3593" width="12.125" style="2" customWidth="1"/>
    <col min="3594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10.875" style="2"/>
    <col min="3843" max="3843" width="8.375" style="2" customWidth="1"/>
    <col min="3844" max="3844" width="10.875" style="2"/>
    <col min="3845" max="3845" width="12.125" style="2" customWidth="1"/>
    <col min="3846" max="3846" width="11.25" style="2" bestFit="1" customWidth="1"/>
    <col min="3847" max="3847" width="12.125" style="2" customWidth="1"/>
    <col min="3848" max="3848" width="10.875" style="2"/>
    <col min="3849" max="3849" width="12.125" style="2" customWidth="1"/>
    <col min="3850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10.875" style="2"/>
    <col min="4099" max="4099" width="8.375" style="2" customWidth="1"/>
    <col min="4100" max="4100" width="10.875" style="2"/>
    <col min="4101" max="4101" width="12.125" style="2" customWidth="1"/>
    <col min="4102" max="4102" width="11.25" style="2" bestFit="1" customWidth="1"/>
    <col min="4103" max="4103" width="12.125" style="2" customWidth="1"/>
    <col min="4104" max="4104" width="10.875" style="2"/>
    <col min="4105" max="4105" width="12.125" style="2" customWidth="1"/>
    <col min="4106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10.875" style="2"/>
    <col min="4355" max="4355" width="8.375" style="2" customWidth="1"/>
    <col min="4356" max="4356" width="10.875" style="2"/>
    <col min="4357" max="4357" width="12.125" style="2" customWidth="1"/>
    <col min="4358" max="4358" width="11.25" style="2" bestFit="1" customWidth="1"/>
    <col min="4359" max="4359" width="12.125" style="2" customWidth="1"/>
    <col min="4360" max="4360" width="10.875" style="2"/>
    <col min="4361" max="4361" width="12.125" style="2" customWidth="1"/>
    <col min="4362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10.875" style="2"/>
    <col min="4611" max="4611" width="8.375" style="2" customWidth="1"/>
    <col min="4612" max="4612" width="10.875" style="2"/>
    <col min="4613" max="4613" width="12.125" style="2" customWidth="1"/>
    <col min="4614" max="4614" width="11.25" style="2" bestFit="1" customWidth="1"/>
    <col min="4615" max="4615" width="12.125" style="2" customWidth="1"/>
    <col min="4616" max="4616" width="10.875" style="2"/>
    <col min="4617" max="4617" width="12.125" style="2" customWidth="1"/>
    <col min="4618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10.875" style="2"/>
    <col min="4867" max="4867" width="8.375" style="2" customWidth="1"/>
    <col min="4868" max="4868" width="10.875" style="2"/>
    <col min="4869" max="4869" width="12.125" style="2" customWidth="1"/>
    <col min="4870" max="4870" width="11.25" style="2" bestFit="1" customWidth="1"/>
    <col min="4871" max="4871" width="12.125" style="2" customWidth="1"/>
    <col min="4872" max="4872" width="10.875" style="2"/>
    <col min="4873" max="4873" width="12.125" style="2" customWidth="1"/>
    <col min="4874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10.875" style="2"/>
    <col min="5123" max="5123" width="8.375" style="2" customWidth="1"/>
    <col min="5124" max="5124" width="10.875" style="2"/>
    <col min="5125" max="5125" width="12.125" style="2" customWidth="1"/>
    <col min="5126" max="5126" width="11.25" style="2" bestFit="1" customWidth="1"/>
    <col min="5127" max="5127" width="12.125" style="2" customWidth="1"/>
    <col min="5128" max="5128" width="10.875" style="2"/>
    <col min="5129" max="5129" width="12.125" style="2" customWidth="1"/>
    <col min="5130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10.875" style="2"/>
    <col min="5379" max="5379" width="8.375" style="2" customWidth="1"/>
    <col min="5380" max="5380" width="10.875" style="2"/>
    <col min="5381" max="5381" width="12.125" style="2" customWidth="1"/>
    <col min="5382" max="5382" width="11.25" style="2" bestFit="1" customWidth="1"/>
    <col min="5383" max="5383" width="12.125" style="2" customWidth="1"/>
    <col min="5384" max="5384" width="10.875" style="2"/>
    <col min="5385" max="5385" width="12.125" style="2" customWidth="1"/>
    <col min="5386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10.875" style="2"/>
    <col min="5635" max="5635" width="8.375" style="2" customWidth="1"/>
    <col min="5636" max="5636" width="10.875" style="2"/>
    <col min="5637" max="5637" width="12.125" style="2" customWidth="1"/>
    <col min="5638" max="5638" width="11.25" style="2" bestFit="1" customWidth="1"/>
    <col min="5639" max="5639" width="12.125" style="2" customWidth="1"/>
    <col min="5640" max="5640" width="10.875" style="2"/>
    <col min="5641" max="5641" width="12.125" style="2" customWidth="1"/>
    <col min="5642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10.875" style="2"/>
    <col min="5891" max="5891" width="8.375" style="2" customWidth="1"/>
    <col min="5892" max="5892" width="10.875" style="2"/>
    <col min="5893" max="5893" width="12.125" style="2" customWidth="1"/>
    <col min="5894" max="5894" width="11.25" style="2" bestFit="1" customWidth="1"/>
    <col min="5895" max="5895" width="12.125" style="2" customWidth="1"/>
    <col min="5896" max="5896" width="10.875" style="2"/>
    <col min="5897" max="5897" width="12.125" style="2" customWidth="1"/>
    <col min="5898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10.875" style="2"/>
    <col min="6147" max="6147" width="8.375" style="2" customWidth="1"/>
    <col min="6148" max="6148" width="10.875" style="2"/>
    <col min="6149" max="6149" width="12.125" style="2" customWidth="1"/>
    <col min="6150" max="6150" width="11.25" style="2" bestFit="1" customWidth="1"/>
    <col min="6151" max="6151" width="12.125" style="2" customWidth="1"/>
    <col min="6152" max="6152" width="10.875" style="2"/>
    <col min="6153" max="6153" width="12.125" style="2" customWidth="1"/>
    <col min="6154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10.875" style="2"/>
    <col min="6403" max="6403" width="8.375" style="2" customWidth="1"/>
    <col min="6404" max="6404" width="10.875" style="2"/>
    <col min="6405" max="6405" width="12.125" style="2" customWidth="1"/>
    <col min="6406" max="6406" width="11.25" style="2" bestFit="1" customWidth="1"/>
    <col min="6407" max="6407" width="12.125" style="2" customWidth="1"/>
    <col min="6408" max="6408" width="10.875" style="2"/>
    <col min="6409" max="6409" width="12.125" style="2" customWidth="1"/>
    <col min="6410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10.875" style="2"/>
    <col min="6659" max="6659" width="8.375" style="2" customWidth="1"/>
    <col min="6660" max="6660" width="10.875" style="2"/>
    <col min="6661" max="6661" width="12.125" style="2" customWidth="1"/>
    <col min="6662" max="6662" width="11.25" style="2" bestFit="1" customWidth="1"/>
    <col min="6663" max="6663" width="12.125" style="2" customWidth="1"/>
    <col min="6664" max="6664" width="10.875" style="2"/>
    <col min="6665" max="6665" width="12.125" style="2" customWidth="1"/>
    <col min="6666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10.875" style="2"/>
    <col min="6915" max="6915" width="8.375" style="2" customWidth="1"/>
    <col min="6916" max="6916" width="10.875" style="2"/>
    <col min="6917" max="6917" width="12.125" style="2" customWidth="1"/>
    <col min="6918" max="6918" width="11.25" style="2" bestFit="1" customWidth="1"/>
    <col min="6919" max="6919" width="12.125" style="2" customWidth="1"/>
    <col min="6920" max="6920" width="10.875" style="2"/>
    <col min="6921" max="6921" width="12.125" style="2" customWidth="1"/>
    <col min="6922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10.875" style="2"/>
    <col min="7171" max="7171" width="8.375" style="2" customWidth="1"/>
    <col min="7172" max="7172" width="10.875" style="2"/>
    <col min="7173" max="7173" width="12.125" style="2" customWidth="1"/>
    <col min="7174" max="7174" width="11.25" style="2" bestFit="1" customWidth="1"/>
    <col min="7175" max="7175" width="12.125" style="2" customWidth="1"/>
    <col min="7176" max="7176" width="10.875" style="2"/>
    <col min="7177" max="7177" width="12.125" style="2" customWidth="1"/>
    <col min="7178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10.875" style="2"/>
    <col min="7427" max="7427" width="8.375" style="2" customWidth="1"/>
    <col min="7428" max="7428" width="10.875" style="2"/>
    <col min="7429" max="7429" width="12.125" style="2" customWidth="1"/>
    <col min="7430" max="7430" width="11.25" style="2" bestFit="1" customWidth="1"/>
    <col min="7431" max="7431" width="12.125" style="2" customWidth="1"/>
    <col min="7432" max="7432" width="10.875" style="2"/>
    <col min="7433" max="7433" width="12.125" style="2" customWidth="1"/>
    <col min="7434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10.875" style="2"/>
    <col min="7683" max="7683" width="8.375" style="2" customWidth="1"/>
    <col min="7684" max="7684" width="10.875" style="2"/>
    <col min="7685" max="7685" width="12.125" style="2" customWidth="1"/>
    <col min="7686" max="7686" width="11.25" style="2" bestFit="1" customWidth="1"/>
    <col min="7687" max="7687" width="12.125" style="2" customWidth="1"/>
    <col min="7688" max="7688" width="10.875" style="2"/>
    <col min="7689" max="7689" width="12.125" style="2" customWidth="1"/>
    <col min="7690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10.875" style="2"/>
    <col min="7939" max="7939" width="8.375" style="2" customWidth="1"/>
    <col min="7940" max="7940" width="10.875" style="2"/>
    <col min="7941" max="7941" width="12.125" style="2" customWidth="1"/>
    <col min="7942" max="7942" width="11.25" style="2" bestFit="1" customWidth="1"/>
    <col min="7943" max="7943" width="12.125" style="2" customWidth="1"/>
    <col min="7944" max="7944" width="10.875" style="2"/>
    <col min="7945" max="7945" width="12.125" style="2" customWidth="1"/>
    <col min="7946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10.875" style="2"/>
    <col min="8195" max="8195" width="8.375" style="2" customWidth="1"/>
    <col min="8196" max="8196" width="10.875" style="2"/>
    <col min="8197" max="8197" width="12.125" style="2" customWidth="1"/>
    <col min="8198" max="8198" width="11.25" style="2" bestFit="1" customWidth="1"/>
    <col min="8199" max="8199" width="12.125" style="2" customWidth="1"/>
    <col min="8200" max="8200" width="10.875" style="2"/>
    <col min="8201" max="8201" width="12.125" style="2" customWidth="1"/>
    <col min="8202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10.875" style="2"/>
    <col min="8451" max="8451" width="8.375" style="2" customWidth="1"/>
    <col min="8452" max="8452" width="10.875" style="2"/>
    <col min="8453" max="8453" width="12.125" style="2" customWidth="1"/>
    <col min="8454" max="8454" width="11.25" style="2" bestFit="1" customWidth="1"/>
    <col min="8455" max="8455" width="12.125" style="2" customWidth="1"/>
    <col min="8456" max="8456" width="10.875" style="2"/>
    <col min="8457" max="8457" width="12.125" style="2" customWidth="1"/>
    <col min="8458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10.875" style="2"/>
    <col min="8707" max="8707" width="8.375" style="2" customWidth="1"/>
    <col min="8708" max="8708" width="10.875" style="2"/>
    <col min="8709" max="8709" width="12.125" style="2" customWidth="1"/>
    <col min="8710" max="8710" width="11.25" style="2" bestFit="1" customWidth="1"/>
    <col min="8711" max="8711" width="12.125" style="2" customWidth="1"/>
    <col min="8712" max="8712" width="10.875" style="2"/>
    <col min="8713" max="8713" width="12.125" style="2" customWidth="1"/>
    <col min="8714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10.875" style="2"/>
    <col min="8963" max="8963" width="8.375" style="2" customWidth="1"/>
    <col min="8964" max="8964" width="10.875" style="2"/>
    <col min="8965" max="8965" width="12.125" style="2" customWidth="1"/>
    <col min="8966" max="8966" width="11.25" style="2" bestFit="1" customWidth="1"/>
    <col min="8967" max="8967" width="12.125" style="2" customWidth="1"/>
    <col min="8968" max="8968" width="10.875" style="2"/>
    <col min="8969" max="8969" width="12.125" style="2" customWidth="1"/>
    <col min="8970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10.875" style="2"/>
    <col min="9219" max="9219" width="8.375" style="2" customWidth="1"/>
    <col min="9220" max="9220" width="10.875" style="2"/>
    <col min="9221" max="9221" width="12.125" style="2" customWidth="1"/>
    <col min="9222" max="9222" width="11.25" style="2" bestFit="1" customWidth="1"/>
    <col min="9223" max="9223" width="12.125" style="2" customWidth="1"/>
    <col min="9224" max="9224" width="10.875" style="2"/>
    <col min="9225" max="9225" width="12.125" style="2" customWidth="1"/>
    <col min="9226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10.875" style="2"/>
    <col min="9475" max="9475" width="8.375" style="2" customWidth="1"/>
    <col min="9476" max="9476" width="10.875" style="2"/>
    <col min="9477" max="9477" width="12.125" style="2" customWidth="1"/>
    <col min="9478" max="9478" width="11.25" style="2" bestFit="1" customWidth="1"/>
    <col min="9479" max="9479" width="12.125" style="2" customWidth="1"/>
    <col min="9480" max="9480" width="10.875" style="2"/>
    <col min="9481" max="9481" width="12.125" style="2" customWidth="1"/>
    <col min="9482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10.875" style="2"/>
    <col min="9731" max="9731" width="8.375" style="2" customWidth="1"/>
    <col min="9732" max="9732" width="10.875" style="2"/>
    <col min="9733" max="9733" width="12.125" style="2" customWidth="1"/>
    <col min="9734" max="9734" width="11.25" style="2" bestFit="1" customWidth="1"/>
    <col min="9735" max="9735" width="12.125" style="2" customWidth="1"/>
    <col min="9736" max="9736" width="10.875" style="2"/>
    <col min="9737" max="9737" width="12.125" style="2" customWidth="1"/>
    <col min="9738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10.875" style="2"/>
    <col min="9987" max="9987" width="8.375" style="2" customWidth="1"/>
    <col min="9988" max="9988" width="10.875" style="2"/>
    <col min="9989" max="9989" width="12.125" style="2" customWidth="1"/>
    <col min="9990" max="9990" width="11.25" style="2" bestFit="1" customWidth="1"/>
    <col min="9991" max="9991" width="12.125" style="2" customWidth="1"/>
    <col min="9992" max="9992" width="10.875" style="2"/>
    <col min="9993" max="9993" width="12.125" style="2" customWidth="1"/>
    <col min="9994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10.875" style="2"/>
    <col min="10243" max="10243" width="8.375" style="2" customWidth="1"/>
    <col min="10244" max="10244" width="10.875" style="2"/>
    <col min="10245" max="10245" width="12.125" style="2" customWidth="1"/>
    <col min="10246" max="10246" width="11.25" style="2" bestFit="1" customWidth="1"/>
    <col min="10247" max="10247" width="12.125" style="2" customWidth="1"/>
    <col min="10248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10.875" style="2"/>
    <col min="10499" max="10499" width="8.375" style="2" customWidth="1"/>
    <col min="10500" max="10500" width="10.875" style="2"/>
    <col min="10501" max="10501" width="12.125" style="2" customWidth="1"/>
    <col min="10502" max="10502" width="11.25" style="2" bestFit="1" customWidth="1"/>
    <col min="10503" max="10503" width="12.125" style="2" customWidth="1"/>
    <col min="10504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10.875" style="2"/>
    <col min="10755" max="10755" width="8.375" style="2" customWidth="1"/>
    <col min="10756" max="10756" width="10.875" style="2"/>
    <col min="10757" max="10757" width="12.125" style="2" customWidth="1"/>
    <col min="10758" max="10758" width="11.25" style="2" bestFit="1" customWidth="1"/>
    <col min="10759" max="10759" width="12.125" style="2" customWidth="1"/>
    <col min="10760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10.875" style="2"/>
    <col min="11011" max="11011" width="8.375" style="2" customWidth="1"/>
    <col min="11012" max="11012" width="10.875" style="2"/>
    <col min="11013" max="11013" width="12.125" style="2" customWidth="1"/>
    <col min="11014" max="11014" width="11.25" style="2" bestFit="1" customWidth="1"/>
    <col min="11015" max="11015" width="12.125" style="2" customWidth="1"/>
    <col min="11016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10.875" style="2"/>
    <col min="11267" max="11267" width="8.375" style="2" customWidth="1"/>
    <col min="11268" max="11268" width="10.875" style="2"/>
    <col min="11269" max="11269" width="12.125" style="2" customWidth="1"/>
    <col min="11270" max="11270" width="11.25" style="2" bestFit="1" customWidth="1"/>
    <col min="11271" max="11271" width="12.125" style="2" customWidth="1"/>
    <col min="11272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10.875" style="2"/>
    <col min="11523" max="11523" width="8.375" style="2" customWidth="1"/>
    <col min="11524" max="11524" width="10.875" style="2"/>
    <col min="11525" max="11525" width="12.125" style="2" customWidth="1"/>
    <col min="11526" max="11526" width="11.25" style="2" bestFit="1" customWidth="1"/>
    <col min="11527" max="11527" width="12.125" style="2" customWidth="1"/>
    <col min="11528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10.875" style="2"/>
    <col min="11779" max="11779" width="8.375" style="2" customWidth="1"/>
    <col min="11780" max="11780" width="10.875" style="2"/>
    <col min="11781" max="11781" width="12.125" style="2" customWidth="1"/>
    <col min="11782" max="11782" width="11.25" style="2" bestFit="1" customWidth="1"/>
    <col min="11783" max="11783" width="12.125" style="2" customWidth="1"/>
    <col min="11784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10.875" style="2"/>
    <col min="12035" max="12035" width="8.375" style="2" customWidth="1"/>
    <col min="12036" max="12036" width="10.875" style="2"/>
    <col min="12037" max="12037" width="12.125" style="2" customWidth="1"/>
    <col min="12038" max="12038" width="11.25" style="2" bestFit="1" customWidth="1"/>
    <col min="12039" max="12039" width="12.125" style="2" customWidth="1"/>
    <col min="12040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10.875" style="2"/>
    <col min="12291" max="12291" width="8.375" style="2" customWidth="1"/>
    <col min="12292" max="12292" width="10.875" style="2"/>
    <col min="12293" max="12293" width="12.125" style="2" customWidth="1"/>
    <col min="12294" max="12294" width="11.25" style="2" bestFit="1" customWidth="1"/>
    <col min="12295" max="12295" width="12.125" style="2" customWidth="1"/>
    <col min="12296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10.875" style="2"/>
    <col min="12547" max="12547" width="8.375" style="2" customWidth="1"/>
    <col min="12548" max="12548" width="10.875" style="2"/>
    <col min="12549" max="12549" width="12.125" style="2" customWidth="1"/>
    <col min="12550" max="12550" width="11.25" style="2" bestFit="1" customWidth="1"/>
    <col min="12551" max="12551" width="12.125" style="2" customWidth="1"/>
    <col min="12552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10.875" style="2"/>
    <col min="12803" max="12803" width="8.375" style="2" customWidth="1"/>
    <col min="12804" max="12804" width="10.875" style="2"/>
    <col min="12805" max="12805" width="12.125" style="2" customWidth="1"/>
    <col min="12806" max="12806" width="11.25" style="2" bestFit="1" customWidth="1"/>
    <col min="12807" max="12807" width="12.125" style="2" customWidth="1"/>
    <col min="12808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10.875" style="2"/>
    <col min="13059" max="13059" width="8.375" style="2" customWidth="1"/>
    <col min="13060" max="13060" width="10.875" style="2"/>
    <col min="13061" max="13061" width="12.125" style="2" customWidth="1"/>
    <col min="13062" max="13062" width="11.25" style="2" bestFit="1" customWidth="1"/>
    <col min="13063" max="13063" width="12.125" style="2" customWidth="1"/>
    <col min="13064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10.875" style="2"/>
    <col min="13315" max="13315" width="8.375" style="2" customWidth="1"/>
    <col min="13316" max="13316" width="10.875" style="2"/>
    <col min="13317" max="13317" width="12.125" style="2" customWidth="1"/>
    <col min="13318" max="13318" width="11.25" style="2" bestFit="1" customWidth="1"/>
    <col min="13319" max="13319" width="12.125" style="2" customWidth="1"/>
    <col min="13320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10.875" style="2"/>
    <col min="13571" max="13571" width="8.375" style="2" customWidth="1"/>
    <col min="13572" max="13572" width="10.875" style="2"/>
    <col min="13573" max="13573" width="12.125" style="2" customWidth="1"/>
    <col min="13574" max="13574" width="11.25" style="2" bestFit="1" customWidth="1"/>
    <col min="13575" max="13575" width="12.125" style="2" customWidth="1"/>
    <col min="13576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10.875" style="2"/>
    <col min="13827" max="13827" width="8.375" style="2" customWidth="1"/>
    <col min="13828" max="13828" width="10.875" style="2"/>
    <col min="13829" max="13829" width="12.125" style="2" customWidth="1"/>
    <col min="13830" max="13830" width="11.25" style="2" bestFit="1" customWidth="1"/>
    <col min="13831" max="13831" width="12.125" style="2" customWidth="1"/>
    <col min="13832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10.875" style="2"/>
    <col min="14083" max="14083" width="8.375" style="2" customWidth="1"/>
    <col min="14084" max="14084" width="10.875" style="2"/>
    <col min="14085" max="14085" width="12.125" style="2" customWidth="1"/>
    <col min="14086" max="14086" width="11.25" style="2" bestFit="1" customWidth="1"/>
    <col min="14087" max="14087" width="12.125" style="2" customWidth="1"/>
    <col min="14088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10.875" style="2"/>
    <col min="14339" max="14339" width="8.375" style="2" customWidth="1"/>
    <col min="14340" max="14340" width="10.875" style="2"/>
    <col min="14341" max="14341" width="12.125" style="2" customWidth="1"/>
    <col min="14342" max="14342" width="11.25" style="2" bestFit="1" customWidth="1"/>
    <col min="14343" max="14343" width="12.125" style="2" customWidth="1"/>
    <col min="14344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10.875" style="2"/>
    <col min="14595" max="14595" width="8.375" style="2" customWidth="1"/>
    <col min="14596" max="14596" width="10.875" style="2"/>
    <col min="14597" max="14597" width="12.125" style="2" customWidth="1"/>
    <col min="14598" max="14598" width="11.25" style="2" bestFit="1" customWidth="1"/>
    <col min="14599" max="14599" width="12.125" style="2" customWidth="1"/>
    <col min="14600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10.875" style="2"/>
    <col min="14851" max="14851" width="8.375" style="2" customWidth="1"/>
    <col min="14852" max="14852" width="10.875" style="2"/>
    <col min="14853" max="14853" width="12.125" style="2" customWidth="1"/>
    <col min="14854" max="14854" width="11.25" style="2" bestFit="1" customWidth="1"/>
    <col min="14855" max="14855" width="12.125" style="2" customWidth="1"/>
    <col min="14856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10.875" style="2"/>
    <col min="15107" max="15107" width="8.375" style="2" customWidth="1"/>
    <col min="15108" max="15108" width="10.875" style="2"/>
    <col min="15109" max="15109" width="12.125" style="2" customWidth="1"/>
    <col min="15110" max="15110" width="11.25" style="2" bestFit="1" customWidth="1"/>
    <col min="15111" max="15111" width="12.125" style="2" customWidth="1"/>
    <col min="15112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10.875" style="2"/>
    <col min="15363" max="15363" width="8.375" style="2" customWidth="1"/>
    <col min="15364" max="15364" width="10.875" style="2"/>
    <col min="15365" max="15365" width="12.125" style="2" customWidth="1"/>
    <col min="15366" max="15366" width="11.25" style="2" bestFit="1" customWidth="1"/>
    <col min="15367" max="15367" width="12.125" style="2" customWidth="1"/>
    <col min="15368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10.875" style="2"/>
    <col min="15619" max="15619" width="8.375" style="2" customWidth="1"/>
    <col min="15620" max="15620" width="10.875" style="2"/>
    <col min="15621" max="15621" width="12.125" style="2" customWidth="1"/>
    <col min="15622" max="15622" width="11.25" style="2" bestFit="1" customWidth="1"/>
    <col min="15623" max="15623" width="12.125" style="2" customWidth="1"/>
    <col min="15624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10.875" style="2"/>
    <col min="15875" max="15875" width="8.375" style="2" customWidth="1"/>
    <col min="15876" max="15876" width="10.875" style="2"/>
    <col min="15877" max="15877" width="12.125" style="2" customWidth="1"/>
    <col min="15878" max="15878" width="11.25" style="2" bestFit="1" customWidth="1"/>
    <col min="15879" max="15879" width="12.125" style="2" customWidth="1"/>
    <col min="15880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10.875" style="2"/>
    <col min="16131" max="16131" width="8.375" style="2" customWidth="1"/>
    <col min="16132" max="16132" width="10.875" style="2"/>
    <col min="16133" max="16133" width="12.125" style="2" customWidth="1"/>
    <col min="16134" max="16134" width="11.25" style="2" bestFit="1" customWidth="1"/>
    <col min="16135" max="16135" width="12.125" style="2" customWidth="1"/>
    <col min="16136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5" spans="1:13" x14ac:dyDescent="0.2">
      <c r="C5" s="18"/>
      <c r="D5" s="18"/>
    </row>
    <row r="6" spans="1:13" x14ac:dyDescent="0.2">
      <c r="C6" s="18"/>
      <c r="D6" s="18"/>
      <c r="E6" s="3" t="s">
        <v>629</v>
      </c>
    </row>
    <row r="7" spans="1:13" ht="18" thickBot="1" x14ac:dyDescent="0.25">
      <c r="B7" s="4"/>
      <c r="C7" s="24"/>
      <c r="D7" s="26" t="s">
        <v>630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8"/>
      <c r="D8" s="5"/>
      <c r="F8" s="5"/>
      <c r="H8" s="5"/>
      <c r="J8" s="5"/>
      <c r="L8" s="5"/>
    </row>
    <row r="9" spans="1:13" x14ac:dyDescent="0.2">
      <c r="C9" s="18"/>
      <c r="D9" s="9" t="s">
        <v>631</v>
      </c>
      <c r="E9" s="6"/>
      <c r="F9" s="9" t="s">
        <v>632</v>
      </c>
      <c r="G9" s="112"/>
      <c r="H9" s="9" t="s">
        <v>633</v>
      </c>
      <c r="I9" s="112"/>
      <c r="J9" s="9" t="s">
        <v>634</v>
      </c>
      <c r="K9" s="112"/>
      <c r="L9" s="9" t="s">
        <v>635</v>
      </c>
      <c r="M9" s="6"/>
    </row>
    <row r="10" spans="1:13" x14ac:dyDescent="0.2">
      <c r="B10" s="6"/>
      <c r="C10" s="112"/>
      <c r="D10" s="9" t="s">
        <v>636</v>
      </c>
      <c r="E10" s="10" t="s">
        <v>637</v>
      </c>
      <c r="F10" s="9" t="s">
        <v>636</v>
      </c>
      <c r="G10" s="10" t="s">
        <v>637</v>
      </c>
      <c r="H10" s="9" t="s">
        <v>636</v>
      </c>
      <c r="I10" s="10" t="s">
        <v>637</v>
      </c>
      <c r="J10" s="9" t="s">
        <v>636</v>
      </c>
      <c r="K10" s="10" t="s">
        <v>637</v>
      </c>
      <c r="L10" s="9" t="s">
        <v>636</v>
      </c>
      <c r="M10" s="10" t="s">
        <v>637</v>
      </c>
    </row>
    <row r="11" spans="1:13" x14ac:dyDescent="0.2">
      <c r="C11" s="18"/>
      <c r="D11" s="11" t="s">
        <v>17</v>
      </c>
      <c r="E11" s="12" t="s">
        <v>638</v>
      </c>
      <c r="F11" s="12" t="s">
        <v>17</v>
      </c>
      <c r="G11" s="12" t="s">
        <v>638</v>
      </c>
      <c r="H11" s="12" t="s">
        <v>17</v>
      </c>
      <c r="I11" s="12" t="s">
        <v>638</v>
      </c>
      <c r="J11" s="12" t="s">
        <v>17</v>
      </c>
      <c r="K11" s="12" t="s">
        <v>638</v>
      </c>
      <c r="L11" s="12" t="s">
        <v>17</v>
      </c>
      <c r="M11" s="12" t="s">
        <v>638</v>
      </c>
    </row>
    <row r="12" spans="1:13" x14ac:dyDescent="0.2">
      <c r="B12" s="1" t="s">
        <v>88</v>
      </c>
      <c r="C12" s="18"/>
      <c r="D12" s="13">
        <v>18900</v>
      </c>
      <c r="E12" s="15">
        <v>72000</v>
      </c>
      <c r="F12" s="15">
        <v>276</v>
      </c>
      <c r="G12" s="15">
        <v>9960</v>
      </c>
      <c r="H12" s="15">
        <v>189</v>
      </c>
      <c r="I12" s="15">
        <v>5010</v>
      </c>
      <c r="J12" s="15">
        <v>255</v>
      </c>
      <c r="K12" s="15">
        <v>6270</v>
      </c>
      <c r="L12" s="15">
        <v>75</v>
      </c>
      <c r="M12" s="15">
        <v>1870</v>
      </c>
    </row>
    <row r="13" spans="1:13" x14ac:dyDescent="0.2">
      <c r="B13" s="1" t="s">
        <v>612</v>
      </c>
      <c r="C13" s="18"/>
      <c r="D13" s="13">
        <v>16000</v>
      </c>
      <c r="E13" s="15">
        <v>61900</v>
      </c>
      <c r="F13" s="15">
        <v>228</v>
      </c>
      <c r="G13" s="15">
        <v>8730</v>
      </c>
      <c r="H13" s="15">
        <v>313</v>
      </c>
      <c r="I13" s="15">
        <v>10700</v>
      </c>
      <c r="J13" s="15">
        <v>199</v>
      </c>
      <c r="K13" s="15">
        <v>5290</v>
      </c>
      <c r="L13" s="15">
        <v>114</v>
      </c>
      <c r="M13" s="15">
        <v>2650</v>
      </c>
    </row>
    <row r="14" spans="1:13" x14ac:dyDescent="0.2">
      <c r="B14" s="1" t="s">
        <v>614</v>
      </c>
      <c r="C14" s="18"/>
      <c r="D14" s="13">
        <v>13000</v>
      </c>
      <c r="E14" s="15">
        <v>51700</v>
      </c>
      <c r="F14" s="15">
        <v>183</v>
      </c>
      <c r="G14" s="15">
        <v>7230</v>
      </c>
      <c r="H14" s="15">
        <v>200</v>
      </c>
      <c r="I14" s="15">
        <v>7070</v>
      </c>
      <c r="J14" s="15">
        <v>180</v>
      </c>
      <c r="K14" s="15">
        <v>5300</v>
      </c>
      <c r="L14" s="15">
        <v>110</v>
      </c>
      <c r="M14" s="15">
        <v>3620</v>
      </c>
    </row>
    <row r="15" spans="1:13" x14ac:dyDescent="0.2">
      <c r="B15" s="1" t="s">
        <v>615</v>
      </c>
      <c r="C15" s="18"/>
      <c r="D15" s="13">
        <v>11900</v>
      </c>
      <c r="E15" s="15">
        <v>54300</v>
      </c>
      <c r="F15" s="15">
        <v>145</v>
      </c>
      <c r="G15" s="15">
        <v>7010</v>
      </c>
      <c r="H15" s="15">
        <v>131</v>
      </c>
      <c r="I15" s="15">
        <v>6340</v>
      </c>
      <c r="J15" s="15">
        <v>153</v>
      </c>
      <c r="K15" s="15">
        <v>6250</v>
      </c>
      <c r="L15" s="15">
        <v>89</v>
      </c>
      <c r="M15" s="15">
        <v>3590</v>
      </c>
    </row>
    <row r="16" spans="1:13" x14ac:dyDescent="0.2">
      <c r="B16" s="1" t="s">
        <v>92</v>
      </c>
      <c r="C16" s="18"/>
      <c r="D16" s="13">
        <v>10100</v>
      </c>
      <c r="E16" s="15">
        <v>45200</v>
      </c>
      <c r="F16" s="15">
        <v>124</v>
      </c>
      <c r="G16" s="15">
        <v>6890</v>
      </c>
      <c r="H16" s="15">
        <v>150</v>
      </c>
      <c r="I16" s="15">
        <v>9900</v>
      </c>
      <c r="J16" s="15">
        <v>98</v>
      </c>
      <c r="K16" s="15">
        <v>4420</v>
      </c>
      <c r="L16" s="15">
        <v>70</v>
      </c>
      <c r="M16" s="15">
        <v>3470</v>
      </c>
    </row>
    <row r="17" spans="1:13" x14ac:dyDescent="0.2">
      <c r="B17" s="1" t="s">
        <v>616</v>
      </c>
      <c r="C17" s="18"/>
      <c r="D17" s="13">
        <v>9470</v>
      </c>
      <c r="E17" s="15">
        <v>45400</v>
      </c>
      <c r="F17" s="15">
        <v>107</v>
      </c>
      <c r="G17" s="15">
        <v>6280</v>
      </c>
      <c r="H17" s="15">
        <v>119</v>
      </c>
      <c r="I17" s="15">
        <v>7580</v>
      </c>
      <c r="J17" s="15">
        <v>82</v>
      </c>
      <c r="K17" s="15">
        <v>3370</v>
      </c>
      <c r="L17" s="15">
        <v>57</v>
      </c>
      <c r="M17" s="15">
        <v>2760</v>
      </c>
    </row>
    <row r="18" spans="1:13" x14ac:dyDescent="0.2">
      <c r="D18" s="5"/>
    </row>
    <row r="19" spans="1:13" x14ac:dyDescent="0.2">
      <c r="B19" s="1" t="s">
        <v>623</v>
      </c>
      <c r="C19" s="18"/>
      <c r="D19" s="13">
        <v>9240</v>
      </c>
      <c r="E19" s="15">
        <v>44700</v>
      </c>
      <c r="F19" s="15">
        <v>105</v>
      </c>
      <c r="G19" s="15">
        <v>6220</v>
      </c>
      <c r="H19" s="15">
        <v>122</v>
      </c>
      <c r="I19" s="15">
        <v>8000</v>
      </c>
      <c r="J19" s="15">
        <v>80</v>
      </c>
      <c r="K19" s="15">
        <v>3410</v>
      </c>
      <c r="L19" s="15">
        <v>58</v>
      </c>
      <c r="M19" s="15">
        <v>2840</v>
      </c>
    </row>
    <row r="20" spans="1:13" x14ac:dyDescent="0.2">
      <c r="B20" s="1" t="s">
        <v>624</v>
      </c>
      <c r="D20" s="13">
        <v>9050</v>
      </c>
      <c r="E20" s="15">
        <v>42100</v>
      </c>
      <c r="F20" s="15">
        <v>103</v>
      </c>
      <c r="G20" s="15">
        <v>6040</v>
      </c>
      <c r="H20" s="15">
        <v>120</v>
      </c>
      <c r="I20" s="15">
        <v>7820</v>
      </c>
      <c r="J20" s="15">
        <v>78</v>
      </c>
      <c r="K20" s="15">
        <v>3330</v>
      </c>
      <c r="L20" s="15">
        <v>55</v>
      </c>
      <c r="M20" s="15">
        <v>2760</v>
      </c>
    </row>
    <row r="21" spans="1:13" x14ac:dyDescent="0.2">
      <c r="B21" s="1" t="s">
        <v>625</v>
      </c>
      <c r="D21" s="13">
        <v>8710</v>
      </c>
      <c r="E21" s="15">
        <v>37800</v>
      </c>
      <c r="F21" s="15">
        <v>102</v>
      </c>
      <c r="G21" s="15">
        <v>5800</v>
      </c>
      <c r="H21" s="15">
        <v>139</v>
      </c>
      <c r="I21" s="15">
        <v>8800</v>
      </c>
      <c r="J21" s="15">
        <v>73</v>
      </c>
      <c r="K21" s="15">
        <v>3340</v>
      </c>
      <c r="L21" s="15">
        <v>54</v>
      </c>
      <c r="M21" s="15">
        <v>2530</v>
      </c>
    </row>
    <row r="22" spans="1:13" x14ac:dyDescent="0.2">
      <c r="B22" s="3" t="s">
        <v>626</v>
      </c>
      <c r="C22" s="18"/>
      <c r="D22" s="29">
        <v>8510</v>
      </c>
      <c r="E22" s="25">
        <v>41400</v>
      </c>
      <c r="F22" s="25">
        <v>96</v>
      </c>
      <c r="G22" s="25">
        <v>5660</v>
      </c>
      <c r="H22" s="25">
        <v>136</v>
      </c>
      <c r="I22" s="25">
        <v>8750</v>
      </c>
      <c r="J22" s="25">
        <v>71</v>
      </c>
      <c r="K22" s="25">
        <v>3330</v>
      </c>
      <c r="L22" s="25">
        <v>60</v>
      </c>
      <c r="M22" s="25">
        <v>3220</v>
      </c>
    </row>
    <row r="23" spans="1:13" ht="18" thickBot="1" x14ac:dyDescent="0.25">
      <c r="B23" s="24"/>
      <c r="C23" s="4"/>
      <c r="D23" s="40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D24" s="5"/>
      <c r="F24" s="5"/>
      <c r="H24" s="5"/>
      <c r="J24" s="5"/>
      <c r="L24" s="5"/>
    </row>
    <row r="25" spans="1:13" x14ac:dyDescent="0.2">
      <c r="D25" s="9" t="s">
        <v>639</v>
      </c>
      <c r="E25" s="6"/>
      <c r="F25" s="9" t="s">
        <v>640</v>
      </c>
      <c r="G25" s="6"/>
      <c r="H25" s="9" t="s">
        <v>641</v>
      </c>
      <c r="I25" s="6"/>
      <c r="J25" s="9" t="s">
        <v>642</v>
      </c>
      <c r="K25" s="6"/>
      <c r="L25" s="9" t="s">
        <v>643</v>
      </c>
      <c r="M25" s="6"/>
    </row>
    <row r="26" spans="1:13" x14ac:dyDescent="0.2">
      <c r="B26" s="6"/>
      <c r="C26" s="6"/>
      <c r="D26" s="9" t="s">
        <v>636</v>
      </c>
      <c r="E26" s="10" t="s">
        <v>637</v>
      </c>
      <c r="F26" s="9" t="s">
        <v>636</v>
      </c>
      <c r="G26" s="10" t="s">
        <v>637</v>
      </c>
      <c r="H26" s="9" t="s">
        <v>636</v>
      </c>
      <c r="I26" s="10" t="s">
        <v>637</v>
      </c>
      <c r="J26" s="9" t="s">
        <v>636</v>
      </c>
      <c r="K26" s="10" t="s">
        <v>637</v>
      </c>
      <c r="L26" s="9" t="s">
        <v>636</v>
      </c>
      <c r="M26" s="10" t="s">
        <v>637</v>
      </c>
    </row>
    <row r="27" spans="1:13" x14ac:dyDescent="0.2">
      <c r="D27" s="11" t="s">
        <v>17</v>
      </c>
      <c r="E27" s="12" t="s">
        <v>638</v>
      </c>
      <c r="F27" s="12" t="s">
        <v>17</v>
      </c>
      <c r="G27" s="12" t="s">
        <v>638</v>
      </c>
      <c r="H27" s="12" t="s">
        <v>17</v>
      </c>
      <c r="I27" s="12" t="s">
        <v>638</v>
      </c>
      <c r="J27" s="12" t="s">
        <v>17</v>
      </c>
      <c r="K27" s="12" t="s">
        <v>638</v>
      </c>
      <c r="L27" s="12" t="s">
        <v>17</v>
      </c>
      <c r="M27" s="12" t="s">
        <v>638</v>
      </c>
    </row>
    <row r="28" spans="1:13" x14ac:dyDescent="0.2">
      <c r="A28" s="18"/>
      <c r="B28" s="1" t="s">
        <v>88</v>
      </c>
      <c r="D28" s="13">
        <v>47</v>
      </c>
      <c r="E28" s="15">
        <v>822</v>
      </c>
      <c r="F28" s="15">
        <v>111</v>
      </c>
      <c r="G28" s="15">
        <v>1030</v>
      </c>
      <c r="H28" s="15">
        <v>723</v>
      </c>
      <c r="I28" s="15">
        <v>19200</v>
      </c>
      <c r="J28" s="15">
        <v>314</v>
      </c>
      <c r="K28" s="15">
        <v>11100</v>
      </c>
      <c r="L28" s="15">
        <v>262</v>
      </c>
      <c r="M28" s="15">
        <v>8750</v>
      </c>
    </row>
    <row r="29" spans="1:13" x14ac:dyDescent="0.2">
      <c r="B29" s="1" t="s">
        <v>612</v>
      </c>
      <c r="D29" s="13">
        <v>52</v>
      </c>
      <c r="E29" s="15">
        <v>1050</v>
      </c>
      <c r="F29" s="15">
        <v>130</v>
      </c>
      <c r="G29" s="15">
        <v>1800</v>
      </c>
      <c r="H29" s="15">
        <v>714</v>
      </c>
      <c r="I29" s="15">
        <v>28000</v>
      </c>
      <c r="J29" s="15">
        <v>314</v>
      </c>
      <c r="K29" s="15">
        <v>11300</v>
      </c>
      <c r="L29" s="15">
        <v>219</v>
      </c>
      <c r="M29" s="15">
        <v>7640</v>
      </c>
    </row>
    <row r="30" spans="1:13" x14ac:dyDescent="0.2">
      <c r="B30" s="1" t="s">
        <v>614</v>
      </c>
      <c r="D30" s="13">
        <v>115</v>
      </c>
      <c r="E30" s="15">
        <v>2470</v>
      </c>
      <c r="F30" s="15">
        <v>134</v>
      </c>
      <c r="G30" s="15">
        <v>2130</v>
      </c>
      <c r="H30" s="15">
        <v>655</v>
      </c>
      <c r="I30" s="15">
        <v>23900</v>
      </c>
      <c r="J30" s="15">
        <v>490</v>
      </c>
      <c r="K30" s="15">
        <v>14300</v>
      </c>
      <c r="L30" s="15">
        <v>238</v>
      </c>
      <c r="M30" s="15">
        <v>9700</v>
      </c>
    </row>
    <row r="31" spans="1:13" x14ac:dyDescent="0.2">
      <c r="B31" s="1" t="s">
        <v>615</v>
      </c>
      <c r="D31" s="13">
        <v>108</v>
      </c>
      <c r="E31" s="15">
        <v>3330</v>
      </c>
      <c r="F31" s="15">
        <v>113</v>
      </c>
      <c r="G31" s="15">
        <v>2670</v>
      </c>
      <c r="H31" s="15">
        <v>278</v>
      </c>
      <c r="I31" s="15">
        <v>10300</v>
      </c>
      <c r="J31" s="15">
        <v>667</v>
      </c>
      <c r="K31" s="15">
        <v>22600</v>
      </c>
      <c r="L31" s="15">
        <v>214</v>
      </c>
      <c r="M31" s="15">
        <v>10700</v>
      </c>
    </row>
    <row r="32" spans="1:13" x14ac:dyDescent="0.2">
      <c r="B32" s="1" t="s">
        <v>92</v>
      </c>
      <c r="D32" s="13">
        <v>48</v>
      </c>
      <c r="E32" s="15">
        <v>1480</v>
      </c>
      <c r="F32" s="15">
        <v>81</v>
      </c>
      <c r="G32" s="15">
        <v>2010</v>
      </c>
      <c r="H32" s="15">
        <v>228</v>
      </c>
      <c r="I32" s="15">
        <v>8470</v>
      </c>
      <c r="J32" s="15">
        <v>492</v>
      </c>
      <c r="K32" s="15">
        <v>17400</v>
      </c>
      <c r="L32" s="15">
        <v>234</v>
      </c>
      <c r="M32" s="15">
        <v>14400</v>
      </c>
    </row>
    <row r="33" spans="2:13" x14ac:dyDescent="0.2">
      <c r="B33" s="1" t="s">
        <v>616</v>
      </c>
      <c r="D33" s="13">
        <v>33</v>
      </c>
      <c r="E33" s="15">
        <v>739</v>
      </c>
      <c r="F33" s="15">
        <v>71</v>
      </c>
      <c r="G33" s="15">
        <v>1750</v>
      </c>
      <c r="H33" s="15">
        <v>211</v>
      </c>
      <c r="I33" s="15">
        <v>6810</v>
      </c>
      <c r="J33" s="15">
        <v>442</v>
      </c>
      <c r="K33" s="15">
        <v>17900</v>
      </c>
      <c r="L33" s="15">
        <v>215</v>
      </c>
      <c r="M33" s="15">
        <v>15100</v>
      </c>
    </row>
    <row r="34" spans="2:13" x14ac:dyDescent="0.2">
      <c r="D34" s="5"/>
    </row>
    <row r="35" spans="2:13" x14ac:dyDescent="0.2">
      <c r="B35" s="1" t="s">
        <v>623</v>
      </c>
      <c r="D35" s="13">
        <v>33</v>
      </c>
      <c r="E35" s="15">
        <v>735</v>
      </c>
      <c r="F35" s="15">
        <v>67</v>
      </c>
      <c r="G35" s="15">
        <v>1680</v>
      </c>
      <c r="H35" s="15">
        <v>227</v>
      </c>
      <c r="I35" s="15">
        <v>7220</v>
      </c>
      <c r="J35" s="15">
        <v>441</v>
      </c>
      <c r="K35" s="15">
        <v>18000</v>
      </c>
      <c r="L35" s="15">
        <v>220</v>
      </c>
      <c r="M35" s="15">
        <v>15800</v>
      </c>
    </row>
    <row r="36" spans="2:13" x14ac:dyDescent="0.2">
      <c r="B36" s="1" t="s">
        <v>624</v>
      </c>
      <c r="D36" s="13">
        <v>32</v>
      </c>
      <c r="E36" s="15">
        <v>720</v>
      </c>
      <c r="F36" s="15">
        <v>66</v>
      </c>
      <c r="G36" s="15">
        <v>1660</v>
      </c>
      <c r="H36" s="15">
        <v>217</v>
      </c>
      <c r="I36" s="15">
        <v>6910</v>
      </c>
      <c r="J36" s="15">
        <v>404</v>
      </c>
      <c r="K36" s="15">
        <v>17000</v>
      </c>
      <c r="L36" s="15">
        <v>227</v>
      </c>
      <c r="M36" s="15">
        <v>16600</v>
      </c>
    </row>
    <row r="37" spans="2:13" x14ac:dyDescent="0.2">
      <c r="B37" s="1" t="s">
        <v>625</v>
      </c>
      <c r="D37" s="13">
        <v>27</v>
      </c>
      <c r="E37" s="15">
        <v>566</v>
      </c>
      <c r="F37" s="15">
        <v>67</v>
      </c>
      <c r="G37" s="15">
        <v>1660</v>
      </c>
      <c r="H37" s="15">
        <v>176</v>
      </c>
      <c r="I37" s="15">
        <v>5420</v>
      </c>
      <c r="J37" s="15">
        <v>372</v>
      </c>
      <c r="K37" s="15">
        <v>14100</v>
      </c>
      <c r="L37" s="15">
        <v>222</v>
      </c>
      <c r="M37" s="15">
        <v>13700</v>
      </c>
    </row>
    <row r="38" spans="2:13" x14ac:dyDescent="0.2">
      <c r="B38" s="3" t="s">
        <v>626</v>
      </c>
      <c r="C38" s="18"/>
      <c r="D38" s="29">
        <v>25</v>
      </c>
      <c r="E38" s="25">
        <v>492</v>
      </c>
      <c r="F38" s="25">
        <v>65</v>
      </c>
      <c r="G38" s="25">
        <v>1630</v>
      </c>
      <c r="H38" s="25">
        <v>165</v>
      </c>
      <c r="I38" s="25">
        <v>4880</v>
      </c>
      <c r="J38" s="25">
        <v>370</v>
      </c>
      <c r="K38" s="25">
        <v>15400</v>
      </c>
      <c r="L38" s="25">
        <v>225</v>
      </c>
      <c r="M38" s="25">
        <v>17100</v>
      </c>
    </row>
    <row r="39" spans="2:13" ht="18" thickBot="1" x14ac:dyDescent="0.25">
      <c r="B39" s="4"/>
      <c r="C39" s="4"/>
      <c r="D39" s="40"/>
      <c r="E39" s="4"/>
      <c r="F39" s="4"/>
      <c r="G39" s="4"/>
      <c r="H39" s="4"/>
      <c r="I39" s="4"/>
      <c r="J39" s="4"/>
      <c r="K39" s="4"/>
      <c r="L39" s="4"/>
      <c r="M39" s="4"/>
    </row>
    <row r="40" spans="2:13" x14ac:dyDescent="0.2">
      <c r="D40" s="5"/>
      <c r="F40" s="5"/>
      <c r="H40" s="5"/>
      <c r="J40" s="5"/>
      <c r="L40" s="5"/>
    </row>
    <row r="41" spans="2:13" x14ac:dyDescent="0.2">
      <c r="D41" s="9" t="s">
        <v>644</v>
      </c>
      <c r="E41" s="6"/>
      <c r="F41" s="9" t="s">
        <v>645</v>
      </c>
      <c r="G41" s="6"/>
      <c r="H41" s="9" t="s">
        <v>646</v>
      </c>
      <c r="I41" s="6"/>
      <c r="J41" s="9" t="s">
        <v>647</v>
      </c>
      <c r="K41" s="6"/>
      <c r="L41" s="9" t="s">
        <v>648</v>
      </c>
      <c r="M41" s="6"/>
    </row>
    <row r="42" spans="2:13" x14ac:dyDescent="0.2">
      <c r="B42" s="6"/>
      <c r="C42" s="6"/>
      <c r="D42" s="9" t="s">
        <v>636</v>
      </c>
      <c r="E42" s="10" t="s">
        <v>637</v>
      </c>
      <c r="F42" s="9" t="s">
        <v>636</v>
      </c>
      <c r="G42" s="10" t="s">
        <v>637</v>
      </c>
      <c r="H42" s="9" t="s">
        <v>636</v>
      </c>
      <c r="I42" s="10" t="s">
        <v>637</v>
      </c>
      <c r="J42" s="9" t="s">
        <v>636</v>
      </c>
      <c r="K42" s="10" t="s">
        <v>637</v>
      </c>
      <c r="L42" s="9" t="s">
        <v>636</v>
      </c>
      <c r="M42" s="10" t="s">
        <v>637</v>
      </c>
    </row>
    <row r="43" spans="2:13" x14ac:dyDescent="0.2">
      <c r="D43" s="11" t="s">
        <v>17</v>
      </c>
      <c r="E43" s="12" t="s">
        <v>638</v>
      </c>
      <c r="F43" s="12" t="s">
        <v>17</v>
      </c>
      <c r="G43" s="12" t="s">
        <v>638</v>
      </c>
      <c r="H43" s="12" t="s">
        <v>17</v>
      </c>
      <c r="I43" s="12" t="s">
        <v>638</v>
      </c>
      <c r="J43" s="12" t="s">
        <v>17</v>
      </c>
      <c r="K43" s="12" t="s">
        <v>638</v>
      </c>
      <c r="L43" s="12" t="s">
        <v>17</v>
      </c>
      <c r="M43" s="12" t="s">
        <v>638</v>
      </c>
    </row>
    <row r="44" spans="2:13" x14ac:dyDescent="0.2">
      <c r="B44" s="1" t="s">
        <v>88</v>
      </c>
      <c r="D44" s="13">
        <v>135</v>
      </c>
      <c r="E44" s="15">
        <v>1770</v>
      </c>
      <c r="F44" s="15">
        <v>89</v>
      </c>
      <c r="G44" s="15">
        <v>1710</v>
      </c>
      <c r="H44" s="15">
        <v>2030</v>
      </c>
      <c r="I44" s="15">
        <v>69800</v>
      </c>
      <c r="J44" s="15">
        <v>410</v>
      </c>
      <c r="K44" s="15">
        <v>5890</v>
      </c>
      <c r="L44" s="15">
        <v>798</v>
      </c>
      <c r="M44" s="15">
        <v>36400</v>
      </c>
    </row>
    <row r="45" spans="2:13" x14ac:dyDescent="0.2">
      <c r="B45" s="1" t="s">
        <v>612</v>
      </c>
      <c r="D45" s="13">
        <v>118</v>
      </c>
      <c r="E45" s="15">
        <v>1600</v>
      </c>
      <c r="F45" s="15">
        <v>83</v>
      </c>
      <c r="G45" s="15">
        <v>1750</v>
      </c>
      <c r="H45" s="15">
        <v>1730</v>
      </c>
      <c r="I45" s="15">
        <v>64100</v>
      </c>
      <c r="J45" s="15">
        <v>480</v>
      </c>
      <c r="K45" s="15">
        <v>8470</v>
      </c>
      <c r="L45" s="15">
        <v>759</v>
      </c>
      <c r="M45" s="15">
        <v>37200</v>
      </c>
    </row>
    <row r="46" spans="2:13" x14ac:dyDescent="0.2">
      <c r="B46" s="1" t="s">
        <v>614</v>
      </c>
      <c r="D46" s="13">
        <v>113</v>
      </c>
      <c r="E46" s="15">
        <v>1620</v>
      </c>
      <c r="F46" s="15">
        <v>74</v>
      </c>
      <c r="G46" s="15">
        <v>1700</v>
      </c>
      <c r="H46" s="15">
        <v>1440</v>
      </c>
      <c r="I46" s="15">
        <v>62500</v>
      </c>
      <c r="J46" s="15">
        <v>588</v>
      </c>
      <c r="K46" s="15">
        <v>9810</v>
      </c>
      <c r="L46" s="15">
        <v>594</v>
      </c>
      <c r="M46" s="15">
        <v>28900</v>
      </c>
    </row>
    <row r="47" spans="2:13" x14ac:dyDescent="0.2">
      <c r="B47" s="1" t="s">
        <v>615</v>
      </c>
      <c r="D47" s="13">
        <v>101</v>
      </c>
      <c r="E47" s="15">
        <v>1370</v>
      </c>
      <c r="F47" s="15">
        <v>68</v>
      </c>
      <c r="G47" s="15">
        <v>1500</v>
      </c>
      <c r="H47" s="15">
        <v>1150</v>
      </c>
      <c r="I47" s="15">
        <v>53600</v>
      </c>
      <c r="J47" s="15">
        <v>498</v>
      </c>
      <c r="K47" s="15">
        <v>9000</v>
      </c>
      <c r="L47" s="15">
        <v>470</v>
      </c>
      <c r="M47" s="15">
        <v>23800</v>
      </c>
    </row>
    <row r="48" spans="2:13" x14ac:dyDescent="0.2">
      <c r="B48" s="1" t="s">
        <v>92</v>
      </c>
      <c r="D48" s="13">
        <v>129</v>
      </c>
      <c r="E48" s="15">
        <v>1860</v>
      </c>
      <c r="F48" s="15">
        <v>61</v>
      </c>
      <c r="G48" s="15">
        <v>1260</v>
      </c>
      <c r="H48" s="15">
        <v>746</v>
      </c>
      <c r="I48" s="15">
        <v>31600</v>
      </c>
      <c r="J48" s="15">
        <v>289</v>
      </c>
      <c r="K48" s="15">
        <v>6240</v>
      </c>
      <c r="L48" s="15">
        <v>375</v>
      </c>
      <c r="M48" s="15">
        <v>21000</v>
      </c>
    </row>
    <row r="49" spans="2:13" x14ac:dyDescent="0.2">
      <c r="B49" s="1" t="s">
        <v>616</v>
      </c>
      <c r="D49" s="13">
        <v>111</v>
      </c>
      <c r="E49" s="15">
        <v>1640</v>
      </c>
      <c r="F49" s="15">
        <v>74</v>
      </c>
      <c r="G49" s="15">
        <v>1450</v>
      </c>
      <c r="H49" s="15">
        <v>454</v>
      </c>
      <c r="I49" s="15">
        <v>17100</v>
      </c>
      <c r="J49" s="15">
        <v>216</v>
      </c>
      <c r="K49" s="15">
        <v>4520</v>
      </c>
      <c r="L49" s="15">
        <v>314</v>
      </c>
      <c r="M49" s="15">
        <v>17800</v>
      </c>
    </row>
    <row r="50" spans="2:13" x14ac:dyDescent="0.2">
      <c r="D50" s="5"/>
    </row>
    <row r="51" spans="2:13" x14ac:dyDescent="0.2">
      <c r="B51" s="1" t="s">
        <v>623</v>
      </c>
      <c r="D51" s="13">
        <v>109</v>
      </c>
      <c r="E51" s="15">
        <v>1620</v>
      </c>
      <c r="F51" s="15">
        <v>84</v>
      </c>
      <c r="G51" s="15">
        <v>1680</v>
      </c>
      <c r="H51" s="15">
        <v>404</v>
      </c>
      <c r="I51" s="15">
        <v>15800</v>
      </c>
      <c r="J51" s="15">
        <v>200</v>
      </c>
      <c r="K51" s="15">
        <v>4300</v>
      </c>
      <c r="L51" s="15">
        <v>298</v>
      </c>
      <c r="M51" s="15">
        <v>17200</v>
      </c>
    </row>
    <row r="52" spans="2:13" x14ac:dyDescent="0.2">
      <c r="B52" s="1" t="s">
        <v>624</v>
      </c>
      <c r="D52" s="13">
        <v>107</v>
      </c>
      <c r="E52" s="15">
        <v>1610</v>
      </c>
      <c r="F52" s="15">
        <v>88</v>
      </c>
      <c r="G52" s="15">
        <v>1710</v>
      </c>
      <c r="H52" s="15">
        <v>377</v>
      </c>
      <c r="I52" s="15">
        <v>15600</v>
      </c>
      <c r="J52" s="15">
        <v>183</v>
      </c>
      <c r="K52" s="15">
        <v>3860</v>
      </c>
      <c r="L52" s="15">
        <v>270</v>
      </c>
      <c r="M52" s="15">
        <v>16600</v>
      </c>
    </row>
    <row r="53" spans="2:13" x14ac:dyDescent="0.2">
      <c r="B53" s="1" t="s">
        <v>625</v>
      </c>
      <c r="D53" s="13">
        <v>107</v>
      </c>
      <c r="E53" s="15">
        <v>1560</v>
      </c>
      <c r="F53" s="15">
        <v>86</v>
      </c>
      <c r="G53" s="15">
        <v>1570</v>
      </c>
      <c r="H53" s="15">
        <v>356</v>
      </c>
      <c r="I53" s="15">
        <v>12900</v>
      </c>
      <c r="J53" s="15">
        <v>146</v>
      </c>
      <c r="K53" s="15">
        <v>2760</v>
      </c>
      <c r="L53" s="15">
        <v>231</v>
      </c>
      <c r="M53" s="15">
        <v>12400</v>
      </c>
    </row>
    <row r="54" spans="2:13" x14ac:dyDescent="0.2">
      <c r="B54" s="3" t="s">
        <v>626</v>
      </c>
      <c r="C54" s="18"/>
      <c r="D54" s="29">
        <v>107</v>
      </c>
      <c r="E54" s="25">
        <v>1610</v>
      </c>
      <c r="F54" s="25">
        <v>88</v>
      </c>
      <c r="G54" s="25">
        <v>1720</v>
      </c>
      <c r="H54" s="25">
        <v>317</v>
      </c>
      <c r="I54" s="25">
        <v>11300</v>
      </c>
      <c r="J54" s="25">
        <v>116</v>
      </c>
      <c r="K54" s="25">
        <v>2470</v>
      </c>
      <c r="L54" s="25">
        <v>238</v>
      </c>
      <c r="M54" s="25">
        <v>14800</v>
      </c>
    </row>
    <row r="55" spans="2:13" ht="18" thickBot="1" x14ac:dyDescent="0.25">
      <c r="B55" s="4"/>
      <c r="C55" s="4"/>
      <c r="D55" s="40"/>
      <c r="E55" s="4"/>
      <c r="F55" s="4"/>
      <c r="G55" s="4"/>
      <c r="H55" s="4"/>
      <c r="I55" s="4"/>
      <c r="J55" s="4"/>
      <c r="K55" s="4"/>
      <c r="L55" s="4"/>
      <c r="M55" s="4"/>
    </row>
    <row r="56" spans="2:13" x14ac:dyDescent="0.2">
      <c r="D56" s="5"/>
      <c r="F56" s="5"/>
      <c r="H56" s="5"/>
      <c r="J56" s="5"/>
      <c r="L56" s="5"/>
    </row>
    <row r="57" spans="2:13" x14ac:dyDescent="0.2">
      <c r="D57" s="9" t="s">
        <v>649</v>
      </c>
      <c r="E57" s="6"/>
      <c r="F57" s="9" t="s">
        <v>650</v>
      </c>
      <c r="G57" s="6"/>
      <c r="H57" s="9" t="s">
        <v>651</v>
      </c>
      <c r="I57" s="6"/>
      <c r="J57" s="9" t="s">
        <v>652</v>
      </c>
      <c r="K57" s="6"/>
      <c r="L57" s="9" t="s">
        <v>653</v>
      </c>
      <c r="M57" s="6"/>
    </row>
    <row r="58" spans="2:13" x14ac:dyDescent="0.2">
      <c r="B58" s="6"/>
      <c r="C58" s="6"/>
      <c r="D58" s="9" t="s">
        <v>636</v>
      </c>
      <c r="E58" s="10" t="s">
        <v>637</v>
      </c>
      <c r="F58" s="9" t="s">
        <v>636</v>
      </c>
      <c r="G58" s="10" t="s">
        <v>637</v>
      </c>
      <c r="H58" s="9" t="s">
        <v>636</v>
      </c>
      <c r="I58" s="10" t="s">
        <v>637</v>
      </c>
      <c r="J58" s="9" t="s">
        <v>636</v>
      </c>
      <c r="K58" s="10" t="s">
        <v>637</v>
      </c>
      <c r="L58" s="9" t="s">
        <v>636</v>
      </c>
      <c r="M58" s="10" t="s">
        <v>637</v>
      </c>
    </row>
    <row r="59" spans="2:13" x14ac:dyDescent="0.2">
      <c r="D59" s="11" t="s">
        <v>17</v>
      </c>
      <c r="E59" s="12" t="s">
        <v>638</v>
      </c>
      <c r="F59" s="12" t="s">
        <v>17</v>
      </c>
      <c r="G59" s="12" t="s">
        <v>638</v>
      </c>
      <c r="H59" s="12" t="s">
        <v>17</v>
      </c>
      <c r="I59" s="12" t="s">
        <v>638</v>
      </c>
      <c r="J59" s="12" t="s">
        <v>17</v>
      </c>
      <c r="K59" s="12" t="s">
        <v>638</v>
      </c>
      <c r="L59" s="12" t="s">
        <v>17</v>
      </c>
      <c r="M59" s="12" t="s">
        <v>638</v>
      </c>
    </row>
    <row r="60" spans="2:13" x14ac:dyDescent="0.2">
      <c r="B60" s="1" t="s">
        <v>88</v>
      </c>
      <c r="D60" s="13">
        <v>144</v>
      </c>
      <c r="E60" s="15">
        <v>2740</v>
      </c>
      <c r="F60" s="15">
        <v>224</v>
      </c>
      <c r="G60" s="15">
        <v>3320</v>
      </c>
      <c r="H60" s="21" t="s">
        <v>111</v>
      </c>
      <c r="I60" s="21" t="s">
        <v>111</v>
      </c>
      <c r="J60" s="15">
        <v>150</v>
      </c>
      <c r="K60" s="15">
        <v>1240</v>
      </c>
      <c r="L60" s="15">
        <v>948</v>
      </c>
      <c r="M60" s="15">
        <v>3130</v>
      </c>
    </row>
    <row r="61" spans="2:13" x14ac:dyDescent="0.2">
      <c r="B61" s="1" t="s">
        <v>612</v>
      </c>
      <c r="D61" s="13">
        <v>152</v>
      </c>
      <c r="E61" s="15">
        <v>3710</v>
      </c>
      <c r="F61" s="15">
        <v>183</v>
      </c>
      <c r="G61" s="15">
        <v>2660</v>
      </c>
      <c r="H61" s="21" t="s">
        <v>111</v>
      </c>
      <c r="I61" s="21" t="s">
        <v>111</v>
      </c>
      <c r="J61" s="15">
        <v>198</v>
      </c>
      <c r="K61" s="15">
        <v>1970</v>
      </c>
      <c r="L61" s="15">
        <v>811</v>
      </c>
      <c r="M61" s="15">
        <v>5060</v>
      </c>
    </row>
    <row r="62" spans="2:13" x14ac:dyDescent="0.2">
      <c r="B62" s="1" t="s">
        <v>614</v>
      </c>
      <c r="D62" s="13">
        <v>175</v>
      </c>
      <c r="E62" s="15">
        <v>4480</v>
      </c>
      <c r="F62" s="15">
        <v>149</v>
      </c>
      <c r="G62" s="15">
        <v>2090</v>
      </c>
      <c r="H62" s="21" t="s">
        <v>111</v>
      </c>
      <c r="I62" s="21" t="s">
        <v>111</v>
      </c>
      <c r="J62" s="15">
        <v>140</v>
      </c>
      <c r="K62" s="15">
        <v>1530</v>
      </c>
      <c r="L62" s="15">
        <v>836</v>
      </c>
      <c r="M62" s="15">
        <v>7680</v>
      </c>
    </row>
    <row r="63" spans="2:13" x14ac:dyDescent="0.2">
      <c r="B63" s="1" t="s">
        <v>615</v>
      </c>
      <c r="D63" s="13">
        <v>144</v>
      </c>
      <c r="E63" s="15">
        <v>5060</v>
      </c>
      <c r="F63" s="15">
        <v>88</v>
      </c>
      <c r="G63" s="15">
        <v>1250</v>
      </c>
      <c r="H63" s="21" t="s">
        <v>111</v>
      </c>
      <c r="I63" s="21" t="s">
        <v>111</v>
      </c>
      <c r="J63" s="15">
        <v>201</v>
      </c>
      <c r="K63" s="15">
        <v>2030</v>
      </c>
      <c r="L63" s="15">
        <v>817</v>
      </c>
      <c r="M63" s="15">
        <v>10300</v>
      </c>
    </row>
    <row r="64" spans="2:13" x14ac:dyDescent="0.2">
      <c r="B64" s="1" t="s">
        <v>92</v>
      </c>
      <c r="D64" s="13">
        <v>116</v>
      </c>
      <c r="E64" s="15">
        <v>4700</v>
      </c>
      <c r="F64" s="15">
        <v>72</v>
      </c>
      <c r="G64" s="15">
        <v>1060</v>
      </c>
      <c r="H64" s="15">
        <v>129</v>
      </c>
      <c r="I64" s="15">
        <v>761</v>
      </c>
      <c r="J64" s="15">
        <v>179</v>
      </c>
      <c r="K64" s="15">
        <v>1540</v>
      </c>
      <c r="L64" s="15">
        <v>696</v>
      </c>
      <c r="M64" s="15">
        <v>9340</v>
      </c>
    </row>
    <row r="65" spans="1:13" x14ac:dyDescent="0.2">
      <c r="B65" s="1" t="s">
        <v>616</v>
      </c>
      <c r="D65" s="13">
        <v>112</v>
      </c>
      <c r="E65" s="15">
        <v>4320</v>
      </c>
      <c r="F65" s="15">
        <v>52</v>
      </c>
      <c r="G65" s="15">
        <v>705</v>
      </c>
      <c r="H65" s="15">
        <v>101</v>
      </c>
      <c r="I65" s="15">
        <v>583</v>
      </c>
      <c r="J65" s="15">
        <v>128</v>
      </c>
      <c r="K65" s="15">
        <v>1070</v>
      </c>
      <c r="L65" s="15">
        <v>562</v>
      </c>
      <c r="M65" s="15">
        <v>6680</v>
      </c>
    </row>
    <row r="66" spans="1:13" x14ac:dyDescent="0.2">
      <c r="D66" s="5"/>
    </row>
    <row r="67" spans="1:13" x14ac:dyDescent="0.2">
      <c r="B67" s="1" t="s">
        <v>623</v>
      </c>
      <c r="D67" s="13">
        <v>107</v>
      </c>
      <c r="E67" s="15">
        <v>3900</v>
      </c>
      <c r="F67" s="15">
        <v>49</v>
      </c>
      <c r="G67" s="15">
        <v>681</v>
      </c>
      <c r="H67" s="15">
        <v>98</v>
      </c>
      <c r="I67" s="15">
        <v>642</v>
      </c>
      <c r="J67" s="15">
        <v>112</v>
      </c>
      <c r="K67" s="15">
        <v>933</v>
      </c>
      <c r="L67" s="15">
        <v>546</v>
      </c>
      <c r="M67" s="15">
        <v>6630</v>
      </c>
    </row>
    <row r="68" spans="1:13" x14ac:dyDescent="0.2">
      <c r="B68" s="1" t="s">
        <v>624</v>
      </c>
      <c r="D68" s="13">
        <v>104</v>
      </c>
      <c r="E68" s="15">
        <v>4020</v>
      </c>
      <c r="F68" s="15">
        <v>46</v>
      </c>
      <c r="G68" s="15">
        <v>632</v>
      </c>
      <c r="H68" s="15">
        <v>89</v>
      </c>
      <c r="I68" s="15">
        <v>581</v>
      </c>
      <c r="J68" s="15">
        <v>103</v>
      </c>
      <c r="K68" s="15">
        <v>884</v>
      </c>
      <c r="L68" s="15">
        <v>528</v>
      </c>
      <c r="M68" s="15">
        <v>6220</v>
      </c>
    </row>
    <row r="69" spans="1:13" x14ac:dyDescent="0.2">
      <c r="B69" s="1" t="s">
        <v>625</v>
      </c>
      <c r="D69" s="13">
        <v>100</v>
      </c>
      <c r="E69" s="15">
        <v>3680</v>
      </c>
      <c r="F69" s="15">
        <v>46</v>
      </c>
      <c r="G69" s="15">
        <v>616</v>
      </c>
      <c r="H69" s="15">
        <v>90</v>
      </c>
      <c r="I69" s="15">
        <v>591</v>
      </c>
      <c r="J69" s="15">
        <v>91</v>
      </c>
      <c r="K69" s="15">
        <v>786</v>
      </c>
      <c r="L69" s="15">
        <v>481</v>
      </c>
      <c r="M69" s="15">
        <v>5160</v>
      </c>
    </row>
    <row r="70" spans="1:13" x14ac:dyDescent="0.2">
      <c r="B70" s="3" t="s">
        <v>626</v>
      </c>
      <c r="C70" s="18"/>
      <c r="D70" s="29">
        <v>102</v>
      </c>
      <c r="E70" s="25">
        <v>3840</v>
      </c>
      <c r="F70" s="25">
        <v>45</v>
      </c>
      <c r="G70" s="25">
        <v>623</v>
      </c>
      <c r="H70" s="25">
        <v>92</v>
      </c>
      <c r="I70" s="25">
        <v>598</v>
      </c>
      <c r="J70" s="25">
        <v>89</v>
      </c>
      <c r="K70" s="25">
        <v>754</v>
      </c>
      <c r="L70" s="25">
        <v>489</v>
      </c>
      <c r="M70" s="25">
        <v>5470</v>
      </c>
    </row>
    <row r="71" spans="1:13" ht="18" thickBot="1" x14ac:dyDescent="0.25">
      <c r="B71" s="4"/>
      <c r="C71" s="4"/>
      <c r="D71" s="40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D72" s="1" t="s">
        <v>509</v>
      </c>
    </row>
    <row r="73" spans="1:13" x14ac:dyDescent="0.2">
      <c r="A73" s="1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x14ac:dyDescent="0.2">
      <c r="A74" s="1"/>
    </row>
    <row r="79" spans="1:13" x14ac:dyDescent="0.2">
      <c r="E79" s="3" t="s">
        <v>654</v>
      </c>
    </row>
    <row r="80" spans="1:13" x14ac:dyDescent="0.2">
      <c r="D80" s="3" t="s">
        <v>655</v>
      </c>
    </row>
    <row r="81" spans="2:13" ht="18" thickBo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x14ac:dyDescent="0.2">
      <c r="D82" s="7" t="s">
        <v>656</v>
      </c>
      <c r="F82" s="5"/>
      <c r="H82" s="5"/>
      <c r="J82" s="5"/>
      <c r="L82" s="5"/>
    </row>
    <row r="83" spans="2:13" x14ac:dyDescent="0.2">
      <c r="D83" s="9" t="s">
        <v>657</v>
      </c>
      <c r="E83" s="6"/>
      <c r="F83" s="9" t="s">
        <v>658</v>
      </c>
      <c r="G83" s="6"/>
      <c r="H83" s="9" t="s">
        <v>659</v>
      </c>
      <c r="I83" s="6"/>
      <c r="J83" s="9" t="s">
        <v>660</v>
      </c>
      <c r="K83" s="6"/>
      <c r="L83" s="9" t="s">
        <v>661</v>
      </c>
      <c r="M83" s="6"/>
    </row>
    <row r="84" spans="2:13" x14ac:dyDescent="0.2">
      <c r="B84" s="6"/>
      <c r="C84" s="6"/>
      <c r="D84" s="9" t="s">
        <v>636</v>
      </c>
      <c r="E84" s="10" t="s">
        <v>637</v>
      </c>
      <c r="F84" s="9" t="s">
        <v>636</v>
      </c>
      <c r="G84" s="10" t="s">
        <v>637</v>
      </c>
      <c r="H84" s="9" t="s">
        <v>636</v>
      </c>
      <c r="I84" s="10" t="s">
        <v>637</v>
      </c>
      <c r="J84" s="9" t="s">
        <v>636</v>
      </c>
      <c r="K84" s="10" t="s">
        <v>637</v>
      </c>
      <c r="L84" s="9" t="s">
        <v>636</v>
      </c>
      <c r="M84" s="10" t="s">
        <v>637</v>
      </c>
    </row>
    <row r="85" spans="2:13" x14ac:dyDescent="0.2">
      <c r="D85" s="11" t="s">
        <v>17</v>
      </c>
      <c r="E85" s="12" t="s">
        <v>638</v>
      </c>
      <c r="F85" s="12" t="s">
        <v>17</v>
      </c>
      <c r="G85" s="12" t="s">
        <v>638</v>
      </c>
      <c r="H85" s="12" t="s">
        <v>17</v>
      </c>
      <c r="I85" s="12" t="s">
        <v>638</v>
      </c>
      <c r="J85" s="12" t="s">
        <v>17</v>
      </c>
      <c r="K85" s="12" t="s">
        <v>638</v>
      </c>
      <c r="L85" s="12" t="s">
        <v>17</v>
      </c>
      <c r="M85" s="12" t="s">
        <v>638</v>
      </c>
    </row>
    <row r="86" spans="2:13" x14ac:dyDescent="0.2">
      <c r="B86" s="1" t="s">
        <v>662</v>
      </c>
      <c r="D86" s="13">
        <v>95</v>
      </c>
      <c r="E86" s="15">
        <v>866</v>
      </c>
      <c r="F86" s="15">
        <v>2</v>
      </c>
      <c r="G86" s="15">
        <v>59</v>
      </c>
      <c r="H86" s="15">
        <v>309</v>
      </c>
      <c r="I86" s="15">
        <v>3970</v>
      </c>
      <c r="J86" s="15">
        <v>19</v>
      </c>
      <c r="K86" s="15">
        <v>639</v>
      </c>
      <c r="L86" s="15">
        <v>134</v>
      </c>
      <c r="M86" s="15">
        <v>1760</v>
      </c>
    </row>
    <row r="87" spans="2:13" x14ac:dyDescent="0.2">
      <c r="B87" s="1" t="s">
        <v>663</v>
      </c>
      <c r="D87" s="13">
        <v>79</v>
      </c>
      <c r="E87" s="15">
        <v>693</v>
      </c>
      <c r="F87" s="21" t="s">
        <v>111</v>
      </c>
      <c r="G87" s="21" t="s">
        <v>111</v>
      </c>
      <c r="H87" s="15">
        <v>281</v>
      </c>
      <c r="I87" s="15">
        <v>3260</v>
      </c>
      <c r="J87" s="15">
        <v>18</v>
      </c>
      <c r="K87" s="15">
        <v>587</v>
      </c>
      <c r="L87" s="21" t="s">
        <v>111</v>
      </c>
      <c r="M87" s="21" t="s">
        <v>111</v>
      </c>
    </row>
    <row r="88" spans="2:13" x14ac:dyDescent="0.2">
      <c r="B88" s="1" t="s">
        <v>664</v>
      </c>
      <c r="D88" s="13">
        <v>72</v>
      </c>
      <c r="E88" s="15">
        <v>661</v>
      </c>
      <c r="F88" s="21" t="s">
        <v>111</v>
      </c>
      <c r="G88" s="21" t="s">
        <v>111</v>
      </c>
      <c r="H88" s="15">
        <v>259</v>
      </c>
      <c r="I88" s="15">
        <v>2990</v>
      </c>
      <c r="J88" s="15">
        <v>15</v>
      </c>
      <c r="K88" s="15">
        <v>472</v>
      </c>
      <c r="L88" s="21" t="s">
        <v>111</v>
      </c>
      <c r="M88" s="21" t="s">
        <v>111</v>
      </c>
    </row>
    <row r="89" spans="2:13" x14ac:dyDescent="0.2">
      <c r="B89" s="1" t="s">
        <v>665</v>
      </c>
      <c r="D89" s="13">
        <v>65</v>
      </c>
      <c r="E89" s="15">
        <v>548</v>
      </c>
      <c r="F89" s="15">
        <v>4</v>
      </c>
      <c r="G89" s="15">
        <v>102</v>
      </c>
      <c r="H89" s="15">
        <v>233</v>
      </c>
      <c r="I89" s="15">
        <v>2700</v>
      </c>
      <c r="J89" s="15">
        <v>14</v>
      </c>
      <c r="K89" s="15">
        <v>422</v>
      </c>
      <c r="L89" s="21" t="s">
        <v>111</v>
      </c>
      <c r="M89" s="21" t="s">
        <v>111</v>
      </c>
    </row>
    <row r="90" spans="2:13" x14ac:dyDescent="0.2">
      <c r="D90" s="5"/>
    </row>
    <row r="91" spans="2:13" x14ac:dyDescent="0.2">
      <c r="B91" s="1" t="s">
        <v>666</v>
      </c>
      <c r="D91" s="13">
        <v>60</v>
      </c>
      <c r="E91" s="15">
        <v>471</v>
      </c>
      <c r="F91" s="15">
        <v>2</v>
      </c>
      <c r="G91" s="15">
        <v>58</v>
      </c>
      <c r="H91" s="15">
        <v>208</v>
      </c>
      <c r="I91" s="15">
        <v>2430</v>
      </c>
      <c r="J91" s="15">
        <v>14</v>
      </c>
      <c r="K91" s="15">
        <v>433</v>
      </c>
      <c r="L91" s="15">
        <v>122</v>
      </c>
      <c r="M91" s="15">
        <v>1520</v>
      </c>
    </row>
    <row r="92" spans="2:13" x14ac:dyDescent="0.2">
      <c r="B92" s="1" t="s">
        <v>616</v>
      </c>
      <c r="D92" s="13">
        <v>66</v>
      </c>
      <c r="E92" s="15">
        <v>511</v>
      </c>
      <c r="F92" s="15">
        <v>2</v>
      </c>
      <c r="G92" s="15">
        <v>57</v>
      </c>
      <c r="H92" s="15">
        <v>189</v>
      </c>
      <c r="I92" s="15">
        <v>2130</v>
      </c>
      <c r="J92" s="15">
        <v>14</v>
      </c>
      <c r="K92" s="15">
        <v>433</v>
      </c>
      <c r="L92" s="15">
        <v>112</v>
      </c>
      <c r="M92" s="15">
        <v>1440</v>
      </c>
    </row>
    <row r="93" spans="2:13" x14ac:dyDescent="0.2">
      <c r="B93" s="1" t="s">
        <v>623</v>
      </c>
      <c r="D93" s="13">
        <v>51</v>
      </c>
      <c r="E93" s="15">
        <v>400</v>
      </c>
      <c r="F93" s="15">
        <v>5</v>
      </c>
      <c r="G93" s="15">
        <v>154</v>
      </c>
      <c r="H93" s="15">
        <v>179</v>
      </c>
      <c r="I93" s="15">
        <v>2150</v>
      </c>
      <c r="J93" s="15">
        <v>14</v>
      </c>
      <c r="K93" s="15">
        <v>459</v>
      </c>
      <c r="L93" s="15">
        <v>111</v>
      </c>
      <c r="M93" s="15">
        <v>1420</v>
      </c>
    </row>
    <row r="94" spans="2:13" x14ac:dyDescent="0.2">
      <c r="D94" s="5"/>
    </row>
    <row r="95" spans="2:13" x14ac:dyDescent="0.2">
      <c r="B95" s="1" t="s">
        <v>624</v>
      </c>
      <c r="D95" s="13">
        <v>43</v>
      </c>
      <c r="E95" s="15">
        <v>324</v>
      </c>
      <c r="F95" s="15">
        <v>5</v>
      </c>
      <c r="G95" s="15">
        <v>154</v>
      </c>
      <c r="H95" s="15">
        <v>162</v>
      </c>
      <c r="I95" s="15">
        <v>1860</v>
      </c>
      <c r="J95" s="15">
        <v>14</v>
      </c>
      <c r="K95" s="15">
        <v>465</v>
      </c>
      <c r="L95" s="15">
        <v>110</v>
      </c>
      <c r="M95" s="15">
        <v>1440</v>
      </c>
    </row>
    <row r="96" spans="2:13" x14ac:dyDescent="0.2">
      <c r="B96" s="1" t="s">
        <v>625</v>
      </c>
      <c r="D96" s="13">
        <v>46</v>
      </c>
      <c r="E96" s="15">
        <v>351</v>
      </c>
      <c r="F96" s="15">
        <v>5</v>
      </c>
      <c r="G96" s="15">
        <v>170</v>
      </c>
      <c r="H96" s="15">
        <v>140</v>
      </c>
      <c r="I96" s="15">
        <v>1510</v>
      </c>
      <c r="J96" s="15">
        <v>11</v>
      </c>
      <c r="K96" s="15">
        <v>346</v>
      </c>
      <c r="L96" s="15">
        <v>116</v>
      </c>
      <c r="M96" s="15">
        <v>1460</v>
      </c>
    </row>
    <row r="97" spans="1:14" x14ac:dyDescent="0.2">
      <c r="B97" s="3" t="s">
        <v>626</v>
      </c>
      <c r="C97" s="18"/>
      <c r="D97" s="29">
        <v>45</v>
      </c>
      <c r="E97" s="25">
        <v>333</v>
      </c>
      <c r="F97" s="25">
        <v>5</v>
      </c>
      <c r="G97" s="25">
        <v>173</v>
      </c>
      <c r="H97" s="25">
        <v>132</v>
      </c>
      <c r="I97" s="25">
        <v>1520</v>
      </c>
      <c r="J97" s="25">
        <v>11</v>
      </c>
      <c r="K97" s="25">
        <v>327</v>
      </c>
      <c r="L97" s="25">
        <v>114</v>
      </c>
      <c r="M97" s="25">
        <v>1440</v>
      </c>
    </row>
    <row r="98" spans="1:14" ht="18" thickBot="1" x14ac:dyDescent="0.25">
      <c r="B98" s="24"/>
      <c r="C98" s="4"/>
      <c r="D98" s="40"/>
      <c r="E98" s="4"/>
      <c r="F98" s="4"/>
      <c r="G98" s="4"/>
      <c r="H98" s="4"/>
      <c r="I98" s="4"/>
      <c r="J98" s="4"/>
      <c r="K98" s="4"/>
      <c r="L98" s="4"/>
      <c r="M98" s="4"/>
    </row>
    <row r="99" spans="1:14" x14ac:dyDescent="0.2">
      <c r="D99" s="1" t="s">
        <v>509</v>
      </c>
      <c r="N99" s="34"/>
    </row>
    <row r="100" spans="1:14" x14ac:dyDescent="0.2">
      <c r="N100" s="34"/>
    </row>
    <row r="101" spans="1:14" x14ac:dyDescent="0.2">
      <c r="D101" s="3" t="s">
        <v>667</v>
      </c>
      <c r="N101" s="34"/>
    </row>
    <row r="102" spans="1:14" ht="18" thickBo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34"/>
    </row>
    <row r="103" spans="1:14" x14ac:dyDescent="0.2">
      <c r="D103" s="5"/>
      <c r="F103" s="6"/>
      <c r="G103" s="6"/>
      <c r="H103" s="5"/>
      <c r="I103" s="34"/>
      <c r="J103" s="5"/>
      <c r="K103" s="34"/>
      <c r="L103" s="5"/>
      <c r="M103" s="34"/>
      <c r="N103" s="34"/>
    </row>
    <row r="104" spans="1:14" x14ac:dyDescent="0.2">
      <c r="A104" s="15"/>
      <c r="D104" s="9" t="s">
        <v>668</v>
      </c>
      <c r="E104" s="6"/>
      <c r="F104" s="9" t="s">
        <v>669</v>
      </c>
      <c r="G104" s="9" t="s">
        <v>670</v>
      </c>
      <c r="H104" s="9" t="s">
        <v>671</v>
      </c>
      <c r="I104" s="6"/>
      <c r="J104" s="9" t="s">
        <v>672</v>
      </c>
      <c r="K104" s="6"/>
      <c r="L104" s="9" t="s">
        <v>673</v>
      </c>
      <c r="M104" s="6"/>
      <c r="N104" s="34"/>
    </row>
    <row r="105" spans="1:14" x14ac:dyDescent="0.2">
      <c r="A105" s="15"/>
      <c r="B105" s="6"/>
      <c r="C105" s="6"/>
      <c r="D105" s="9" t="s">
        <v>674</v>
      </c>
      <c r="E105" s="10" t="s">
        <v>637</v>
      </c>
      <c r="F105" s="10" t="s">
        <v>675</v>
      </c>
      <c r="G105" s="10" t="s">
        <v>637</v>
      </c>
      <c r="H105" s="9" t="s">
        <v>674</v>
      </c>
      <c r="I105" s="10" t="s">
        <v>637</v>
      </c>
      <c r="J105" s="9" t="s">
        <v>674</v>
      </c>
      <c r="K105" s="10" t="s">
        <v>637</v>
      </c>
      <c r="L105" s="9" t="s">
        <v>674</v>
      </c>
      <c r="M105" s="10" t="s">
        <v>637</v>
      </c>
      <c r="N105" s="34"/>
    </row>
    <row r="106" spans="1:14" x14ac:dyDescent="0.2">
      <c r="A106" s="15"/>
      <c r="D106" s="11" t="s">
        <v>17</v>
      </c>
      <c r="E106" s="12" t="s">
        <v>638</v>
      </c>
      <c r="F106" s="12" t="s">
        <v>638</v>
      </c>
      <c r="G106" s="12" t="s">
        <v>638</v>
      </c>
      <c r="H106" s="12" t="s">
        <v>17</v>
      </c>
      <c r="I106" s="12" t="s">
        <v>638</v>
      </c>
      <c r="J106" s="12" t="s">
        <v>17</v>
      </c>
      <c r="K106" s="12" t="s">
        <v>638</v>
      </c>
      <c r="L106" s="12" t="s">
        <v>17</v>
      </c>
      <c r="M106" s="12" t="s">
        <v>638</v>
      </c>
      <c r="N106" s="34"/>
    </row>
    <row r="107" spans="1:14" x14ac:dyDescent="0.2">
      <c r="A107" s="15"/>
      <c r="B107" s="1" t="s">
        <v>676</v>
      </c>
      <c r="D107" s="13">
        <v>9490</v>
      </c>
      <c r="E107" s="15">
        <v>133100</v>
      </c>
      <c r="F107" s="21" t="s">
        <v>111</v>
      </c>
      <c r="G107" s="21" t="s">
        <v>111</v>
      </c>
      <c r="H107" s="15">
        <v>2450</v>
      </c>
      <c r="I107" s="15">
        <v>53400</v>
      </c>
      <c r="J107" s="15">
        <v>682</v>
      </c>
      <c r="K107" s="15">
        <v>9700</v>
      </c>
      <c r="L107" s="15">
        <v>145</v>
      </c>
      <c r="M107" s="15">
        <v>1640</v>
      </c>
      <c r="N107" s="34"/>
    </row>
    <row r="108" spans="1:14" x14ac:dyDescent="0.2">
      <c r="A108" s="15"/>
      <c r="B108" s="1" t="s">
        <v>677</v>
      </c>
      <c r="D108" s="13">
        <v>12100</v>
      </c>
      <c r="E108" s="15">
        <v>280700</v>
      </c>
      <c r="F108" s="21" t="s">
        <v>111</v>
      </c>
      <c r="G108" s="21" t="s">
        <v>111</v>
      </c>
      <c r="H108" s="15">
        <v>2350</v>
      </c>
      <c r="I108" s="15">
        <v>56300</v>
      </c>
      <c r="J108" s="15">
        <v>1370</v>
      </c>
      <c r="K108" s="15">
        <v>31000</v>
      </c>
      <c r="L108" s="15">
        <v>147</v>
      </c>
      <c r="M108" s="15">
        <v>2810</v>
      </c>
      <c r="N108" s="34"/>
    </row>
    <row r="109" spans="1:14" x14ac:dyDescent="0.2">
      <c r="A109" s="15"/>
      <c r="B109" s="1" t="s">
        <v>612</v>
      </c>
      <c r="D109" s="13">
        <v>13100</v>
      </c>
      <c r="E109" s="15">
        <v>336000</v>
      </c>
      <c r="F109" s="21" t="s">
        <v>111</v>
      </c>
      <c r="G109" s="21" t="s">
        <v>111</v>
      </c>
      <c r="H109" s="15">
        <v>2220</v>
      </c>
      <c r="I109" s="15">
        <v>60600</v>
      </c>
      <c r="J109" s="15">
        <v>2260</v>
      </c>
      <c r="K109" s="15">
        <v>71700</v>
      </c>
      <c r="L109" s="15">
        <v>164</v>
      </c>
      <c r="M109" s="15">
        <v>4040</v>
      </c>
      <c r="N109" s="34"/>
    </row>
    <row r="110" spans="1:14" x14ac:dyDescent="0.2">
      <c r="A110" s="15"/>
      <c r="B110" s="1" t="s">
        <v>614</v>
      </c>
      <c r="D110" s="13">
        <v>12200</v>
      </c>
      <c r="E110" s="15">
        <f>F110+G110</f>
        <v>316100</v>
      </c>
      <c r="F110" s="15">
        <v>127200</v>
      </c>
      <c r="G110" s="15">
        <v>188900</v>
      </c>
      <c r="H110" s="15">
        <v>1570</v>
      </c>
      <c r="I110" s="15">
        <v>40300</v>
      </c>
      <c r="J110" s="15">
        <v>3190</v>
      </c>
      <c r="K110" s="15">
        <v>106700</v>
      </c>
      <c r="L110" s="15">
        <v>409</v>
      </c>
      <c r="M110" s="15">
        <v>7860</v>
      </c>
      <c r="N110" s="34"/>
    </row>
    <row r="111" spans="1:14" x14ac:dyDescent="0.2">
      <c r="A111" s="15"/>
      <c r="B111" s="1"/>
      <c r="D111" s="13"/>
      <c r="E111" s="15"/>
      <c r="F111" s="15"/>
      <c r="G111" s="15"/>
      <c r="H111" s="15"/>
      <c r="I111" s="15"/>
      <c r="J111" s="15"/>
      <c r="K111" s="15"/>
      <c r="L111" s="15"/>
      <c r="M111" s="15"/>
      <c r="N111" s="34"/>
    </row>
    <row r="112" spans="1:14" x14ac:dyDescent="0.2">
      <c r="A112" s="15"/>
      <c r="B112" s="1" t="s">
        <v>615</v>
      </c>
      <c r="D112" s="13">
        <v>11200</v>
      </c>
      <c r="E112" s="15">
        <f>F112+G112</f>
        <v>296700</v>
      </c>
      <c r="F112" s="15">
        <v>137700</v>
      </c>
      <c r="G112" s="15">
        <v>159000</v>
      </c>
      <c r="H112" s="15">
        <v>919</v>
      </c>
      <c r="I112" s="15">
        <v>21800</v>
      </c>
      <c r="J112" s="15">
        <v>3490</v>
      </c>
      <c r="K112" s="15">
        <v>104100</v>
      </c>
      <c r="L112" s="15">
        <v>614</v>
      </c>
      <c r="M112" s="15">
        <v>12300</v>
      </c>
      <c r="N112" s="34"/>
    </row>
    <row r="113" spans="2:14" x14ac:dyDescent="0.2">
      <c r="B113" s="1" t="s">
        <v>92</v>
      </c>
      <c r="D113" s="13">
        <v>8800</v>
      </c>
      <c r="E113" s="15">
        <f>F113+G113</f>
        <v>203300</v>
      </c>
      <c r="F113" s="15">
        <v>110300</v>
      </c>
      <c r="G113" s="15">
        <v>93000</v>
      </c>
      <c r="H113" s="15">
        <v>527</v>
      </c>
      <c r="I113" s="15">
        <v>12600</v>
      </c>
      <c r="J113" s="15">
        <v>2290</v>
      </c>
      <c r="K113" s="15">
        <v>61500</v>
      </c>
      <c r="L113" s="15">
        <v>552</v>
      </c>
      <c r="M113" s="15">
        <v>11200</v>
      </c>
      <c r="N113" s="34"/>
    </row>
    <row r="114" spans="2:14" x14ac:dyDescent="0.2">
      <c r="B114" s="1" t="s">
        <v>616</v>
      </c>
      <c r="D114" s="13">
        <v>8610</v>
      </c>
      <c r="E114" s="15">
        <v>152100</v>
      </c>
      <c r="F114" s="15">
        <v>88300</v>
      </c>
      <c r="G114" s="15">
        <v>63800</v>
      </c>
      <c r="H114" s="15">
        <v>375</v>
      </c>
      <c r="I114" s="15">
        <v>6890</v>
      </c>
      <c r="J114" s="15">
        <v>1860</v>
      </c>
      <c r="K114" s="15">
        <v>40700</v>
      </c>
      <c r="L114" s="15">
        <v>393</v>
      </c>
      <c r="M114" s="15">
        <v>6800</v>
      </c>
      <c r="N114" s="34"/>
    </row>
    <row r="115" spans="2:14" x14ac:dyDescent="0.2">
      <c r="B115" s="1" t="s">
        <v>623</v>
      </c>
      <c r="D115" s="13">
        <v>8450</v>
      </c>
      <c r="E115" s="15">
        <v>162000</v>
      </c>
      <c r="F115" s="15">
        <v>93500</v>
      </c>
      <c r="G115" s="15">
        <v>68500</v>
      </c>
      <c r="H115" s="15">
        <v>347</v>
      </c>
      <c r="I115" s="15">
        <v>6730</v>
      </c>
      <c r="J115" s="15">
        <v>1770</v>
      </c>
      <c r="K115" s="15">
        <v>43600</v>
      </c>
      <c r="L115" s="15">
        <v>354</v>
      </c>
      <c r="M115" s="15">
        <v>6570</v>
      </c>
      <c r="N115" s="34"/>
    </row>
    <row r="116" spans="2:14" x14ac:dyDescent="0.2">
      <c r="D116" s="5"/>
      <c r="N116" s="34"/>
    </row>
    <row r="117" spans="2:14" x14ac:dyDescent="0.2">
      <c r="B117" s="1" t="s">
        <v>624</v>
      </c>
      <c r="D117" s="13">
        <v>8270</v>
      </c>
      <c r="E117" s="15">
        <v>225000</v>
      </c>
      <c r="F117" s="15">
        <v>125100</v>
      </c>
      <c r="G117" s="15">
        <v>99800</v>
      </c>
      <c r="H117" s="15">
        <v>306</v>
      </c>
      <c r="I117" s="15">
        <v>7260</v>
      </c>
      <c r="J117" s="15">
        <v>1680</v>
      </c>
      <c r="K117" s="15">
        <v>43700</v>
      </c>
      <c r="L117" s="15">
        <v>327</v>
      </c>
      <c r="M117" s="15">
        <v>6080</v>
      </c>
      <c r="N117" s="34"/>
    </row>
    <row r="118" spans="2:14" x14ac:dyDescent="0.2">
      <c r="B118" s="1" t="s">
        <v>625</v>
      </c>
      <c r="D118" s="13">
        <v>8090</v>
      </c>
      <c r="E118" s="15">
        <v>160400</v>
      </c>
      <c r="F118" s="15">
        <v>94000</v>
      </c>
      <c r="G118" s="15">
        <v>66400</v>
      </c>
      <c r="H118" s="15">
        <v>286</v>
      </c>
      <c r="I118" s="15">
        <v>6390</v>
      </c>
      <c r="J118" s="15">
        <v>1610</v>
      </c>
      <c r="K118" s="15">
        <v>36900</v>
      </c>
      <c r="L118" s="15">
        <v>295</v>
      </c>
      <c r="M118" s="15">
        <v>5140</v>
      </c>
      <c r="N118" s="34"/>
    </row>
    <row r="119" spans="2:14" x14ac:dyDescent="0.2">
      <c r="B119" s="3" t="s">
        <v>626</v>
      </c>
      <c r="C119" s="18"/>
      <c r="D119" s="29">
        <v>8050</v>
      </c>
      <c r="E119" s="25">
        <v>199900</v>
      </c>
      <c r="F119" s="25">
        <v>116800</v>
      </c>
      <c r="G119" s="25">
        <v>83200</v>
      </c>
      <c r="H119" s="25">
        <v>273</v>
      </c>
      <c r="I119" s="25">
        <v>7360</v>
      </c>
      <c r="J119" s="25">
        <v>1570</v>
      </c>
      <c r="K119" s="25">
        <v>40300</v>
      </c>
      <c r="L119" s="25">
        <v>270</v>
      </c>
      <c r="M119" s="25">
        <v>5150</v>
      </c>
      <c r="N119" s="34"/>
    </row>
    <row r="120" spans="2:14" ht="18" thickBot="1" x14ac:dyDescent="0.25">
      <c r="B120" s="24"/>
      <c r="C120" s="4"/>
      <c r="D120" s="40"/>
      <c r="E120" s="4"/>
      <c r="F120" s="4"/>
      <c r="G120" s="4"/>
      <c r="H120" s="4"/>
      <c r="I120" s="4"/>
      <c r="J120" s="4"/>
      <c r="K120" s="4"/>
      <c r="L120" s="4"/>
      <c r="M120" s="4"/>
      <c r="N120" s="34"/>
    </row>
    <row r="121" spans="2:14" x14ac:dyDescent="0.2">
      <c r="D121" s="5"/>
      <c r="F121" s="5"/>
      <c r="H121" s="5"/>
      <c r="J121" s="5"/>
      <c r="K121" s="34"/>
      <c r="L121" s="5"/>
      <c r="M121" s="34"/>
    </row>
    <row r="122" spans="2:14" x14ac:dyDescent="0.2">
      <c r="D122" s="9" t="s">
        <v>678</v>
      </c>
      <c r="E122" s="6"/>
      <c r="F122" s="9" t="s">
        <v>679</v>
      </c>
      <c r="G122" s="6"/>
      <c r="H122" s="9" t="s">
        <v>680</v>
      </c>
      <c r="I122" s="6"/>
      <c r="J122" s="9" t="s">
        <v>681</v>
      </c>
      <c r="K122" s="6"/>
      <c r="L122" s="9" t="s">
        <v>682</v>
      </c>
      <c r="M122" s="6"/>
    </row>
    <row r="123" spans="2:14" x14ac:dyDescent="0.2">
      <c r="B123" s="6"/>
      <c r="C123" s="6"/>
      <c r="D123" s="9" t="s">
        <v>674</v>
      </c>
      <c r="E123" s="10" t="s">
        <v>637</v>
      </c>
      <c r="F123" s="9" t="s">
        <v>674</v>
      </c>
      <c r="G123" s="10" t="s">
        <v>637</v>
      </c>
      <c r="H123" s="9" t="s">
        <v>674</v>
      </c>
      <c r="I123" s="10" t="s">
        <v>637</v>
      </c>
      <c r="J123" s="9" t="s">
        <v>674</v>
      </c>
      <c r="K123" s="10" t="s">
        <v>637</v>
      </c>
      <c r="L123" s="9" t="s">
        <v>674</v>
      </c>
      <c r="M123" s="10" t="s">
        <v>637</v>
      </c>
    </row>
    <row r="124" spans="2:14" x14ac:dyDescent="0.2">
      <c r="D124" s="11" t="s">
        <v>17</v>
      </c>
      <c r="E124" s="12" t="s">
        <v>638</v>
      </c>
      <c r="F124" s="12" t="s">
        <v>17</v>
      </c>
      <c r="G124" s="12" t="s">
        <v>638</v>
      </c>
      <c r="H124" s="12" t="s">
        <v>17</v>
      </c>
      <c r="I124" s="12" t="s">
        <v>638</v>
      </c>
      <c r="J124" s="12" t="s">
        <v>17</v>
      </c>
      <c r="K124" s="12" t="s">
        <v>638</v>
      </c>
      <c r="L124" s="12" t="s">
        <v>17</v>
      </c>
      <c r="M124" s="12" t="s">
        <v>638</v>
      </c>
    </row>
    <row r="125" spans="2:14" x14ac:dyDescent="0.2">
      <c r="B125" s="1" t="s">
        <v>676</v>
      </c>
      <c r="D125" s="13">
        <v>147</v>
      </c>
      <c r="E125" s="15">
        <v>2750</v>
      </c>
      <c r="F125" s="15">
        <v>72</v>
      </c>
      <c r="G125" s="15">
        <v>793</v>
      </c>
      <c r="H125" s="15">
        <v>54</v>
      </c>
      <c r="I125" s="15">
        <v>637</v>
      </c>
      <c r="J125" s="15">
        <v>323</v>
      </c>
      <c r="K125" s="15">
        <v>3360</v>
      </c>
      <c r="L125" s="15">
        <v>1200</v>
      </c>
      <c r="M125" s="15">
        <v>7080</v>
      </c>
    </row>
    <row r="126" spans="2:14" x14ac:dyDescent="0.2">
      <c r="B126" s="1" t="s">
        <v>677</v>
      </c>
      <c r="D126" s="13">
        <v>230</v>
      </c>
      <c r="E126" s="15">
        <v>5960</v>
      </c>
      <c r="F126" s="15">
        <v>58</v>
      </c>
      <c r="G126" s="15">
        <v>457</v>
      </c>
      <c r="H126" s="15">
        <v>30</v>
      </c>
      <c r="I126" s="15">
        <v>373</v>
      </c>
      <c r="J126" s="15">
        <v>352</v>
      </c>
      <c r="K126" s="15">
        <v>3560</v>
      </c>
      <c r="L126" s="15">
        <v>1650</v>
      </c>
      <c r="M126" s="15">
        <v>11300</v>
      </c>
    </row>
    <row r="127" spans="2:14" x14ac:dyDescent="0.2">
      <c r="B127" s="1" t="s">
        <v>612</v>
      </c>
      <c r="D127" s="13">
        <v>231</v>
      </c>
      <c r="E127" s="15">
        <v>6570</v>
      </c>
      <c r="F127" s="15">
        <v>73</v>
      </c>
      <c r="G127" s="15">
        <v>680</v>
      </c>
      <c r="H127" s="15">
        <v>20</v>
      </c>
      <c r="I127" s="15">
        <v>339</v>
      </c>
      <c r="J127" s="15">
        <v>286</v>
      </c>
      <c r="K127" s="15">
        <v>4050</v>
      </c>
      <c r="L127" s="15">
        <v>1680</v>
      </c>
      <c r="M127" s="15">
        <v>11200</v>
      </c>
    </row>
    <row r="128" spans="2:14" x14ac:dyDescent="0.2">
      <c r="B128" s="1" t="s">
        <v>614</v>
      </c>
      <c r="D128" s="13">
        <v>172</v>
      </c>
      <c r="E128" s="15">
        <v>4860</v>
      </c>
      <c r="F128" s="15">
        <v>116</v>
      </c>
      <c r="G128" s="15">
        <v>920</v>
      </c>
      <c r="H128" s="15">
        <v>17</v>
      </c>
      <c r="I128" s="15">
        <v>227</v>
      </c>
      <c r="J128" s="15">
        <v>376</v>
      </c>
      <c r="K128" s="15">
        <v>5130</v>
      </c>
      <c r="L128" s="15">
        <v>1740</v>
      </c>
      <c r="M128" s="15">
        <v>15000</v>
      </c>
    </row>
    <row r="129" spans="1:13" x14ac:dyDescent="0.2">
      <c r="B129" s="1"/>
      <c r="D129" s="13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x14ac:dyDescent="0.2">
      <c r="B130" s="1" t="s">
        <v>615</v>
      </c>
      <c r="D130" s="13">
        <v>142</v>
      </c>
      <c r="E130" s="15">
        <v>3280</v>
      </c>
      <c r="F130" s="15">
        <v>113</v>
      </c>
      <c r="G130" s="15">
        <v>1270</v>
      </c>
      <c r="H130" s="15">
        <v>26</v>
      </c>
      <c r="I130" s="15">
        <v>369</v>
      </c>
      <c r="J130" s="15">
        <v>495</v>
      </c>
      <c r="K130" s="15">
        <v>8610</v>
      </c>
      <c r="L130" s="15">
        <v>2280</v>
      </c>
      <c r="M130" s="15">
        <v>28400</v>
      </c>
    </row>
    <row r="131" spans="1:13" x14ac:dyDescent="0.2">
      <c r="B131" s="1" t="s">
        <v>92</v>
      </c>
      <c r="D131" s="13">
        <v>109</v>
      </c>
      <c r="E131" s="15">
        <v>2800</v>
      </c>
      <c r="F131" s="15">
        <v>123</v>
      </c>
      <c r="G131" s="15">
        <v>1130</v>
      </c>
      <c r="H131" s="15">
        <v>37</v>
      </c>
      <c r="I131" s="15">
        <v>496</v>
      </c>
      <c r="J131" s="15">
        <v>779</v>
      </c>
      <c r="K131" s="15">
        <v>10000</v>
      </c>
      <c r="L131" s="15">
        <v>3480</v>
      </c>
      <c r="M131" s="15">
        <v>41900</v>
      </c>
    </row>
    <row r="132" spans="1:13" x14ac:dyDescent="0.2">
      <c r="B132" s="1" t="s">
        <v>616</v>
      </c>
      <c r="D132" s="13">
        <v>86</v>
      </c>
      <c r="E132" s="15">
        <v>2220</v>
      </c>
      <c r="F132" s="15">
        <v>134</v>
      </c>
      <c r="G132" s="15">
        <v>1310</v>
      </c>
      <c r="H132" s="15">
        <v>45</v>
      </c>
      <c r="I132" s="15">
        <v>644</v>
      </c>
      <c r="J132" s="15">
        <v>815</v>
      </c>
      <c r="K132" s="15">
        <v>10700</v>
      </c>
      <c r="L132" s="15">
        <v>4070</v>
      </c>
      <c r="M132" s="15">
        <v>61300</v>
      </c>
    </row>
    <row r="133" spans="1:13" x14ac:dyDescent="0.2">
      <c r="B133" s="1" t="s">
        <v>623</v>
      </c>
      <c r="D133" s="13">
        <v>85</v>
      </c>
      <c r="E133" s="15">
        <v>1900</v>
      </c>
      <c r="F133" s="15">
        <v>138</v>
      </c>
      <c r="G133" s="15">
        <v>1350</v>
      </c>
      <c r="H133" s="15">
        <v>45</v>
      </c>
      <c r="I133" s="15">
        <v>623</v>
      </c>
      <c r="J133" s="15">
        <v>821</v>
      </c>
      <c r="K133" s="15">
        <v>13000</v>
      </c>
      <c r="L133" s="15">
        <v>4130</v>
      </c>
      <c r="M133" s="15">
        <v>48100</v>
      </c>
    </row>
    <row r="134" spans="1:13" x14ac:dyDescent="0.2">
      <c r="D134" s="5"/>
    </row>
    <row r="135" spans="1:13" x14ac:dyDescent="0.2">
      <c r="B135" s="1" t="s">
        <v>624</v>
      </c>
      <c r="D135" s="13">
        <v>77</v>
      </c>
      <c r="E135" s="15">
        <v>1940</v>
      </c>
      <c r="F135" s="15">
        <v>143</v>
      </c>
      <c r="G135" s="15">
        <v>1390</v>
      </c>
      <c r="H135" s="15">
        <v>46</v>
      </c>
      <c r="I135" s="15">
        <v>693</v>
      </c>
      <c r="J135" s="15">
        <v>824</v>
      </c>
      <c r="K135" s="15">
        <v>11600</v>
      </c>
      <c r="L135" s="15">
        <v>4320</v>
      </c>
      <c r="M135" s="15">
        <v>75800</v>
      </c>
    </row>
    <row r="136" spans="1:13" x14ac:dyDescent="0.2">
      <c r="B136" s="1" t="s">
        <v>625</v>
      </c>
      <c r="D136" s="13">
        <v>71</v>
      </c>
      <c r="E136" s="15">
        <v>2100</v>
      </c>
      <c r="F136" s="15">
        <v>144</v>
      </c>
      <c r="G136" s="15">
        <v>1280</v>
      </c>
      <c r="H136" s="15">
        <v>46</v>
      </c>
      <c r="I136" s="15">
        <v>620</v>
      </c>
      <c r="J136" s="15">
        <v>830</v>
      </c>
      <c r="K136" s="15">
        <v>12000</v>
      </c>
      <c r="L136" s="15">
        <v>4450</v>
      </c>
      <c r="M136" s="15">
        <v>48600</v>
      </c>
    </row>
    <row r="137" spans="1:13" x14ac:dyDescent="0.2">
      <c r="B137" s="3" t="s">
        <v>626</v>
      </c>
      <c r="C137" s="18"/>
      <c r="D137" s="29">
        <v>69</v>
      </c>
      <c r="E137" s="25">
        <v>1640</v>
      </c>
      <c r="F137" s="25">
        <v>143</v>
      </c>
      <c r="G137" s="25">
        <v>1370</v>
      </c>
      <c r="H137" s="25">
        <v>49</v>
      </c>
      <c r="I137" s="25">
        <v>633</v>
      </c>
      <c r="J137" s="25">
        <v>826</v>
      </c>
      <c r="K137" s="25">
        <v>9960</v>
      </c>
      <c r="L137" s="25">
        <v>4540</v>
      </c>
      <c r="M137" s="25">
        <v>60500</v>
      </c>
    </row>
    <row r="138" spans="1:13" ht="18" thickBot="1" x14ac:dyDescent="0.25">
      <c r="B138" s="24"/>
      <c r="C138" s="4"/>
      <c r="D138" s="40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D139" s="35" t="s">
        <v>509</v>
      </c>
    </row>
    <row r="140" spans="1:13" x14ac:dyDescent="0.2">
      <c r="A140" s="1"/>
      <c r="B140" s="18"/>
      <c r="C140" s="18"/>
      <c r="D140" s="44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x14ac:dyDescent="0.2">
      <c r="A141" s="1"/>
      <c r="D141" s="53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x14ac:dyDescent="0.2">
      <c r="D142" s="53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x14ac:dyDescent="0.2">
      <c r="D143" s="53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x14ac:dyDescent="0.2">
      <c r="D144" s="53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2:14" x14ac:dyDescent="0.2">
      <c r="D145" s="53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2:14" x14ac:dyDescent="0.2">
      <c r="D146" s="53"/>
      <c r="E146" s="3" t="s">
        <v>654</v>
      </c>
    </row>
    <row r="147" spans="2:14" x14ac:dyDescent="0.2">
      <c r="D147" s="28" t="s">
        <v>683</v>
      </c>
    </row>
    <row r="148" spans="2:14" ht="18" thickBo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2:14" x14ac:dyDescent="0.2">
      <c r="D149" s="5"/>
      <c r="F149" s="5"/>
      <c r="H149" s="5"/>
      <c r="J149" s="5"/>
      <c r="L149" s="5"/>
    </row>
    <row r="150" spans="2:14" x14ac:dyDescent="0.2">
      <c r="D150" s="9" t="s">
        <v>684</v>
      </c>
      <c r="E150" s="6"/>
      <c r="F150" s="9" t="s">
        <v>685</v>
      </c>
      <c r="G150" s="6"/>
      <c r="H150" s="9" t="s">
        <v>686</v>
      </c>
      <c r="I150" s="6"/>
      <c r="J150" s="9" t="s">
        <v>687</v>
      </c>
      <c r="K150" s="6"/>
      <c r="L150" s="9" t="s">
        <v>688</v>
      </c>
      <c r="M150" s="6"/>
    </row>
    <row r="151" spans="2:14" x14ac:dyDescent="0.2">
      <c r="B151" s="6"/>
      <c r="C151" s="6"/>
      <c r="D151" s="9" t="s">
        <v>674</v>
      </c>
      <c r="E151" s="10" t="s">
        <v>637</v>
      </c>
      <c r="F151" s="9" t="s">
        <v>674</v>
      </c>
      <c r="G151" s="10" t="s">
        <v>637</v>
      </c>
      <c r="H151" s="9" t="s">
        <v>674</v>
      </c>
      <c r="I151" s="10" t="s">
        <v>637</v>
      </c>
      <c r="J151" s="9" t="s">
        <v>674</v>
      </c>
      <c r="K151" s="10" t="s">
        <v>637</v>
      </c>
      <c r="L151" s="9" t="s">
        <v>674</v>
      </c>
      <c r="M151" s="10" t="s">
        <v>637</v>
      </c>
    </row>
    <row r="152" spans="2:14" x14ac:dyDescent="0.2">
      <c r="D152" s="11" t="s">
        <v>17</v>
      </c>
      <c r="E152" s="12" t="s">
        <v>638</v>
      </c>
      <c r="F152" s="12" t="s">
        <v>17</v>
      </c>
      <c r="G152" s="12" t="s">
        <v>638</v>
      </c>
      <c r="H152" s="12" t="s">
        <v>17</v>
      </c>
      <c r="I152" s="12" t="s">
        <v>638</v>
      </c>
      <c r="J152" s="12" t="s">
        <v>17</v>
      </c>
      <c r="K152" s="12" t="s">
        <v>638</v>
      </c>
      <c r="L152" s="12" t="s">
        <v>17</v>
      </c>
      <c r="M152" s="12" t="s">
        <v>638</v>
      </c>
    </row>
    <row r="153" spans="2:14" x14ac:dyDescent="0.2">
      <c r="B153" s="1" t="s">
        <v>662</v>
      </c>
      <c r="D153" s="13">
        <v>363</v>
      </c>
      <c r="E153" s="15">
        <v>7950</v>
      </c>
      <c r="F153" s="21" t="s">
        <v>111</v>
      </c>
      <c r="G153" s="21" t="s">
        <v>111</v>
      </c>
      <c r="H153" s="21" t="s">
        <v>111</v>
      </c>
      <c r="I153" s="21" t="s">
        <v>111</v>
      </c>
      <c r="J153" s="15">
        <v>516</v>
      </c>
      <c r="K153" s="15">
        <v>5470</v>
      </c>
      <c r="L153" s="15">
        <v>354</v>
      </c>
      <c r="M153" s="15">
        <v>6190</v>
      </c>
    </row>
    <row r="154" spans="2:14" x14ac:dyDescent="0.2">
      <c r="B154" s="1" t="s">
        <v>616</v>
      </c>
      <c r="D154" s="13">
        <v>359</v>
      </c>
      <c r="E154" s="15">
        <v>6270</v>
      </c>
      <c r="F154" s="15">
        <v>195</v>
      </c>
      <c r="G154" s="15">
        <v>2810</v>
      </c>
      <c r="H154" s="15">
        <v>57</v>
      </c>
      <c r="I154" s="15">
        <v>1350</v>
      </c>
      <c r="J154" s="15">
        <v>514</v>
      </c>
      <c r="K154" s="15">
        <v>5760</v>
      </c>
      <c r="L154" s="15">
        <v>274</v>
      </c>
      <c r="M154" s="15">
        <v>4500</v>
      </c>
      <c r="N154" s="34"/>
    </row>
    <row r="155" spans="2:14" x14ac:dyDescent="0.2">
      <c r="B155" s="1"/>
      <c r="D155" s="13"/>
      <c r="E155" s="15"/>
      <c r="F155" s="15"/>
      <c r="G155" s="15"/>
      <c r="H155" s="15"/>
      <c r="I155" s="15"/>
      <c r="J155" s="15"/>
      <c r="K155" s="15"/>
      <c r="L155" s="15"/>
      <c r="M155" s="15"/>
      <c r="N155" s="34"/>
    </row>
    <row r="156" spans="2:14" x14ac:dyDescent="0.2">
      <c r="B156" s="1" t="s">
        <v>623</v>
      </c>
      <c r="D156" s="13">
        <v>350</v>
      </c>
      <c r="E156" s="15">
        <v>7350</v>
      </c>
      <c r="F156" s="15">
        <v>210</v>
      </c>
      <c r="G156" s="15">
        <v>2920</v>
      </c>
      <c r="H156" s="15">
        <v>58</v>
      </c>
      <c r="I156" s="15">
        <v>1120</v>
      </c>
      <c r="J156" s="15">
        <v>495</v>
      </c>
      <c r="K156" s="15">
        <v>5110</v>
      </c>
      <c r="L156" s="15">
        <v>253</v>
      </c>
      <c r="M156" s="15">
        <v>4190</v>
      </c>
      <c r="N156" s="34"/>
    </row>
    <row r="157" spans="2:14" x14ac:dyDescent="0.2">
      <c r="B157" s="1" t="s">
        <v>624</v>
      </c>
      <c r="D157" s="13">
        <v>336</v>
      </c>
      <c r="E157" s="15">
        <v>7460</v>
      </c>
      <c r="F157" s="15">
        <v>230</v>
      </c>
      <c r="G157" s="15">
        <v>3460</v>
      </c>
      <c r="H157" s="15">
        <v>57</v>
      </c>
      <c r="I157" s="15">
        <v>1470</v>
      </c>
      <c r="J157" s="15">
        <v>476</v>
      </c>
      <c r="K157" s="15">
        <v>4460</v>
      </c>
      <c r="L157" s="15">
        <v>225</v>
      </c>
      <c r="M157" s="15">
        <v>3430</v>
      </c>
      <c r="N157" s="34"/>
    </row>
    <row r="158" spans="2:14" x14ac:dyDescent="0.2">
      <c r="B158" s="1" t="s">
        <v>625</v>
      </c>
      <c r="D158" s="13">
        <v>324</v>
      </c>
      <c r="E158" s="15">
        <v>7240</v>
      </c>
      <c r="F158" s="15">
        <v>244</v>
      </c>
      <c r="G158" s="15">
        <v>4540</v>
      </c>
      <c r="H158" s="15">
        <v>58</v>
      </c>
      <c r="I158" s="15">
        <v>1460</v>
      </c>
      <c r="J158" s="15">
        <v>458</v>
      </c>
      <c r="K158" s="15">
        <v>4730</v>
      </c>
      <c r="L158" s="15">
        <v>214</v>
      </c>
      <c r="M158" s="15">
        <v>3210</v>
      </c>
      <c r="N158" s="34"/>
    </row>
    <row r="159" spans="2:14" x14ac:dyDescent="0.2">
      <c r="B159" s="3" t="s">
        <v>626</v>
      </c>
      <c r="C159" s="18"/>
      <c r="D159" s="29">
        <v>310</v>
      </c>
      <c r="E159" s="25">
        <v>6620</v>
      </c>
      <c r="F159" s="25">
        <v>261</v>
      </c>
      <c r="G159" s="25">
        <v>3430</v>
      </c>
      <c r="H159" s="25">
        <v>57</v>
      </c>
      <c r="I159" s="25">
        <v>1080</v>
      </c>
      <c r="J159" s="25">
        <v>435</v>
      </c>
      <c r="K159" s="25">
        <v>2760</v>
      </c>
      <c r="L159" s="25">
        <v>202</v>
      </c>
      <c r="M159" s="25">
        <v>3290</v>
      </c>
      <c r="N159" s="34"/>
    </row>
    <row r="160" spans="2:14" ht="18" thickBot="1" x14ac:dyDescent="0.25">
      <c r="B160" s="4"/>
      <c r="C160" s="4"/>
      <c r="D160" s="40"/>
      <c r="E160" s="4"/>
      <c r="F160" s="4"/>
      <c r="G160" s="4"/>
      <c r="H160" s="4"/>
      <c r="I160" s="4"/>
      <c r="J160" s="4"/>
      <c r="K160" s="4"/>
      <c r="L160" s="4"/>
      <c r="M160" s="4"/>
      <c r="N160" s="34"/>
    </row>
    <row r="161" spans="1:14" x14ac:dyDescent="0.2">
      <c r="D161" s="5"/>
      <c r="F161" s="5"/>
      <c r="H161" s="5"/>
      <c r="I161" s="34"/>
      <c r="J161" s="6"/>
      <c r="K161" s="6"/>
      <c r="L161" s="6"/>
      <c r="N161" s="34"/>
    </row>
    <row r="162" spans="1:14" x14ac:dyDescent="0.2">
      <c r="D162" s="9" t="s">
        <v>689</v>
      </c>
      <c r="E162" s="6"/>
      <c r="F162" s="9" t="s">
        <v>690</v>
      </c>
      <c r="G162" s="6"/>
      <c r="H162" s="9" t="s">
        <v>691</v>
      </c>
      <c r="I162" s="6"/>
      <c r="J162" s="9" t="s">
        <v>692</v>
      </c>
      <c r="K162" s="9" t="s">
        <v>693</v>
      </c>
      <c r="L162" s="9" t="s">
        <v>694</v>
      </c>
      <c r="M162" s="34"/>
      <c r="N162" s="34"/>
    </row>
    <row r="163" spans="1:14" x14ac:dyDescent="0.2">
      <c r="B163" s="6"/>
      <c r="C163" s="6"/>
      <c r="D163" s="9" t="s">
        <v>674</v>
      </c>
      <c r="E163" s="10" t="s">
        <v>637</v>
      </c>
      <c r="F163" s="9" t="s">
        <v>674</v>
      </c>
      <c r="G163" s="10" t="s">
        <v>637</v>
      </c>
      <c r="H163" s="9" t="s">
        <v>674</v>
      </c>
      <c r="I163" s="10" t="s">
        <v>637</v>
      </c>
      <c r="J163" s="10" t="s">
        <v>675</v>
      </c>
      <c r="K163" s="10" t="s">
        <v>675</v>
      </c>
      <c r="L163" s="10" t="s">
        <v>675</v>
      </c>
      <c r="M163" s="34"/>
      <c r="N163" s="34"/>
    </row>
    <row r="164" spans="1:14" x14ac:dyDescent="0.2">
      <c r="D164" s="11" t="s">
        <v>17</v>
      </c>
      <c r="E164" s="12" t="s">
        <v>638</v>
      </c>
      <c r="F164" s="12" t="s">
        <v>17</v>
      </c>
      <c r="G164" s="12" t="s">
        <v>638</v>
      </c>
      <c r="H164" s="12" t="s">
        <v>17</v>
      </c>
      <c r="I164" s="12" t="s">
        <v>638</v>
      </c>
      <c r="J164" s="12" t="s">
        <v>638</v>
      </c>
      <c r="K164" s="12" t="s">
        <v>638</v>
      </c>
      <c r="L164" s="12" t="s">
        <v>638</v>
      </c>
    </row>
    <row r="165" spans="1:14" x14ac:dyDescent="0.2">
      <c r="B165" s="1" t="s">
        <v>88</v>
      </c>
      <c r="D165" s="13">
        <v>32</v>
      </c>
      <c r="E165" s="15">
        <v>231</v>
      </c>
      <c r="F165" s="15">
        <v>161</v>
      </c>
      <c r="G165" s="15">
        <v>431</v>
      </c>
      <c r="H165" s="15">
        <v>1840</v>
      </c>
      <c r="I165" s="15">
        <v>24300</v>
      </c>
      <c r="J165" s="21" t="s">
        <v>111</v>
      </c>
      <c r="K165" s="21" t="s">
        <v>111</v>
      </c>
      <c r="L165" s="21" t="s">
        <v>111</v>
      </c>
    </row>
    <row r="166" spans="1:14" x14ac:dyDescent="0.2">
      <c r="B166" s="1" t="s">
        <v>612</v>
      </c>
      <c r="D166" s="13">
        <v>29</v>
      </c>
      <c r="E166" s="15">
        <v>255</v>
      </c>
      <c r="F166" s="15">
        <v>163</v>
      </c>
      <c r="G166" s="15">
        <v>483</v>
      </c>
      <c r="H166" s="15">
        <v>1860</v>
      </c>
      <c r="I166" s="15">
        <v>25400</v>
      </c>
      <c r="J166" s="21" t="s">
        <v>111</v>
      </c>
      <c r="K166" s="21" t="s">
        <v>111</v>
      </c>
      <c r="L166" s="21" t="s">
        <v>111</v>
      </c>
    </row>
    <row r="167" spans="1:14" x14ac:dyDescent="0.2">
      <c r="B167" s="1" t="s">
        <v>614</v>
      </c>
      <c r="D167" s="13">
        <v>34</v>
      </c>
      <c r="E167" s="15">
        <v>252</v>
      </c>
      <c r="F167" s="15">
        <v>175</v>
      </c>
      <c r="G167" s="15">
        <v>438</v>
      </c>
      <c r="H167" s="15">
        <v>1920</v>
      </c>
      <c r="I167" s="15">
        <v>33500</v>
      </c>
      <c r="J167" s="15">
        <v>19600</v>
      </c>
      <c r="K167" s="15">
        <v>106</v>
      </c>
      <c r="L167" s="15">
        <v>13800</v>
      </c>
    </row>
    <row r="168" spans="1:14" x14ac:dyDescent="0.2">
      <c r="B168" s="1" t="s">
        <v>615</v>
      </c>
      <c r="D168" s="13">
        <v>53</v>
      </c>
      <c r="E168" s="15">
        <v>407</v>
      </c>
      <c r="F168" s="15">
        <v>148</v>
      </c>
      <c r="G168" s="15">
        <v>281</v>
      </c>
      <c r="H168" s="15">
        <v>2190</v>
      </c>
      <c r="I168" s="15">
        <v>37900</v>
      </c>
      <c r="J168" s="15">
        <v>15100</v>
      </c>
      <c r="K168" s="15">
        <v>561</v>
      </c>
      <c r="L168" s="15">
        <v>22200</v>
      </c>
    </row>
    <row r="169" spans="1:14" x14ac:dyDescent="0.2">
      <c r="B169" s="1" t="s">
        <v>92</v>
      </c>
      <c r="D169" s="13">
        <v>78</v>
      </c>
      <c r="E169" s="15">
        <v>832</v>
      </c>
      <c r="F169" s="15">
        <v>143</v>
      </c>
      <c r="G169" s="15">
        <v>207</v>
      </c>
      <c r="H169" s="15">
        <v>2810</v>
      </c>
      <c r="I169" s="15">
        <v>41700</v>
      </c>
      <c r="J169" s="15">
        <v>11700</v>
      </c>
      <c r="K169" s="15">
        <v>805</v>
      </c>
      <c r="L169" s="15">
        <v>29200</v>
      </c>
    </row>
    <row r="170" spans="1:14" x14ac:dyDescent="0.2">
      <c r="B170" s="1" t="s">
        <v>616</v>
      </c>
      <c r="D170" s="13">
        <v>83</v>
      </c>
      <c r="E170" s="15">
        <v>1010</v>
      </c>
      <c r="F170" s="15">
        <v>117</v>
      </c>
      <c r="G170" s="15">
        <v>187</v>
      </c>
      <c r="H170" s="15">
        <v>2890</v>
      </c>
      <c r="I170" s="15">
        <v>46900</v>
      </c>
      <c r="J170" s="15">
        <v>9240</v>
      </c>
      <c r="K170" s="15">
        <v>679</v>
      </c>
      <c r="L170" s="15">
        <v>37000</v>
      </c>
    </row>
    <row r="171" spans="1:14" x14ac:dyDescent="0.2">
      <c r="D171" s="5"/>
    </row>
    <row r="172" spans="1:14" x14ac:dyDescent="0.2">
      <c r="B172" s="1" t="s">
        <v>623</v>
      </c>
      <c r="D172" s="13">
        <v>83</v>
      </c>
      <c r="E172" s="15">
        <v>894</v>
      </c>
      <c r="F172" s="15">
        <v>116</v>
      </c>
      <c r="G172" s="15">
        <v>192</v>
      </c>
      <c r="H172" s="15">
        <v>2940</v>
      </c>
      <c r="I172" s="15">
        <v>48300</v>
      </c>
      <c r="J172" s="15">
        <v>8380</v>
      </c>
      <c r="K172" s="15">
        <v>612</v>
      </c>
      <c r="L172" s="15">
        <v>39300</v>
      </c>
    </row>
    <row r="173" spans="1:14" x14ac:dyDescent="0.2">
      <c r="B173" s="1" t="s">
        <v>624</v>
      </c>
      <c r="D173" s="13">
        <v>83</v>
      </c>
      <c r="E173" s="15">
        <v>575</v>
      </c>
      <c r="F173" s="15">
        <v>106</v>
      </c>
      <c r="G173" s="15">
        <v>165</v>
      </c>
      <c r="H173" s="15">
        <v>2980</v>
      </c>
      <c r="I173" s="15">
        <v>65700</v>
      </c>
      <c r="J173" s="15">
        <v>11300</v>
      </c>
      <c r="K173" s="15">
        <v>708</v>
      </c>
      <c r="L173" s="15">
        <v>53700</v>
      </c>
    </row>
    <row r="174" spans="1:14" x14ac:dyDescent="0.2">
      <c r="B174" s="1" t="s">
        <v>625</v>
      </c>
      <c r="D174" s="13">
        <v>82</v>
      </c>
      <c r="E174" s="15">
        <v>896</v>
      </c>
      <c r="F174" s="15">
        <v>104</v>
      </c>
      <c r="G174" s="15">
        <v>136</v>
      </c>
      <c r="H174" s="15">
        <v>3010</v>
      </c>
      <c r="I174" s="15">
        <v>46500</v>
      </c>
      <c r="J174" s="15">
        <v>7450</v>
      </c>
      <c r="K174" s="15">
        <v>561</v>
      </c>
      <c r="L174" s="15">
        <v>38500</v>
      </c>
    </row>
    <row r="175" spans="1:14" x14ac:dyDescent="0.2">
      <c r="B175" s="3" t="s">
        <v>626</v>
      </c>
      <c r="C175" s="18"/>
      <c r="D175" s="29">
        <v>80</v>
      </c>
      <c r="E175" s="25">
        <v>814</v>
      </c>
      <c r="F175" s="25">
        <v>98</v>
      </c>
      <c r="G175" s="25">
        <v>144</v>
      </c>
      <c r="H175" s="25">
        <v>3010</v>
      </c>
      <c r="I175" s="25">
        <v>56600</v>
      </c>
      <c r="J175" s="25">
        <v>9150</v>
      </c>
      <c r="K175" s="25">
        <v>658</v>
      </c>
      <c r="L175" s="25">
        <v>46800</v>
      </c>
    </row>
    <row r="176" spans="1:14" ht="18" thickBot="1" x14ac:dyDescent="0.25">
      <c r="A176" s="34"/>
      <c r="B176" s="4"/>
      <c r="C176" s="4"/>
      <c r="D176" s="40"/>
      <c r="E176" s="4"/>
      <c r="F176" s="4"/>
      <c r="G176" s="4"/>
      <c r="H176" s="4"/>
      <c r="I176" s="4"/>
      <c r="J176" s="4"/>
      <c r="K176" s="4"/>
      <c r="L176" s="4"/>
      <c r="M176" s="34"/>
    </row>
    <row r="177" spans="2:14" x14ac:dyDescent="0.2">
      <c r="D177" s="35" t="s">
        <v>509</v>
      </c>
      <c r="N177" s="34"/>
    </row>
    <row r="178" spans="2:14" x14ac:dyDescent="0.2">
      <c r="D178" s="34"/>
      <c r="N178" s="34"/>
    </row>
    <row r="179" spans="2:14" x14ac:dyDescent="0.2">
      <c r="D179" s="28" t="s">
        <v>695</v>
      </c>
      <c r="N179" s="34"/>
    </row>
    <row r="180" spans="2:14" ht="18" thickBo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2:14" x14ac:dyDescent="0.2">
      <c r="D181" s="5"/>
      <c r="E181" s="34"/>
      <c r="F181" s="5"/>
      <c r="G181" s="34"/>
      <c r="H181" s="5"/>
      <c r="J181" s="5"/>
      <c r="L181" s="5"/>
    </row>
    <row r="182" spans="2:14" x14ac:dyDescent="0.2">
      <c r="D182" s="9" t="s">
        <v>696</v>
      </c>
      <c r="E182" s="6"/>
      <c r="F182" s="9" t="s">
        <v>697</v>
      </c>
      <c r="G182" s="6"/>
      <c r="H182" s="9" t="s">
        <v>698</v>
      </c>
      <c r="I182" s="6"/>
      <c r="J182" s="9" t="s">
        <v>699</v>
      </c>
      <c r="K182" s="6"/>
      <c r="L182" s="9" t="s">
        <v>700</v>
      </c>
      <c r="M182" s="6"/>
    </row>
    <row r="183" spans="2:14" x14ac:dyDescent="0.2">
      <c r="B183" s="6"/>
      <c r="C183" s="6"/>
      <c r="D183" s="9" t="s">
        <v>636</v>
      </c>
      <c r="E183" s="10" t="s">
        <v>637</v>
      </c>
      <c r="F183" s="9" t="s">
        <v>636</v>
      </c>
      <c r="G183" s="10" t="s">
        <v>637</v>
      </c>
      <c r="H183" s="9" t="s">
        <v>674</v>
      </c>
      <c r="I183" s="10" t="s">
        <v>637</v>
      </c>
      <c r="J183" s="9" t="s">
        <v>636</v>
      </c>
      <c r="K183" s="10" t="s">
        <v>637</v>
      </c>
      <c r="L183" s="9" t="s">
        <v>636</v>
      </c>
      <c r="M183" s="10" t="s">
        <v>637</v>
      </c>
    </row>
    <row r="184" spans="2:14" x14ac:dyDescent="0.2">
      <c r="D184" s="11" t="s">
        <v>17</v>
      </c>
      <c r="E184" s="12" t="s">
        <v>638</v>
      </c>
      <c r="F184" s="12" t="s">
        <v>17</v>
      </c>
      <c r="G184" s="12" t="s">
        <v>638</v>
      </c>
      <c r="H184" s="12" t="s">
        <v>17</v>
      </c>
      <c r="I184" s="12" t="s">
        <v>638</v>
      </c>
      <c r="J184" s="12" t="s">
        <v>17</v>
      </c>
      <c r="K184" s="12" t="s">
        <v>638</v>
      </c>
      <c r="L184" s="12" t="s">
        <v>17</v>
      </c>
      <c r="M184" s="12" t="s">
        <v>638</v>
      </c>
    </row>
    <row r="185" spans="2:14" x14ac:dyDescent="0.2">
      <c r="B185" s="1" t="s">
        <v>701</v>
      </c>
      <c r="D185" s="13">
        <v>283</v>
      </c>
      <c r="E185" s="15">
        <v>385</v>
      </c>
      <c r="F185" s="15">
        <v>54</v>
      </c>
      <c r="G185" s="15">
        <v>50</v>
      </c>
      <c r="H185" s="15">
        <v>148</v>
      </c>
      <c r="I185" s="15">
        <v>638</v>
      </c>
      <c r="J185" s="15">
        <v>413</v>
      </c>
      <c r="K185" s="15">
        <v>7520</v>
      </c>
      <c r="L185" s="15">
        <v>19</v>
      </c>
      <c r="M185" s="15">
        <v>1130</v>
      </c>
    </row>
    <row r="186" spans="2:14" x14ac:dyDescent="0.2">
      <c r="B186" s="1" t="s">
        <v>614</v>
      </c>
      <c r="D186" s="13">
        <v>499</v>
      </c>
      <c r="E186" s="15">
        <v>564</v>
      </c>
      <c r="F186" s="15">
        <v>66</v>
      </c>
      <c r="G186" s="15">
        <v>59</v>
      </c>
      <c r="H186" s="15">
        <v>139</v>
      </c>
      <c r="I186" s="15">
        <v>529</v>
      </c>
      <c r="J186" s="15">
        <v>268</v>
      </c>
      <c r="K186" s="15">
        <v>4610</v>
      </c>
      <c r="L186" s="15">
        <v>25</v>
      </c>
      <c r="M186" s="15">
        <v>1420</v>
      </c>
    </row>
    <row r="187" spans="2:14" x14ac:dyDescent="0.2">
      <c r="B187" s="1" t="s">
        <v>615</v>
      </c>
      <c r="D187" s="13">
        <v>469</v>
      </c>
      <c r="E187" s="15">
        <v>596</v>
      </c>
      <c r="F187" s="15">
        <v>38</v>
      </c>
      <c r="G187" s="15">
        <v>34</v>
      </c>
      <c r="H187" s="15">
        <v>109</v>
      </c>
      <c r="I187" s="15">
        <v>388</v>
      </c>
      <c r="J187" s="15">
        <v>209</v>
      </c>
      <c r="K187" s="15">
        <v>3570</v>
      </c>
      <c r="L187" s="15">
        <v>22</v>
      </c>
      <c r="M187" s="15">
        <v>1290</v>
      </c>
    </row>
    <row r="188" spans="2:14" x14ac:dyDescent="0.2">
      <c r="B188" s="1" t="s">
        <v>92</v>
      </c>
      <c r="D188" s="13">
        <v>426</v>
      </c>
      <c r="E188" s="15">
        <v>520</v>
      </c>
      <c r="F188" s="15">
        <v>26</v>
      </c>
      <c r="G188" s="15">
        <v>23</v>
      </c>
      <c r="H188" s="15">
        <v>85</v>
      </c>
      <c r="I188" s="15">
        <v>273</v>
      </c>
      <c r="J188" s="15">
        <v>178</v>
      </c>
      <c r="K188" s="15">
        <v>3170</v>
      </c>
      <c r="L188" s="15">
        <v>15</v>
      </c>
      <c r="M188" s="15">
        <v>837</v>
      </c>
    </row>
    <row r="189" spans="2:14" x14ac:dyDescent="0.2">
      <c r="B189" s="1" t="s">
        <v>616</v>
      </c>
      <c r="D189" s="13">
        <v>234</v>
      </c>
      <c r="E189" s="15">
        <v>281</v>
      </c>
      <c r="F189" s="15">
        <v>19</v>
      </c>
      <c r="G189" s="15">
        <v>17</v>
      </c>
      <c r="H189" s="15">
        <v>70</v>
      </c>
      <c r="I189" s="21" t="s">
        <v>111</v>
      </c>
      <c r="J189" s="21">
        <v>146</v>
      </c>
      <c r="K189" s="21" t="s">
        <v>111</v>
      </c>
      <c r="L189" s="15">
        <v>11</v>
      </c>
      <c r="M189" s="15">
        <v>572</v>
      </c>
    </row>
    <row r="190" spans="2:14" x14ac:dyDescent="0.2">
      <c r="D190" s="5"/>
    </row>
    <row r="191" spans="2:14" x14ac:dyDescent="0.2">
      <c r="B191" s="1" t="s">
        <v>623</v>
      </c>
      <c r="D191" s="13">
        <v>189</v>
      </c>
      <c r="E191" s="15">
        <v>229</v>
      </c>
      <c r="F191" s="21">
        <v>12</v>
      </c>
      <c r="G191" s="21" t="s">
        <v>111</v>
      </c>
      <c r="H191" s="15">
        <v>65</v>
      </c>
      <c r="I191" s="15">
        <v>199</v>
      </c>
      <c r="J191" s="15">
        <v>145</v>
      </c>
      <c r="K191" s="15">
        <v>2290</v>
      </c>
      <c r="L191" s="15">
        <v>5</v>
      </c>
      <c r="M191" s="15">
        <v>250</v>
      </c>
    </row>
    <row r="192" spans="2:14" x14ac:dyDescent="0.2">
      <c r="B192" s="1" t="s">
        <v>624</v>
      </c>
      <c r="D192" s="13">
        <v>180</v>
      </c>
      <c r="E192" s="15">
        <v>218</v>
      </c>
      <c r="F192" s="21">
        <v>12</v>
      </c>
      <c r="G192" s="21" t="s">
        <v>111</v>
      </c>
      <c r="H192" s="15">
        <v>63</v>
      </c>
      <c r="I192" s="21" t="s">
        <v>111</v>
      </c>
      <c r="J192" s="15">
        <v>144</v>
      </c>
      <c r="K192" s="15">
        <v>2420</v>
      </c>
      <c r="L192" s="15">
        <v>4</v>
      </c>
      <c r="M192" s="15">
        <v>234</v>
      </c>
    </row>
    <row r="193" spans="2:13" x14ac:dyDescent="0.2">
      <c r="B193" s="1" t="s">
        <v>625</v>
      </c>
      <c r="D193" s="13">
        <v>186</v>
      </c>
      <c r="E193" s="15">
        <v>195</v>
      </c>
      <c r="F193" s="15">
        <v>11</v>
      </c>
      <c r="G193" s="15">
        <v>6</v>
      </c>
      <c r="H193" s="15">
        <v>57</v>
      </c>
      <c r="I193" s="21" t="s">
        <v>111</v>
      </c>
      <c r="J193" s="15">
        <v>140</v>
      </c>
      <c r="K193" s="21" t="s">
        <v>111</v>
      </c>
      <c r="L193" s="15">
        <v>3</v>
      </c>
      <c r="M193" s="15">
        <v>152</v>
      </c>
    </row>
    <row r="194" spans="2:13" x14ac:dyDescent="0.2">
      <c r="B194" s="3" t="s">
        <v>626</v>
      </c>
      <c r="C194" s="18"/>
      <c r="D194" s="29">
        <v>173</v>
      </c>
      <c r="E194" s="25">
        <v>211</v>
      </c>
      <c r="F194" s="25">
        <v>9</v>
      </c>
      <c r="G194" s="21" t="s">
        <v>111</v>
      </c>
      <c r="H194" s="25">
        <v>56</v>
      </c>
      <c r="I194" s="39">
        <v>168</v>
      </c>
      <c r="J194" s="39">
        <v>136</v>
      </c>
      <c r="K194" s="25">
        <v>1920</v>
      </c>
      <c r="L194" s="25">
        <v>2</v>
      </c>
      <c r="M194" s="25">
        <v>112</v>
      </c>
    </row>
    <row r="195" spans="2:13" ht="18" thickBot="1" x14ac:dyDescent="0.25">
      <c r="B195" s="4"/>
      <c r="C195" s="4"/>
      <c r="D195" s="40"/>
      <c r="E195" s="4"/>
      <c r="F195" s="4"/>
      <c r="G195" s="4"/>
      <c r="H195" s="4"/>
      <c r="I195" s="4"/>
      <c r="J195" s="4"/>
      <c r="K195" s="4"/>
      <c r="L195" s="4"/>
      <c r="M195" s="4"/>
    </row>
    <row r="196" spans="2:13" x14ac:dyDescent="0.2">
      <c r="D196" s="5"/>
      <c r="F196" s="5"/>
      <c r="H196" s="6"/>
      <c r="I196" s="6"/>
      <c r="J196" s="6"/>
      <c r="K196" s="6"/>
      <c r="L196" s="6"/>
      <c r="M196" s="6"/>
    </row>
    <row r="197" spans="2:13" x14ac:dyDescent="0.2">
      <c r="D197" s="9" t="s">
        <v>702</v>
      </c>
      <c r="E197" s="6"/>
      <c r="F197" s="9" t="s">
        <v>703</v>
      </c>
      <c r="G197" s="6"/>
      <c r="H197" s="9" t="s">
        <v>704</v>
      </c>
      <c r="I197" s="6"/>
      <c r="J197" s="9" t="s">
        <v>705</v>
      </c>
      <c r="K197" s="6"/>
      <c r="L197" s="9" t="s">
        <v>706</v>
      </c>
      <c r="M197" s="6"/>
    </row>
    <row r="198" spans="2:13" x14ac:dyDescent="0.2">
      <c r="B198" s="6"/>
      <c r="C198" s="6"/>
      <c r="D198" s="9" t="s">
        <v>636</v>
      </c>
      <c r="E198" s="10" t="s">
        <v>637</v>
      </c>
      <c r="F198" s="9" t="s">
        <v>636</v>
      </c>
      <c r="G198" s="10" t="s">
        <v>637</v>
      </c>
      <c r="H198" s="9" t="s">
        <v>636</v>
      </c>
      <c r="I198" s="10" t="s">
        <v>637</v>
      </c>
      <c r="J198" s="9" t="s">
        <v>636</v>
      </c>
      <c r="K198" s="10" t="s">
        <v>637</v>
      </c>
      <c r="L198" s="9" t="s">
        <v>636</v>
      </c>
      <c r="M198" s="10" t="s">
        <v>637</v>
      </c>
    </row>
    <row r="199" spans="2:13" x14ac:dyDescent="0.2">
      <c r="D199" s="11" t="s">
        <v>17</v>
      </c>
      <c r="E199" s="12" t="s">
        <v>638</v>
      </c>
      <c r="F199" s="12" t="s">
        <v>17</v>
      </c>
      <c r="G199" s="12" t="s">
        <v>638</v>
      </c>
      <c r="H199" s="12" t="s">
        <v>17</v>
      </c>
      <c r="I199" s="12" t="s">
        <v>638</v>
      </c>
      <c r="J199" s="12" t="s">
        <v>17</v>
      </c>
      <c r="K199" s="12" t="s">
        <v>638</v>
      </c>
      <c r="L199" s="12" t="s">
        <v>17</v>
      </c>
      <c r="M199" s="12" t="s">
        <v>638</v>
      </c>
    </row>
    <row r="200" spans="2:13" x14ac:dyDescent="0.2">
      <c r="B200" s="1" t="s">
        <v>701</v>
      </c>
      <c r="D200" s="45" t="s">
        <v>111</v>
      </c>
      <c r="E200" s="21" t="s">
        <v>111</v>
      </c>
      <c r="F200" s="38">
        <f t="shared" ref="F200:G204" si="0">H200+J200+L200</f>
        <v>123</v>
      </c>
      <c r="G200" s="38">
        <f t="shared" si="0"/>
        <v>6390</v>
      </c>
      <c r="H200" s="21" t="s">
        <v>22</v>
      </c>
      <c r="I200" s="21" t="s">
        <v>22</v>
      </c>
      <c r="J200" s="15">
        <v>54</v>
      </c>
      <c r="K200" s="15">
        <v>2880</v>
      </c>
      <c r="L200" s="15">
        <v>69</v>
      </c>
      <c r="M200" s="15">
        <v>3510</v>
      </c>
    </row>
    <row r="201" spans="2:13" x14ac:dyDescent="0.2">
      <c r="B201" s="1" t="s">
        <v>614</v>
      </c>
      <c r="D201" s="13">
        <v>28</v>
      </c>
      <c r="E201" s="15">
        <v>1490</v>
      </c>
      <c r="F201" s="38">
        <f t="shared" si="0"/>
        <v>125</v>
      </c>
      <c r="G201" s="38">
        <f t="shared" si="0"/>
        <v>7660</v>
      </c>
      <c r="H201" s="21" t="s">
        <v>22</v>
      </c>
      <c r="I201" s="21" t="s">
        <v>22</v>
      </c>
      <c r="J201" s="15">
        <v>57</v>
      </c>
      <c r="K201" s="15">
        <v>3540</v>
      </c>
      <c r="L201" s="15">
        <v>68</v>
      </c>
      <c r="M201" s="15">
        <v>4120</v>
      </c>
    </row>
    <row r="202" spans="2:13" x14ac:dyDescent="0.2">
      <c r="B202" s="1" t="s">
        <v>615</v>
      </c>
      <c r="D202" s="13">
        <v>85</v>
      </c>
      <c r="E202" s="15">
        <v>5040</v>
      </c>
      <c r="F202" s="38">
        <f t="shared" si="0"/>
        <v>178</v>
      </c>
      <c r="G202" s="38">
        <f t="shared" si="0"/>
        <v>11000</v>
      </c>
      <c r="H202" s="21" t="s">
        <v>22</v>
      </c>
      <c r="I202" s="15">
        <v>5</v>
      </c>
      <c r="J202" s="15">
        <v>125</v>
      </c>
      <c r="K202" s="15">
        <f>8010-35</f>
        <v>7975</v>
      </c>
      <c r="L202" s="15">
        <v>53</v>
      </c>
      <c r="M202" s="15">
        <v>3020</v>
      </c>
    </row>
    <row r="203" spans="2:13" x14ac:dyDescent="0.2">
      <c r="B203" s="1" t="s">
        <v>92</v>
      </c>
      <c r="D203" s="13">
        <v>61</v>
      </c>
      <c r="E203" s="15">
        <v>3360</v>
      </c>
      <c r="F203" s="38">
        <f t="shared" si="0"/>
        <v>156</v>
      </c>
      <c r="G203" s="38">
        <f t="shared" si="0"/>
        <v>9750</v>
      </c>
      <c r="H203" s="21" t="s">
        <v>22</v>
      </c>
      <c r="I203" s="21" t="s">
        <v>22</v>
      </c>
      <c r="J203" s="15">
        <v>117</v>
      </c>
      <c r="K203" s="15">
        <v>7460</v>
      </c>
      <c r="L203" s="15">
        <v>39</v>
      </c>
      <c r="M203" s="15">
        <v>2290</v>
      </c>
    </row>
    <row r="204" spans="2:13" x14ac:dyDescent="0.2">
      <c r="B204" s="1" t="s">
        <v>616</v>
      </c>
      <c r="D204" s="13">
        <v>28</v>
      </c>
      <c r="E204" s="15">
        <v>1320</v>
      </c>
      <c r="F204" s="38">
        <f t="shared" si="0"/>
        <v>102</v>
      </c>
      <c r="G204" s="38">
        <f t="shared" si="0"/>
        <v>5680</v>
      </c>
      <c r="H204" s="21" t="s">
        <v>22</v>
      </c>
      <c r="I204" s="21" t="s">
        <v>22</v>
      </c>
      <c r="J204" s="15">
        <v>55</v>
      </c>
      <c r="K204" s="15">
        <v>3380</v>
      </c>
      <c r="L204" s="15">
        <v>47</v>
      </c>
      <c r="M204" s="15">
        <v>2300</v>
      </c>
    </row>
    <row r="205" spans="2:13" x14ac:dyDescent="0.2">
      <c r="D205" s="5"/>
    </row>
    <row r="206" spans="2:13" x14ac:dyDescent="0.2">
      <c r="B206" s="1" t="s">
        <v>623</v>
      </c>
      <c r="D206" s="13">
        <v>18</v>
      </c>
      <c r="E206" s="15">
        <v>869</v>
      </c>
      <c r="F206" s="38">
        <f t="shared" ref="F206:G209" si="1">H206+J206+L206</f>
        <v>89</v>
      </c>
      <c r="G206" s="38">
        <f t="shared" si="1"/>
        <v>5750</v>
      </c>
      <c r="H206" s="21" t="s">
        <v>22</v>
      </c>
      <c r="I206" s="21" t="s">
        <v>22</v>
      </c>
      <c r="J206" s="15">
        <v>43</v>
      </c>
      <c r="K206" s="15">
        <v>2830</v>
      </c>
      <c r="L206" s="15">
        <v>46</v>
      </c>
      <c r="M206" s="15">
        <v>2920</v>
      </c>
    </row>
    <row r="207" spans="2:13" x14ac:dyDescent="0.2">
      <c r="B207" s="1" t="s">
        <v>624</v>
      </c>
      <c r="D207" s="13">
        <v>15</v>
      </c>
      <c r="E207" s="15">
        <v>776</v>
      </c>
      <c r="F207" s="38">
        <f t="shared" si="1"/>
        <v>84</v>
      </c>
      <c r="G207" s="38">
        <f t="shared" si="1"/>
        <v>4990</v>
      </c>
      <c r="H207" s="21" t="s">
        <v>22</v>
      </c>
      <c r="I207" s="21" t="s">
        <v>22</v>
      </c>
      <c r="J207" s="15">
        <v>42</v>
      </c>
      <c r="K207" s="15">
        <v>2510</v>
      </c>
      <c r="L207" s="15">
        <v>42</v>
      </c>
      <c r="M207" s="15">
        <v>2480</v>
      </c>
    </row>
    <row r="208" spans="2:13" x14ac:dyDescent="0.2">
      <c r="B208" s="1" t="s">
        <v>625</v>
      </c>
      <c r="D208" s="13">
        <v>14</v>
      </c>
      <c r="E208" s="15">
        <v>655</v>
      </c>
      <c r="F208" s="38">
        <f t="shared" si="1"/>
        <v>81</v>
      </c>
      <c r="G208" s="38">
        <f t="shared" si="1"/>
        <v>4420</v>
      </c>
      <c r="H208" s="21" t="s">
        <v>22</v>
      </c>
      <c r="I208" s="21" t="s">
        <v>22</v>
      </c>
      <c r="J208" s="15">
        <v>40</v>
      </c>
      <c r="K208" s="15">
        <v>2120</v>
      </c>
      <c r="L208" s="15">
        <v>41</v>
      </c>
      <c r="M208" s="15">
        <v>2300</v>
      </c>
    </row>
    <row r="209" spans="1:13" x14ac:dyDescent="0.2">
      <c r="B209" s="3" t="s">
        <v>626</v>
      </c>
      <c r="C209" s="18"/>
      <c r="D209" s="29">
        <v>13</v>
      </c>
      <c r="E209" s="25">
        <v>636</v>
      </c>
      <c r="F209" s="18">
        <f t="shared" si="1"/>
        <v>83</v>
      </c>
      <c r="G209" s="18">
        <f t="shared" si="1"/>
        <v>4840</v>
      </c>
      <c r="H209" s="21" t="s">
        <v>22</v>
      </c>
      <c r="I209" s="21" t="s">
        <v>22</v>
      </c>
      <c r="J209" s="25">
        <v>44</v>
      </c>
      <c r="K209" s="25">
        <v>2540</v>
      </c>
      <c r="L209" s="25">
        <v>39</v>
      </c>
      <c r="M209" s="25">
        <v>2300</v>
      </c>
    </row>
    <row r="210" spans="1:13" ht="18" thickBot="1" x14ac:dyDescent="0.25">
      <c r="B210" s="4"/>
      <c r="C210" s="4"/>
      <c r="D210" s="40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C211" s="1"/>
      <c r="D211" s="35" t="s">
        <v>509</v>
      </c>
    </row>
    <row r="212" spans="1:13" x14ac:dyDescent="0.2">
      <c r="A212" s="1"/>
    </row>
    <row r="213" spans="1:13" x14ac:dyDescent="0.2">
      <c r="A213" s="1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x14ac:dyDescent="0.2"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x14ac:dyDescent="0.2"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x14ac:dyDescent="0.2"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x14ac:dyDescent="0.2">
      <c r="D217" s="15"/>
      <c r="E217" s="15"/>
      <c r="F217" s="15"/>
      <c r="G217" s="15"/>
      <c r="H217" s="15"/>
      <c r="J217" s="15"/>
      <c r="K217" s="15"/>
      <c r="L217" s="15"/>
      <c r="M217" s="15"/>
    </row>
    <row r="218" spans="1:13" x14ac:dyDescent="0.2">
      <c r="D218" s="15"/>
      <c r="E218" s="3" t="s">
        <v>654</v>
      </c>
    </row>
    <row r="219" spans="1:13" x14ac:dyDescent="0.2">
      <c r="D219" s="3" t="s">
        <v>707</v>
      </c>
    </row>
    <row r="220" spans="1:13" ht="18" thickBo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D221" s="5"/>
      <c r="E221" s="34"/>
      <c r="F221" s="5"/>
      <c r="G221" s="34"/>
      <c r="H221" s="5"/>
      <c r="J221" s="5"/>
      <c r="L221" s="5"/>
    </row>
    <row r="222" spans="1:13" x14ac:dyDescent="0.2">
      <c r="D222" s="9" t="s">
        <v>708</v>
      </c>
      <c r="E222" s="6"/>
      <c r="F222" s="9" t="s">
        <v>709</v>
      </c>
      <c r="G222" s="6"/>
      <c r="H222" s="9" t="s">
        <v>710</v>
      </c>
      <c r="I222" s="6"/>
      <c r="J222" s="9" t="s">
        <v>711</v>
      </c>
      <c r="K222" s="6"/>
      <c r="L222" s="9" t="s">
        <v>712</v>
      </c>
      <c r="M222" s="6"/>
    </row>
    <row r="223" spans="1:13" x14ac:dyDescent="0.2">
      <c r="B223" s="6"/>
      <c r="C223" s="6"/>
      <c r="D223" s="9" t="s">
        <v>636</v>
      </c>
      <c r="E223" s="9" t="s">
        <v>713</v>
      </c>
      <c r="F223" s="9" t="s">
        <v>636</v>
      </c>
      <c r="G223" s="9" t="s">
        <v>713</v>
      </c>
      <c r="H223" s="9" t="s">
        <v>636</v>
      </c>
      <c r="I223" s="9" t="s">
        <v>713</v>
      </c>
      <c r="J223" s="9" t="s">
        <v>636</v>
      </c>
      <c r="K223" s="9" t="s">
        <v>713</v>
      </c>
      <c r="L223" s="9" t="s">
        <v>636</v>
      </c>
      <c r="M223" s="9" t="s">
        <v>713</v>
      </c>
    </row>
    <row r="224" spans="1:13" x14ac:dyDescent="0.2">
      <c r="D224" s="11" t="s">
        <v>17</v>
      </c>
      <c r="E224" s="12" t="s">
        <v>714</v>
      </c>
      <c r="F224" s="12" t="s">
        <v>17</v>
      </c>
      <c r="G224" s="12" t="s">
        <v>714</v>
      </c>
      <c r="H224" s="12" t="s">
        <v>17</v>
      </c>
      <c r="I224" s="12" t="s">
        <v>714</v>
      </c>
      <c r="J224" s="12" t="s">
        <v>17</v>
      </c>
      <c r="K224" s="12" t="s">
        <v>714</v>
      </c>
      <c r="L224" s="12" t="s">
        <v>17</v>
      </c>
      <c r="M224" s="12" t="s">
        <v>714</v>
      </c>
    </row>
    <row r="225" spans="2:13" x14ac:dyDescent="0.2">
      <c r="B225" s="1" t="s">
        <v>715</v>
      </c>
      <c r="D225" s="45" t="s">
        <v>111</v>
      </c>
      <c r="E225" s="21" t="s">
        <v>111</v>
      </c>
      <c r="F225" s="21" t="s">
        <v>111</v>
      </c>
      <c r="G225" s="21" t="s">
        <v>111</v>
      </c>
      <c r="H225" s="15">
        <v>3</v>
      </c>
      <c r="I225" s="15">
        <v>5530</v>
      </c>
      <c r="J225" s="15">
        <v>2</v>
      </c>
      <c r="K225" s="15">
        <v>321</v>
      </c>
      <c r="L225" s="15">
        <v>30</v>
      </c>
      <c r="M225" s="15">
        <v>10600</v>
      </c>
    </row>
    <row r="226" spans="2:13" x14ac:dyDescent="0.2">
      <c r="B226" s="1" t="s">
        <v>615</v>
      </c>
      <c r="D226" s="45" t="s">
        <v>111</v>
      </c>
      <c r="E226" s="21" t="s">
        <v>111</v>
      </c>
      <c r="F226" s="21" t="s">
        <v>111</v>
      </c>
      <c r="G226" s="21" t="s">
        <v>111</v>
      </c>
      <c r="H226" s="15">
        <v>13</v>
      </c>
      <c r="I226" s="15">
        <v>20800</v>
      </c>
      <c r="J226" s="15">
        <v>5</v>
      </c>
      <c r="K226" s="15">
        <v>3080</v>
      </c>
      <c r="L226" s="15">
        <v>35</v>
      </c>
      <c r="M226" s="15">
        <v>13000</v>
      </c>
    </row>
    <row r="227" spans="2:13" x14ac:dyDescent="0.2">
      <c r="B227" s="1" t="s">
        <v>92</v>
      </c>
      <c r="D227" s="45" t="s">
        <v>111</v>
      </c>
      <c r="E227" s="21" t="s">
        <v>111</v>
      </c>
      <c r="F227" s="15">
        <v>52</v>
      </c>
      <c r="G227" s="15">
        <v>19900</v>
      </c>
      <c r="H227" s="15">
        <v>24</v>
      </c>
      <c r="I227" s="15">
        <v>28400</v>
      </c>
      <c r="J227" s="15">
        <v>23</v>
      </c>
      <c r="K227" s="15">
        <v>16200</v>
      </c>
      <c r="L227" s="15">
        <v>28</v>
      </c>
      <c r="M227" s="15">
        <v>10400</v>
      </c>
    </row>
    <row r="228" spans="2:13" x14ac:dyDescent="0.2">
      <c r="D228" s="5"/>
    </row>
    <row r="229" spans="2:13" x14ac:dyDescent="0.2">
      <c r="B229" s="1" t="s">
        <v>663</v>
      </c>
      <c r="D229" s="45" t="s">
        <v>111</v>
      </c>
      <c r="E229" s="21" t="s">
        <v>111</v>
      </c>
      <c r="F229" s="15">
        <v>43</v>
      </c>
      <c r="G229" s="15">
        <v>16500</v>
      </c>
      <c r="H229" s="15">
        <v>26</v>
      </c>
      <c r="I229" s="15">
        <v>26000</v>
      </c>
      <c r="J229" s="15">
        <v>26</v>
      </c>
      <c r="K229" s="15">
        <v>20000</v>
      </c>
      <c r="L229" s="15">
        <v>24</v>
      </c>
      <c r="M229" s="15">
        <v>8300</v>
      </c>
    </row>
    <row r="230" spans="2:13" x14ac:dyDescent="0.2">
      <c r="B230" s="1" t="s">
        <v>664</v>
      </c>
      <c r="D230" s="45" t="s">
        <v>111</v>
      </c>
      <c r="E230" s="21" t="s">
        <v>111</v>
      </c>
      <c r="F230" s="15">
        <v>50</v>
      </c>
      <c r="G230" s="15">
        <v>19500</v>
      </c>
      <c r="H230" s="15">
        <v>24</v>
      </c>
      <c r="I230" s="15">
        <v>24900</v>
      </c>
      <c r="J230" s="15">
        <v>29</v>
      </c>
      <c r="K230" s="15">
        <v>23300</v>
      </c>
      <c r="L230" s="15">
        <v>25</v>
      </c>
      <c r="M230" s="15">
        <v>9320</v>
      </c>
    </row>
    <row r="231" spans="2:13" x14ac:dyDescent="0.2">
      <c r="B231" s="1" t="s">
        <v>665</v>
      </c>
      <c r="D231" s="13">
        <v>22</v>
      </c>
      <c r="E231" s="15">
        <v>8810</v>
      </c>
      <c r="F231" s="15">
        <v>47</v>
      </c>
      <c r="G231" s="15">
        <v>17400</v>
      </c>
      <c r="H231" s="15">
        <v>22</v>
      </c>
      <c r="I231" s="15">
        <v>22100</v>
      </c>
      <c r="J231" s="15">
        <v>31</v>
      </c>
      <c r="K231" s="15">
        <v>24500</v>
      </c>
      <c r="L231" s="15">
        <v>22</v>
      </c>
      <c r="M231" s="15">
        <v>8480</v>
      </c>
    </row>
    <row r="232" spans="2:13" x14ac:dyDescent="0.2">
      <c r="D232" s="5"/>
    </row>
    <row r="233" spans="2:13" x14ac:dyDescent="0.2">
      <c r="B233" s="1" t="s">
        <v>666</v>
      </c>
      <c r="D233" s="13">
        <v>31</v>
      </c>
      <c r="E233" s="15">
        <v>10500</v>
      </c>
      <c r="F233" s="15">
        <v>41</v>
      </c>
      <c r="G233" s="15">
        <v>15200</v>
      </c>
      <c r="H233" s="15">
        <v>20</v>
      </c>
      <c r="I233" s="15">
        <v>19300</v>
      </c>
      <c r="J233" s="15">
        <v>31</v>
      </c>
      <c r="K233" s="15">
        <v>21600</v>
      </c>
      <c r="L233" s="15">
        <v>19</v>
      </c>
      <c r="M233" s="15">
        <v>6920</v>
      </c>
    </row>
    <row r="234" spans="2:13" x14ac:dyDescent="0.2">
      <c r="B234" s="1" t="s">
        <v>616</v>
      </c>
      <c r="D234" s="13">
        <v>31</v>
      </c>
      <c r="E234" s="15">
        <v>11400</v>
      </c>
      <c r="F234" s="15">
        <v>36</v>
      </c>
      <c r="G234" s="15">
        <v>13100</v>
      </c>
      <c r="H234" s="15">
        <v>18</v>
      </c>
      <c r="I234" s="15">
        <v>17800</v>
      </c>
      <c r="J234" s="15">
        <v>32</v>
      </c>
      <c r="K234" s="15">
        <v>21100</v>
      </c>
      <c r="L234" s="15">
        <v>19</v>
      </c>
      <c r="M234" s="15">
        <v>6240</v>
      </c>
    </row>
    <row r="235" spans="2:13" x14ac:dyDescent="0.2">
      <c r="B235" s="1" t="s">
        <v>623</v>
      </c>
      <c r="D235" s="13">
        <v>28</v>
      </c>
      <c r="E235" s="15">
        <v>10600</v>
      </c>
      <c r="F235" s="15">
        <v>40</v>
      </c>
      <c r="G235" s="15">
        <v>15000</v>
      </c>
      <c r="H235" s="15">
        <v>16</v>
      </c>
      <c r="I235" s="15">
        <v>16100</v>
      </c>
      <c r="J235" s="15">
        <v>33</v>
      </c>
      <c r="K235" s="15">
        <v>22600</v>
      </c>
      <c r="L235" s="15">
        <v>18</v>
      </c>
      <c r="M235" s="15">
        <v>6470</v>
      </c>
    </row>
    <row r="236" spans="2:13" x14ac:dyDescent="0.2">
      <c r="D236" s="5"/>
    </row>
    <row r="237" spans="2:13" x14ac:dyDescent="0.2">
      <c r="B237" s="1" t="s">
        <v>624</v>
      </c>
      <c r="D237" s="13">
        <v>28</v>
      </c>
      <c r="E237" s="15">
        <v>10700</v>
      </c>
      <c r="F237" s="15">
        <v>36</v>
      </c>
      <c r="G237" s="15">
        <v>13700</v>
      </c>
      <c r="H237" s="15">
        <v>14</v>
      </c>
      <c r="I237" s="15">
        <v>13400</v>
      </c>
      <c r="J237" s="15">
        <v>32</v>
      </c>
      <c r="K237" s="15">
        <v>21700</v>
      </c>
      <c r="L237" s="15">
        <v>18</v>
      </c>
      <c r="M237" s="15">
        <v>6080</v>
      </c>
    </row>
    <row r="238" spans="2:13" x14ac:dyDescent="0.2">
      <c r="B238" s="1" t="s">
        <v>625</v>
      </c>
      <c r="D238" s="13">
        <v>36</v>
      </c>
      <c r="E238" s="15">
        <v>12500</v>
      </c>
      <c r="F238" s="15">
        <v>30</v>
      </c>
      <c r="G238" s="15">
        <v>10500</v>
      </c>
      <c r="H238" s="15">
        <v>13</v>
      </c>
      <c r="I238" s="15">
        <v>11200</v>
      </c>
      <c r="J238" s="15">
        <v>29</v>
      </c>
      <c r="K238" s="15">
        <v>18400</v>
      </c>
      <c r="L238" s="15">
        <v>13</v>
      </c>
      <c r="M238" s="15">
        <v>4210</v>
      </c>
    </row>
    <row r="239" spans="2:13" x14ac:dyDescent="0.2">
      <c r="B239" s="3" t="s">
        <v>626</v>
      </c>
      <c r="D239" s="115">
        <v>37</v>
      </c>
      <c r="E239" s="116">
        <v>14000</v>
      </c>
      <c r="F239" s="116">
        <v>31</v>
      </c>
      <c r="G239" s="116">
        <v>10100</v>
      </c>
      <c r="H239" s="116">
        <v>14</v>
      </c>
      <c r="I239" s="116">
        <v>12000</v>
      </c>
      <c r="J239" s="116">
        <v>26</v>
      </c>
      <c r="K239" s="116">
        <v>16900</v>
      </c>
      <c r="L239" s="116">
        <v>14</v>
      </c>
      <c r="M239" s="116">
        <v>4950</v>
      </c>
    </row>
    <row r="240" spans="2:13" ht="18" thickBot="1" x14ac:dyDescent="0.25">
      <c r="B240" s="4"/>
      <c r="C240" s="4"/>
      <c r="D240" s="40"/>
      <c r="E240" s="4"/>
      <c r="F240" s="33"/>
      <c r="G240" s="33"/>
      <c r="H240" s="33"/>
      <c r="I240" s="33"/>
      <c r="J240" s="4"/>
      <c r="K240" s="4"/>
      <c r="L240" s="33"/>
      <c r="M240" s="33"/>
    </row>
    <row r="241" spans="2:13" x14ac:dyDescent="0.2">
      <c r="D241" s="5"/>
      <c r="F241" s="5"/>
      <c r="H241" s="5"/>
      <c r="J241" s="5"/>
      <c r="L241" s="5"/>
    </row>
    <row r="242" spans="2:13" x14ac:dyDescent="0.2">
      <c r="D242" s="9" t="s">
        <v>716</v>
      </c>
      <c r="E242" s="6"/>
      <c r="F242" s="9" t="s">
        <v>717</v>
      </c>
      <c r="G242" s="6"/>
      <c r="H242" s="9" t="s">
        <v>718</v>
      </c>
      <c r="I242" s="6"/>
      <c r="J242" s="9" t="s">
        <v>719</v>
      </c>
      <c r="K242" s="6"/>
      <c r="L242" s="9" t="s">
        <v>720</v>
      </c>
      <c r="M242" s="6"/>
    </row>
    <row r="243" spans="2:13" x14ac:dyDescent="0.2">
      <c r="B243" s="6"/>
      <c r="C243" s="6"/>
      <c r="D243" s="9" t="s">
        <v>636</v>
      </c>
      <c r="E243" s="9" t="s">
        <v>713</v>
      </c>
      <c r="F243" s="9" t="s">
        <v>636</v>
      </c>
      <c r="G243" s="9" t="s">
        <v>713</v>
      </c>
      <c r="H243" s="9" t="s">
        <v>636</v>
      </c>
      <c r="I243" s="9" t="s">
        <v>713</v>
      </c>
      <c r="J243" s="9" t="s">
        <v>636</v>
      </c>
      <c r="K243" s="9" t="s">
        <v>713</v>
      </c>
      <c r="L243" s="9" t="s">
        <v>636</v>
      </c>
      <c r="M243" s="9" t="s">
        <v>713</v>
      </c>
    </row>
    <row r="244" spans="2:13" x14ac:dyDescent="0.2">
      <c r="D244" s="11" t="s">
        <v>17</v>
      </c>
      <c r="E244" s="12" t="s">
        <v>714</v>
      </c>
      <c r="F244" s="12" t="s">
        <v>17</v>
      </c>
      <c r="G244" s="12" t="s">
        <v>714</v>
      </c>
      <c r="H244" s="12" t="s">
        <v>17</v>
      </c>
      <c r="I244" s="12" t="s">
        <v>714</v>
      </c>
      <c r="J244" s="12" t="s">
        <v>17</v>
      </c>
      <c r="K244" s="12" t="s">
        <v>714</v>
      </c>
      <c r="L244" s="12" t="s">
        <v>17</v>
      </c>
      <c r="M244" s="12" t="s">
        <v>714</v>
      </c>
    </row>
    <row r="245" spans="2:13" x14ac:dyDescent="0.2">
      <c r="B245" s="1" t="s">
        <v>715</v>
      </c>
      <c r="D245" s="45" t="s">
        <v>111</v>
      </c>
      <c r="E245" s="21" t="s">
        <v>111</v>
      </c>
      <c r="F245" s="21" t="s">
        <v>111</v>
      </c>
      <c r="G245" s="21" t="s">
        <v>111</v>
      </c>
      <c r="H245" s="21" t="s">
        <v>111</v>
      </c>
      <c r="I245" s="21" t="s">
        <v>111</v>
      </c>
      <c r="J245" s="21" t="s">
        <v>111</v>
      </c>
      <c r="K245" s="21" t="s">
        <v>111</v>
      </c>
      <c r="L245" s="15">
        <v>3</v>
      </c>
      <c r="M245" s="15">
        <v>2580</v>
      </c>
    </row>
    <row r="246" spans="2:13" x14ac:dyDescent="0.2">
      <c r="B246" s="1" t="s">
        <v>615</v>
      </c>
      <c r="D246" s="45" t="s">
        <v>111</v>
      </c>
      <c r="E246" s="21" t="s">
        <v>111</v>
      </c>
      <c r="F246" s="21" t="s">
        <v>111</v>
      </c>
      <c r="G246" s="21" t="s">
        <v>111</v>
      </c>
      <c r="H246" s="21" t="s">
        <v>111</v>
      </c>
      <c r="I246" s="21" t="s">
        <v>111</v>
      </c>
      <c r="J246" s="21" t="s">
        <v>111</v>
      </c>
      <c r="K246" s="21" t="s">
        <v>111</v>
      </c>
      <c r="L246" s="15">
        <v>2</v>
      </c>
      <c r="M246" s="15">
        <v>1870</v>
      </c>
    </row>
    <row r="247" spans="2:13" x14ac:dyDescent="0.2">
      <c r="B247" s="1" t="s">
        <v>92</v>
      </c>
      <c r="D247" s="13">
        <v>61</v>
      </c>
      <c r="E247" s="15">
        <v>23400</v>
      </c>
      <c r="F247" s="15">
        <v>26</v>
      </c>
      <c r="G247" s="15">
        <v>16800</v>
      </c>
      <c r="H247" s="21" t="s">
        <v>111</v>
      </c>
      <c r="I247" s="21" t="s">
        <v>111</v>
      </c>
      <c r="J247" s="21" t="s">
        <v>111</v>
      </c>
      <c r="K247" s="21" t="s">
        <v>111</v>
      </c>
      <c r="L247" s="15">
        <v>3</v>
      </c>
      <c r="M247" s="15">
        <v>2680</v>
      </c>
    </row>
    <row r="248" spans="2:13" x14ac:dyDescent="0.2">
      <c r="D248" s="13"/>
      <c r="E248" s="15"/>
      <c r="F248" s="15"/>
      <c r="G248" s="15"/>
      <c r="H248" s="15"/>
      <c r="I248" s="15"/>
      <c r="J248" s="15"/>
      <c r="K248" s="15"/>
      <c r="L248" s="15"/>
      <c r="M248" s="15"/>
    </row>
    <row r="249" spans="2:13" x14ac:dyDescent="0.2">
      <c r="B249" s="1" t="s">
        <v>663</v>
      </c>
      <c r="D249" s="13">
        <v>66</v>
      </c>
      <c r="E249" s="15">
        <v>25000</v>
      </c>
      <c r="F249" s="15">
        <v>30</v>
      </c>
      <c r="G249" s="15">
        <v>17600</v>
      </c>
      <c r="H249" s="21" t="s">
        <v>111</v>
      </c>
      <c r="I249" s="21" t="s">
        <v>111</v>
      </c>
      <c r="J249" s="21" t="s">
        <v>111</v>
      </c>
      <c r="K249" s="21" t="s">
        <v>111</v>
      </c>
      <c r="L249" s="15">
        <v>3</v>
      </c>
      <c r="M249" s="15">
        <v>2120</v>
      </c>
    </row>
    <row r="250" spans="2:13" x14ac:dyDescent="0.2">
      <c r="B250" s="1" t="s">
        <v>664</v>
      </c>
      <c r="D250" s="13">
        <v>74</v>
      </c>
      <c r="E250" s="15">
        <v>34000</v>
      </c>
      <c r="F250" s="15">
        <v>36</v>
      </c>
      <c r="G250" s="15">
        <v>22100</v>
      </c>
      <c r="H250" s="21" t="s">
        <v>111</v>
      </c>
      <c r="I250" s="21" t="s">
        <v>111</v>
      </c>
      <c r="J250" s="21" t="s">
        <v>111</v>
      </c>
      <c r="K250" s="21" t="s">
        <v>111</v>
      </c>
      <c r="L250" s="15">
        <v>3</v>
      </c>
      <c r="M250" s="15">
        <v>2990</v>
      </c>
    </row>
    <row r="251" spans="2:13" x14ac:dyDescent="0.2">
      <c r="B251" s="1" t="s">
        <v>665</v>
      </c>
      <c r="D251" s="13">
        <v>67</v>
      </c>
      <c r="E251" s="15">
        <v>30100</v>
      </c>
      <c r="F251" s="15">
        <v>41</v>
      </c>
      <c r="G251" s="15">
        <v>28600</v>
      </c>
      <c r="H251" s="15">
        <v>3</v>
      </c>
      <c r="I251" s="15">
        <v>3530</v>
      </c>
      <c r="J251" s="15">
        <v>6</v>
      </c>
      <c r="K251" s="15">
        <v>2910</v>
      </c>
      <c r="L251" s="15">
        <v>3</v>
      </c>
      <c r="M251" s="15">
        <v>2940</v>
      </c>
    </row>
    <row r="252" spans="2:13" x14ac:dyDescent="0.2">
      <c r="D252" s="5"/>
    </row>
    <row r="253" spans="2:13" x14ac:dyDescent="0.2">
      <c r="B253" s="1" t="s">
        <v>666</v>
      </c>
      <c r="D253" s="13">
        <v>67</v>
      </c>
      <c r="E253" s="15">
        <v>33000</v>
      </c>
      <c r="F253" s="15">
        <v>43</v>
      </c>
      <c r="G253" s="15">
        <v>32200</v>
      </c>
      <c r="H253" s="15">
        <v>3</v>
      </c>
      <c r="I253" s="15">
        <v>4430</v>
      </c>
      <c r="J253" s="15">
        <v>7</v>
      </c>
      <c r="K253" s="15">
        <v>3200</v>
      </c>
      <c r="L253" s="15">
        <v>3</v>
      </c>
      <c r="M253" s="15">
        <v>2920</v>
      </c>
    </row>
    <row r="254" spans="2:13" x14ac:dyDescent="0.2">
      <c r="B254" s="1" t="s">
        <v>616</v>
      </c>
      <c r="D254" s="13">
        <v>62</v>
      </c>
      <c r="E254" s="15">
        <v>31800</v>
      </c>
      <c r="F254" s="15">
        <v>43</v>
      </c>
      <c r="G254" s="15">
        <v>34700</v>
      </c>
      <c r="H254" s="15">
        <v>3</v>
      </c>
      <c r="I254" s="15">
        <v>4370</v>
      </c>
      <c r="J254" s="15">
        <v>6</v>
      </c>
      <c r="K254" s="15">
        <v>2950</v>
      </c>
      <c r="L254" s="15">
        <v>2</v>
      </c>
      <c r="M254" s="15">
        <v>1350</v>
      </c>
    </row>
    <row r="255" spans="2:13" x14ac:dyDescent="0.2">
      <c r="B255" s="1" t="s">
        <v>623</v>
      </c>
      <c r="D255" s="13">
        <v>55</v>
      </c>
      <c r="E255" s="15">
        <v>29300</v>
      </c>
      <c r="F255" s="15">
        <v>44</v>
      </c>
      <c r="G255" s="15">
        <v>34900</v>
      </c>
      <c r="H255" s="15">
        <v>3</v>
      </c>
      <c r="I255" s="15">
        <v>4110</v>
      </c>
      <c r="J255" s="15">
        <v>7</v>
      </c>
      <c r="K255" s="15">
        <v>3280</v>
      </c>
      <c r="L255" s="15">
        <v>2</v>
      </c>
      <c r="M255" s="15">
        <v>1460</v>
      </c>
    </row>
    <row r="256" spans="2:13" x14ac:dyDescent="0.2">
      <c r="D256" s="5"/>
    </row>
    <row r="257" spans="2:15" x14ac:dyDescent="0.2">
      <c r="B257" s="1" t="s">
        <v>624</v>
      </c>
      <c r="D257" s="13">
        <v>57</v>
      </c>
      <c r="E257" s="15">
        <v>28000</v>
      </c>
      <c r="F257" s="15">
        <v>49</v>
      </c>
      <c r="G257" s="15">
        <v>38000</v>
      </c>
      <c r="H257" s="15">
        <v>5</v>
      </c>
      <c r="I257" s="15">
        <v>6010</v>
      </c>
      <c r="J257" s="15">
        <v>9</v>
      </c>
      <c r="K257" s="15">
        <v>4240</v>
      </c>
      <c r="L257" s="15">
        <v>2</v>
      </c>
      <c r="M257" s="15">
        <v>1430</v>
      </c>
    </row>
    <row r="258" spans="2:15" x14ac:dyDescent="0.2">
      <c r="B258" s="1" t="s">
        <v>625</v>
      </c>
      <c r="D258" s="13">
        <v>52</v>
      </c>
      <c r="E258" s="15">
        <v>26100</v>
      </c>
      <c r="F258" s="15">
        <v>48</v>
      </c>
      <c r="G258" s="15">
        <v>40000</v>
      </c>
      <c r="H258" s="15">
        <v>7</v>
      </c>
      <c r="I258" s="15">
        <v>10900</v>
      </c>
      <c r="J258" s="15">
        <v>9</v>
      </c>
      <c r="K258" s="15">
        <v>4790</v>
      </c>
      <c r="L258" s="15">
        <v>1</v>
      </c>
      <c r="M258" s="15">
        <v>989</v>
      </c>
    </row>
    <row r="259" spans="2:15" x14ac:dyDescent="0.2">
      <c r="B259" s="3" t="s">
        <v>626</v>
      </c>
      <c r="D259" s="115">
        <v>54</v>
      </c>
      <c r="E259" s="116">
        <v>26600</v>
      </c>
      <c r="F259" s="116">
        <v>52</v>
      </c>
      <c r="G259" s="116">
        <v>43400</v>
      </c>
      <c r="H259" s="116">
        <v>9</v>
      </c>
      <c r="I259" s="116">
        <v>14400</v>
      </c>
      <c r="J259" s="116">
        <v>7</v>
      </c>
      <c r="K259" s="116">
        <v>3550</v>
      </c>
      <c r="L259" s="117" t="s">
        <v>99</v>
      </c>
      <c r="M259" s="117" t="s">
        <v>99</v>
      </c>
    </row>
    <row r="260" spans="2:15" ht="18" thickBot="1" x14ac:dyDescent="0.25">
      <c r="B260" s="4"/>
      <c r="C260" s="4"/>
      <c r="D260" s="40"/>
      <c r="E260" s="4"/>
      <c r="F260" s="4"/>
      <c r="G260" s="4"/>
      <c r="H260" s="4"/>
      <c r="I260" s="4"/>
      <c r="J260" s="4"/>
      <c r="K260" s="4"/>
      <c r="L260" s="4"/>
      <c r="M260" s="4"/>
      <c r="N260" s="34"/>
    </row>
    <row r="261" spans="2:15" x14ac:dyDescent="0.2">
      <c r="D261" s="5"/>
      <c r="F261" s="5"/>
      <c r="H261" s="5"/>
      <c r="O261" s="34"/>
    </row>
    <row r="262" spans="2:15" x14ac:dyDescent="0.2">
      <c r="D262" s="9" t="s">
        <v>721</v>
      </c>
      <c r="E262" s="6"/>
      <c r="F262" s="9" t="s">
        <v>722</v>
      </c>
      <c r="G262" s="6"/>
      <c r="H262" s="9" t="s">
        <v>723</v>
      </c>
      <c r="I262" s="6"/>
      <c r="J262" s="34"/>
      <c r="K262" s="34"/>
      <c r="L262" s="34"/>
      <c r="M262" s="34"/>
      <c r="O262" s="34"/>
    </row>
    <row r="263" spans="2:15" x14ac:dyDescent="0.2">
      <c r="B263" s="6"/>
      <c r="C263" s="6"/>
      <c r="D263" s="9" t="s">
        <v>636</v>
      </c>
      <c r="E263" s="9" t="s">
        <v>713</v>
      </c>
      <c r="F263" s="9" t="s">
        <v>636</v>
      </c>
      <c r="G263" s="9" t="s">
        <v>713</v>
      </c>
      <c r="H263" s="9" t="s">
        <v>636</v>
      </c>
      <c r="I263" s="9" t="s">
        <v>713</v>
      </c>
      <c r="J263" s="34"/>
      <c r="K263" s="34"/>
      <c r="L263" s="34"/>
      <c r="M263" s="34"/>
      <c r="O263" s="34"/>
    </row>
    <row r="264" spans="2:15" x14ac:dyDescent="0.2">
      <c r="D264" s="11" t="s">
        <v>17</v>
      </c>
      <c r="E264" s="12" t="s">
        <v>714</v>
      </c>
      <c r="F264" s="12" t="s">
        <v>17</v>
      </c>
      <c r="G264" s="12" t="s">
        <v>714</v>
      </c>
      <c r="H264" s="12" t="s">
        <v>17</v>
      </c>
      <c r="I264" s="12" t="s">
        <v>714</v>
      </c>
      <c r="O264" s="34"/>
    </row>
    <row r="265" spans="2:15" x14ac:dyDescent="0.2">
      <c r="B265" s="1" t="s">
        <v>724</v>
      </c>
      <c r="D265" s="13">
        <v>2</v>
      </c>
      <c r="E265" s="15">
        <v>598</v>
      </c>
      <c r="F265" s="15">
        <v>2</v>
      </c>
      <c r="G265" s="15">
        <v>1160</v>
      </c>
      <c r="H265" s="15">
        <v>3</v>
      </c>
      <c r="I265" s="15">
        <v>2130</v>
      </c>
      <c r="O265" s="34"/>
    </row>
    <row r="266" spans="2:15" x14ac:dyDescent="0.2">
      <c r="B266" s="1" t="s">
        <v>666</v>
      </c>
      <c r="D266" s="13">
        <v>2</v>
      </c>
      <c r="E266" s="15">
        <v>1330</v>
      </c>
      <c r="F266" s="15">
        <v>3</v>
      </c>
      <c r="G266" s="15">
        <v>1700</v>
      </c>
      <c r="H266" s="15">
        <v>3</v>
      </c>
      <c r="I266" s="15">
        <v>2270</v>
      </c>
      <c r="J266" s="15"/>
      <c r="K266" s="15"/>
      <c r="L266" s="15"/>
      <c r="M266" s="15"/>
      <c r="O266" s="34"/>
    </row>
    <row r="267" spans="2:15" x14ac:dyDescent="0.2">
      <c r="B267" s="1" t="s">
        <v>616</v>
      </c>
      <c r="D267" s="13">
        <v>3</v>
      </c>
      <c r="E267" s="15">
        <v>2280</v>
      </c>
      <c r="F267" s="15">
        <v>3</v>
      </c>
      <c r="G267" s="15">
        <v>1880</v>
      </c>
      <c r="H267" s="15">
        <v>2</v>
      </c>
      <c r="I267" s="15">
        <v>1880</v>
      </c>
      <c r="J267" s="15"/>
      <c r="K267" s="15"/>
      <c r="L267" s="15"/>
      <c r="M267" s="15"/>
      <c r="O267" s="34"/>
    </row>
    <row r="268" spans="2:15" x14ac:dyDescent="0.2">
      <c r="B268" s="1" t="s">
        <v>623</v>
      </c>
      <c r="D268" s="13">
        <v>3</v>
      </c>
      <c r="E268" s="15">
        <v>2270</v>
      </c>
      <c r="F268" s="15">
        <v>3</v>
      </c>
      <c r="G268" s="15">
        <v>1560</v>
      </c>
      <c r="H268" s="15">
        <v>3</v>
      </c>
      <c r="I268" s="15">
        <v>2230</v>
      </c>
      <c r="J268" s="15"/>
      <c r="K268" s="15"/>
      <c r="L268" s="15"/>
      <c r="M268" s="15"/>
      <c r="O268" s="34"/>
    </row>
    <row r="269" spans="2:15" x14ac:dyDescent="0.2">
      <c r="D269" s="5"/>
      <c r="O269" s="34"/>
    </row>
    <row r="270" spans="2:15" x14ac:dyDescent="0.2">
      <c r="B270" s="1" t="s">
        <v>624</v>
      </c>
      <c r="D270" s="13">
        <v>2</v>
      </c>
      <c r="E270" s="15">
        <v>1780</v>
      </c>
      <c r="F270" s="15">
        <v>3</v>
      </c>
      <c r="G270" s="15">
        <v>1730</v>
      </c>
      <c r="H270" s="15">
        <v>3</v>
      </c>
      <c r="I270" s="15">
        <v>2310</v>
      </c>
      <c r="J270" s="15"/>
      <c r="K270" s="15"/>
      <c r="L270" s="15"/>
      <c r="M270" s="15"/>
      <c r="O270" s="34"/>
    </row>
    <row r="271" spans="2:15" x14ac:dyDescent="0.2">
      <c r="B271" s="1" t="s">
        <v>625</v>
      </c>
      <c r="D271" s="13">
        <v>2</v>
      </c>
      <c r="E271" s="15">
        <v>1760</v>
      </c>
      <c r="F271" s="15">
        <v>3</v>
      </c>
      <c r="G271" s="15">
        <v>1700</v>
      </c>
      <c r="H271" s="15">
        <v>3</v>
      </c>
      <c r="I271" s="15">
        <v>2240</v>
      </c>
      <c r="J271" s="15"/>
      <c r="K271" s="15"/>
      <c r="L271" s="15"/>
      <c r="M271" s="15"/>
      <c r="O271" s="34"/>
    </row>
    <row r="272" spans="2:15" x14ac:dyDescent="0.2">
      <c r="B272" s="3" t="s">
        <v>626</v>
      </c>
      <c r="D272" s="118" t="s">
        <v>99</v>
      </c>
      <c r="E272" s="117" t="s">
        <v>99</v>
      </c>
      <c r="F272" s="117" t="s">
        <v>99</v>
      </c>
      <c r="G272" s="117" t="s">
        <v>99</v>
      </c>
      <c r="H272" s="116">
        <v>3</v>
      </c>
      <c r="I272" s="116">
        <v>2500</v>
      </c>
      <c r="O272" s="34"/>
    </row>
    <row r="273" spans="1:15" ht="18" thickBot="1" x14ac:dyDescent="0.25">
      <c r="B273" s="4"/>
      <c r="C273" s="4"/>
      <c r="D273" s="40"/>
      <c r="E273" s="4"/>
      <c r="F273" s="4"/>
      <c r="G273" s="4"/>
      <c r="H273" s="4"/>
      <c r="I273" s="4"/>
      <c r="J273" s="34"/>
      <c r="K273" s="34"/>
      <c r="L273" s="34"/>
      <c r="M273" s="34"/>
      <c r="O273" s="34"/>
    </row>
    <row r="274" spans="1:15" x14ac:dyDescent="0.2">
      <c r="D274" s="1" t="s">
        <v>72</v>
      </c>
      <c r="O274" s="34"/>
    </row>
    <row r="275" spans="1:15" x14ac:dyDescent="0.2">
      <c r="A275" s="1"/>
    </row>
  </sheetData>
  <phoneticPr fontId="2"/>
  <pageMargins left="0.37" right="0.46" top="0.55000000000000004" bottom="0.56000000000000005" header="0.51200000000000001" footer="0.51200000000000001"/>
  <pageSetup paperSize="12" scale="75" orientation="portrait" verticalDpi="0" r:id="rId1"/>
  <headerFooter alignWithMargins="0"/>
  <rowBreaks count="3" manualBreakCount="3">
    <brk id="73" max="12" man="1"/>
    <brk id="140" max="12" man="1"/>
    <brk id="21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S28" sqref="S28"/>
    </sheetView>
  </sheetViews>
  <sheetFormatPr defaultColWidth="9.62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0.875" style="2" customWidth="1"/>
    <col min="6" max="7" width="9.625" style="2"/>
    <col min="8" max="8" width="10.875" style="2" customWidth="1"/>
    <col min="9" max="9" width="12.125" style="2" customWidth="1"/>
    <col min="10" max="10" width="10.875" style="2" customWidth="1"/>
    <col min="11" max="256" width="9.625" style="2"/>
    <col min="257" max="257" width="13.375" style="2" customWidth="1"/>
    <col min="258" max="258" width="17.125" style="2" customWidth="1"/>
    <col min="259" max="259" width="13.375" style="2" customWidth="1"/>
    <col min="260" max="261" width="10.875" style="2" customWidth="1"/>
    <col min="262" max="263" width="9.625" style="2"/>
    <col min="264" max="264" width="10.875" style="2" customWidth="1"/>
    <col min="265" max="265" width="12.125" style="2" customWidth="1"/>
    <col min="266" max="266" width="10.875" style="2" customWidth="1"/>
    <col min="267" max="512" width="9.625" style="2"/>
    <col min="513" max="513" width="13.375" style="2" customWidth="1"/>
    <col min="514" max="514" width="17.125" style="2" customWidth="1"/>
    <col min="515" max="515" width="13.375" style="2" customWidth="1"/>
    <col min="516" max="517" width="10.875" style="2" customWidth="1"/>
    <col min="518" max="519" width="9.625" style="2"/>
    <col min="520" max="520" width="10.875" style="2" customWidth="1"/>
    <col min="521" max="521" width="12.125" style="2" customWidth="1"/>
    <col min="522" max="522" width="10.875" style="2" customWidth="1"/>
    <col min="523" max="768" width="9.625" style="2"/>
    <col min="769" max="769" width="13.375" style="2" customWidth="1"/>
    <col min="770" max="770" width="17.125" style="2" customWidth="1"/>
    <col min="771" max="771" width="13.375" style="2" customWidth="1"/>
    <col min="772" max="773" width="10.875" style="2" customWidth="1"/>
    <col min="774" max="775" width="9.625" style="2"/>
    <col min="776" max="776" width="10.875" style="2" customWidth="1"/>
    <col min="777" max="777" width="12.125" style="2" customWidth="1"/>
    <col min="778" max="778" width="10.875" style="2" customWidth="1"/>
    <col min="779" max="1024" width="9.625" style="2"/>
    <col min="1025" max="1025" width="13.375" style="2" customWidth="1"/>
    <col min="1026" max="1026" width="17.125" style="2" customWidth="1"/>
    <col min="1027" max="1027" width="13.375" style="2" customWidth="1"/>
    <col min="1028" max="1029" width="10.875" style="2" customWidth="1"/>
    <col min="1030" max="1031" width="9.625" style="2"/>
    <col min="1032" max="1032" width="10.875" style="2" customWidth="1"/>
    <col min="1033" max="1033" width="12.125" style="2" customWidth="1"/>
    <col min="1034" max="1034" width="10.875" style="2" customWidth="1"/>
    <col min="1035" max="1280" width="9.625" style="2"/>
    <col min="1281" max="1281" width="13.375" style="2" customWidth="1"/>
    <col min="1282" max="1282" width="17.125" style="2" customWidth="1"/>
    <col min="1283" max="1283" width="13.375" style="2" customWidth="1"/>
    <col min="1284" max="1285" width="10.875" style="2" customWidth="1"/>
    <col min="1286" max="1287" width="9.625" style="2"/>
    <col min="1288" max="1288" width="10.875" style="2" customWidth="1"/>
    <col min="1289" max="1289" width="12.125" style="2" customWidth="1"/>
    <col min="1290" max="1290" width="10.875" style="2" customWidth="1"/>
    <col min="1291" max="1536" width="9.625" style="2"/>
    <col min="1537" max="1537" width="13.375" style="2" customWidth="1"/>
    <col min="1538" max="1538" width="17.125" style="2" customWidth="1"/>
    <col min="1539" max="1539" width="13.375" style="2" customWidth="1"/>
    <col min="1540" max="1541" width="10.875" style="2" customWidth="1"/>
    <col min="1542" max="1543" width="9.625" style="2"/>
    <col min="1544" max="1544" width="10.875" style="2" customWidth="1"/>
    <col min="1545" max="1545" width="12.125" style="2" customWidth="1"/>
    <col min="1546" max="1546" width="10.875" style="2" customWidth="1"/>
    <col min="1547" max="1792" width="9.625" style="2"/>
    <col min="1793" max="1793" width="13.375" style="2" customWidth="1"/>
    <col min="1794" max="1794" width="17.125" style="2" customWidth="1"/>
    <col min="1795" max="1795" width="13.375" style="2" customWidth="1"/>
    <col min="1796" max="1797" width="10.875" style="2" customWidth="1"/>
    <col min="1798" max="1799" width="9.625" style="2"/>
    <col min="1800" max="1800" width="10.875" style="2" customWidth="1"/>
    <col min="1801" max="1801" width="12.125" style="2" customWidth="1"/>
    <col min="1802" max="1802" width="10.875" style="2" customWidth="1"/>
    <col min="1803" max="2048" width="9.625" style="2"/>
    <col min="2049" max="2049" width="13.375" style="2" customWidth="1"/>
    <col min="2050" max="2050" width="17.125" style="2" customWidth="1"/>
    <col min="2051" max="2051" width="13.375" style="2" customWidth="1"/>
    <col min="2052" max="2053" width="10.875" style="2" customWidth="1"/>
    <col min="2054" max="2055" width="9.625" style="2"/>
    <col min="2056" max="2056" width="10.875" style="2" customWidth="1"/>
    <col min="2057" max="2057" width="12.125" style="2" customWidth="1"/>
    <col min="2058" max="2058" width="10.875" style="2" customWidth="1"/>
    <col min="2059" max="2304" width="9.625" style="2"/>
    <col min="2305" max="2305" width="13.375" style="2" customWidth="1"/>
    <col min="2306" max="2306" width="17.125" style="2" customWidth="1"/>
    <col min="2307" max="2307" width="13.375" style="2" customWidth="1"/>
    <col min="2308" max="2309" width="10.875" style="2" customWidth="1"/>
    <col min="2310" max="2311" width="9.625" style="2"/>
    <col min="2312" max="2312" width="10.875" style="2" customWidth="1"/>
    <col min="2313" max="2313" width="12.125" style="2" customWidth="1"/>
    <col min="2314" max="2314" width="10.875" style="2" customWidth="1"/>
    <col min="2315" max="2560" width="9.625" style="2"/>
    <col min="2561" max="2561" width="13.375" style="2" customWidth="1"/>
    <col min="2562" max="2562" width="17.125" style="2" customWidth="1"/>
    <col min="2563" max="2563" width="13.375" style="2" customWidth="1"/>
    <col min="2564" max="2565" width="10.875" style="2" customWidth="1"/>
    <col min="2566" max="2567" width="9.625" style="2"/>
    <col min="2568" max="2568" width="10.875" style="2" customWidth="1"/>
    <col min="2569" max="2569" width="12.125" style="2" customWidth="1"/>
    <col min="2570" max="2570" width="10.875" style="2" customWidth="1"/>
    <col min="2571" max="2816" width="9.625" style="2"/>
    <col min="2817" max="2817" width="13.375" style="2" customWidth="1"/>
    <col min="2818" max="2818" width="17.125" style="2" customWidth="1"/>
    <col min="2819" max="2819" width="13.375" style="2" customWidth="1"/>
    <col min="2820" max="2821" width="10.875" style="2" customWidth="1"/>
    <col min="2822" max="2823" width="9.625" style="2"/>
    <col min="2824" max="2824" width="10.875" style="2" customWidth="1"/>
    <col min="2825" max="2825" width="12.125" style="2" customWidth="1"/>
    <col min="2826" max="2826" width="10.875" style="2" customWidth="1"/>
    <col min="2827" max="3072" width="9.625" style="2"/>
    <col min="3073" max="3073" width="13.375" style="2" customWidth="1"/>
    <col min="3074" max="3074" width="17.125" style="2" customWidth="1"/>
    <col min="3075" max="3075" width="13.375" style="2" customWidth="1"/>
    <col min="3076" max="3077" width="10.875" style="2" customWidth="1"/>
    <col min="3078" max="3079" width="9.625" style="2"/>
    <col min="3080" max="3080" width="10.875" style="2" customWidth="1"/>
    <col min="3081" max="3081" width="12.125" style="2" customWidth="1"/>
    <col min="3082" max="3082" width="10.875" style="2" customWidth="1"/>
    <col min="3083" max="3328" width="9.625" style="2"/>
    <col min="3329" max="3329" width="13.375" style="2" customWidth="1"/>
    <col min="3330" max="3330" width="17.125" style="2" customWidth="1"/>
    <col min="3331" max="3331" width="13.375" style="2" customWidth="1"/>
    <col min="3332" max="3333" width="10.875" style="2" customWidth="1"/>
    <col min="3334" max="3335" width="9.625" style="2"/>
    <col min="3336" max="3336" width="10.875" style="2" customWidth="1"/>
    <col min="3337" max="3337" width="12.125" style="2" customWidth="1"/>
    <col min="3338" max="3338" width="10.875" style="2" customWidth="1"/>
    <col min="3339" max="3584" width="9.625" style="2"/>
    <col min="3585" max="3585" width="13.375" style="2" customWidth="1"/>
    <col min="3586" max="3586" width="17.125" style="2" customWidth="1"/>
    <col min="3587" max="3587" width="13.375" style="2" customWidth="1"/>
    <col min="3588" max="3589" width="10.875" style="2" customWidth="1"/>
    <col min="3590" max="3591" width="9.625" style="2"/>
    <col min="3592" max="3592" width="10.875" style="2" customWidth="1"/>
    <col min="3593" max="3593" width="12.125" style="2" customWidth="1"/>
    <col min="3594" max="3594" width="10.875" style="2" customWidth="1"/>
    <col min="3595" max="3840" width="9.625" style="2"/>
    <col min="3841" max="3841" width="13.375" style="2" customWidth="1"/>
    <col min="3842" max="3842" width="17.125" style="2" customWidth="1"/>
    <col min="3843" max="3843" width="13.375" style="2" customWidth="1"/>
    <col min="3844" max="3845" width="10.875" style="2" customWidth="1"/>
    <col min="3846" max="3847" width="9.625" style="2"/>
    <col min="3848" max="3848" width="10.875" style="2" customWidth="1"/>
    <col min="3849" max="3849" width="12.125" style="2" customWidth="1"/>
    <col min="3850" max="3850" width="10.875" style="2" customWidth="1"/>
    <col min="3851" max="4096" width="9.625" style="2"/>
    <col min="4097" max="4097" width="13.375" style="2" customWidth="1"/>
    <col min="4098" max="4098" width="17.125" style="2" customWidth="1"/>
    <col min="4099" max="4099" width="13.375" style="2" customWidth="1"/>
    <col min="4100" max="4101" width="10.875" style="2" customWidth="1"/>
    <col min="4102" max="4103" width="9.625" style="2"/>
    <col min="4104" max="4104" width="10.875" style="2" customWidth="1"/>
    <col min="4105" max="4105" width="12.125" style="2" customWidth="1"/>
    <col min="4106" max="4106" width="10.875" style="2" customWidth="1"/>
    <col min="4107" max="4352" width="9.625" style="2"/>
    <col min="4353" max="4353" width="13.375" style="2" customWidth="1"/>
    <col min="4354" max="4354" width="17.125" style="2" customWidth="1"/>
    <col min="4355" max="4355" width="13.375" style="2" customWidth="1"/>
    <col min="4356" max="4357" width="10.875" style="2" customWidth="1"/>
    <col min="4358" max="4359" width="9.625" style="2"/>
    <col min="4360" max="4360" width="10.875" style="2" customWidth="1"/>
    <col min="4361" max="4361" width="12.125" style="2" customWidth="1"/>
    <col min="4362" max="4362" width="10.875" style="2" customWidth="1"/>
    <col min="4363" max="4608" width="9.625" style="2"/>
    <col min="4609" max="4609" width="13.375" style="2" customWidth="1"/>
    <col min="4610" max="4610" width="17.125" style="2" customWidth="1"/>
    <col min="4611" max="4611" width="13.375" style="2" customWidth="1"/>
    <col min="4612" max="4613" width="10.875" style="2" customWidth="1"/>
    <col min="4614" max="4615" width="9.625" style="2"/>
    <col min="4616" max="4616" width="10.875" style="2" customWidth="1"/>
    <col min="4617" max="4617" width="12.125" style="2" customWidth="1"/>
    <col min="4618" max="4618" width="10.875" style="2" customWidth="1"/>
    <col min="4619" max="4864" width="9.625" style="2"/>
    <col min="4865" max="4865" width="13.375" style="2" customWidth="1"/>
    <col min="4866" max="4866" width="17.125" style="2" customWidth="1"/>
    <col min="4867" max="4867" width="13.375" style="2" customWidth="1"/>
    <col min="4868" max="4869" width="10.875" style="2" customWidth="1"/>
    <col min="4870" max="4871" width="9.625" style="2"/>
    <col min="4872" max="4872" width="10.875" style="2" customWidth="1"/>
    <col min="4873" max="4873" width="12.125" style="2" customWidth="1"/>
    <col min="4874" max="4874" width="10.875" style="2" customWidth="1"/>
    <col min="4875" max="5120" width="9.625" style="2"/>
    <col min="5121" max="5121" width="13.375" style="2" customWidth="1"/>
    <col min="5122" max="5122" width="17.125" style="2" customWidth="1"/>
    <col min="5123" max="5123" width="13.375" style="2" customWidth="1"/>
    <col min="5124" max="5125" width="10.875" style="2" customWidth="1"/>
    <col min="5126" max="5127" width="9.625" style="2"/>
    <col min="5128" max="5128" width="10.875" style="2" customWidth="1"/>
    <col min="5129" max="5129" width="12.125" style="2" customWidth="1"/>
    <col min="5130" max="5130" width="10.875" style="2" customWidth="1"/>
    <col min="5131" max="5376" width="9.625" style="2"/>
    <col min="5377" max="5377" width="13.375" style="2" customWidth="1"/>
    <col min="5378" max="5378" width="17.125" style="2" customWidth="1"/>
    <col min="5379" max="5379" width="13.375" style="2" customWidth="1"/>
    <col min="5380" max="5381" width="10.875" style="2" customWidth="1"/>
    <col min="5382" max="5383" width="9.625" style="2"/>
    <col min="5384" max="5384" width="10.875" style="2" customWidth="1"/>
    <col min="5385" max="5385" width="12.125" style="2" customWidth="1"/>
    <col min="5386" max="5386" width="10.875" style="2" customWidth="1"/>
    <col min="5387" max="5632" width="9.625" style="2"/>
    <col min="5633" max="5633" width="13.375" style="2" customWidth="1"/>
    <col min="5634" max="5634" width="17.125" style="2" customWidth="1"/>
    <col min="5635" max="5635" width="13.375" style="2" customWidth="1"/>
    <col min="5636" max="5637" width="10.875" style="2" customWidth="1"/>
    <col min="5638" max="5639" width="9.625" style="2"/>
    <col min="5640" max="5640" width="10.875" style="2" customWidth="1"/>
    <col min="5641" max="5641" width="12.125" style="2" customWidth="1"/>
    <col min="5642" max="5642" width="10.875" style="2" customWidth="1"/>
    <col min="5643" max="5888" width="9.625" style="2"/>
    <col min="5889" max="5889" width="13.375" style="2" customWidth="1"/>
    <col min="5890" max="5890" width="17.125" style="2" customWidth="1"/>
    <col min="5891" max="5891" width="13.375" style="2" customWidth="1"/>
    <col min="5892" max="5893" width="10.875" style="2" customWidth="1"/>
    <col min="5894" max="5895" width="9.625" style="2"/>
    <col min="5896" max="5896" width="10.875" style="2" customWidth="1"/>
    <col min="5897" max="5897" width="12.125" style="2" customWidth="1"/>
    <col min="5898" max="5898" width="10.875" style="2" customWidth="1"/>
    <col min="5899" max="6144" width="9.625" style="2"/>
    <col min="6145" max="6145" width="13.375" style="2" customWidth="1"/>
    <col min="6146" max="6146" width="17.125" style="2" customWidth="1"/>
    <col min="6147" max="6147" width="13.375" style="2" customWidth="1"/>
    <col min="6148" max="6149" width="10.875" style="2" customWidth="1"/>
    <col min="6150" max="6151" width="9.625" style="2"/>
    <col min="6152" max="6152" width="10.875" style="2" customWidth="1"/>
    <col min="6153" max="6153" width="12.125" style="2" customWidth="1"/>
    <col min="6154" max="6154" width="10.875" style="2" customWidth="1"/>
    <col min="6155" max="6400" width="9.625" style="2"/>
    <col min="6401" max="6401" width="13.375" style="2" customWidth="1"/>
    <col min="6402" max="6402" width="17.125" style="2" customWidth="1"/>
    <col min="6403" max="6403" width="13.375" style="2" customWidth="1"/>
    <col min="6404" max="6405" width="10.875" style="2" customWidth="1"/>
    <col min="6406" max="6407" width="9.625" style="2"/>
    <col min="6408" max="6408" width="10.875" style="2" customWidth="1"/>
    <col min="6409" max="6409" width="12.125" style="2" customWidth="1"/>
    <col min="6410" max="6410" width="10.875" style="2" customWidth="1"/>
    <col min="6411" max="6656" width="9.625" style="2"/>
    <col min="6657" max="6657" width="13.375" style="2" customWidth="1"/>
    <col min="6658" max="6658" width="17.125" style="2" customWidth="1"/>
    <col min="6659" max="6659" width="13.375" style="2" customWidth="1"/>
    <col min="6660" max="6661" width="10.875" style="2" customWidth="1"/>
    <col min="6662" max="6663" width="9.625" style="2"/>
    <col min="6664" max="6664" width="10.875" style="2" customWidth="1"/>
    <col min="6665" max="6665" width="12.125" style="2" customWidth="1"/>
    <col min="6666" max="6666" width="10.875" style="2" customWidth="1"/>
    <col min="6667" max="6912" width="9.625" style="2"/>
    <col min="6913" max="6913" width="13.375" style="2" customWidth="1"/>
    <col min="6914" max="6914" width="17.125" style="2" customWidth="1"/>
    <col min="6915" max="6915" width="13.375" style="2" customWidth="1"/>
    <col min="6916" max="6917" width="10.875" style="2" customWidth="1"/>
    <col min="6918" max="6919" width="9.625" style="2"/>
    <col min="6920" max="6920" width="10.875" style="2" customWidth="1"/>
    <col min="6921" max="6921" width="12.125" style="2" customWidth="1"/>
    <col min="6922" max="6922" width="10.875" style="2" customWidth="1"/>
    <col min="6923" max="7168" width="9.625" style="2"/>
    <col min="7169" max="7169" width="13.375" style="2" customWidth="1"/>
    <col min="7170" max="7170" width="17.125" style="2" customWidth="1"/>
    <col min="7171" max="7171" width="13.375" style="2" customWidth="1"/>
    <col min="7172" max="7173" width="10.875" style="2" customWidth="1"/>
    <col min="7174" max="7175" width="9.625" style="2"/>
    <col min="7176" max="7176" width="10.875" style="2" customWidth="1"/>
    <col min="7177" max="7177" width="12.125" style="2" customWidth="1"/>
    <col min="7178" max="7178" width="10.875" style="2" customWidth="1"/>
    <col min="7179" max="7424" width="9.625" style="2"/>
    <col min="7425" max="7425" width="13.375" style="2" customWidth="1"/>
    <col min="7426" max="7426" width="17.125" style="2" customWidth="1"/>
    <col min="7427" max="7427" width="13.375" style="2" customWidth="1"/>
    <col min="7428" max="7429" width="10.875" style="2" customWidth="1"/>
    <col min="7430" max="7431" width="9.625" style="2"/>
    <col min="7432" max="7432" width="10.875" style="2" customWidth="1"/>
    <col min="7433" max="7433" width="12.125" style="2" customWidth="1"/>
    <col min="7434" max="7434" width="10.875" style="2" customWidth="1"/>
    <col min="7435" max="7680" width="9.625" style="2"/>
    <col min="7681" max="7681" width="13.375" style="2" customWidth="1"/>
    <col min="7682" max="7682" width="17.125" style="2" customWidth="1"/>
    <col min="7683" max="7683" width="13.375" style="2" customWidth="1"/>
    <col min="7684" max="7685" width="10.875" style="2" customWidth="1"/>
    <col min="7686" max="7687" width="9.625" style="2"/>
    <col min="7688" max="7688" width="10.875" style="2" customWidth="1"/>
    <col min="7689" max="7689" width="12.125" style="2" customWidth="1"/>
    <col min="7690" max="7690" width="10.875" style="2" customWidth="1"/>
    <col min="7691" max="7936" width="9.625" style="2"/>
    <col min="7937" max="7937" width="13.375" style="2" customWidth="1"/>
    <col min="7938" max="7938" width="17.125" style="2" customWidth="1"/>
    <col min="7939" max="7939" width="13.375" style="2" customWidth="1"/>
    <col min="7940" max="7941" width="10.875" style="2" customWidth="1"/>
    <col min="7942" max="7943" width="9.625" style="2"/>
    <col min="7944" max="7944" width="10.875" style="2" customWidth="1"/>
    <col min="7945" max="7945" width="12.125" style="2" customWidth="1"/>
    <col min="7946" max="7946" width="10.875" style="2" customWidth="1"/>
    <col min="7947" max="8192" width="9.625" style="2"/>
    <col min="8193" max="8193" width="13.375" style="2" customWidth="1"/>
    <col min="8194" max="8194" width="17.125" style="2" customWidth="1"/>
    <col min="8195" max="8195" width="13.375" style="2" customWidth="1"/>
    <col min="8196" max="8197" width="10.875" style="2" customWidth="1"/>
    <col min="8198" max="8199" width="9.625" style="2"/>
    <col min="8200" max="8200" width="10.875" style="2" customWidth="1"/>
    <col min="8201" max="8201" width="12.125" style="2" customWidth="1"/>
    <col min="8202" max="8202" width="10.875" style="2" customWidth="1"/>
    <col min="8203" max="8448" width="9.625" style="2"/>
    <col min="8449" max="8449" width="13.375" style="2" customWidth="1"/>
    <col min="8450" max="8450" width="17.125" style="2" customWidth="1"/>
    <col min="8451" max="8451" width="13.375" style="2" customWidth="1"/>
    <col min="8452" max="8453" width="10.875" style="2" customWidth="1"/>
    <col min="8454" max="8455" width="9.625" style="2"/>
    <col min="8456" max="8456" width="10.875" style="2" customWidth="1"/>
    <col min="8457" max="8457" width="12.125" style="2" customWidth="1"/>
    <col min="8458" max="8458" width="10.875" style="2" customWidth="1"/>
    <col min="8459" max="8704" width="9.625" style="2"/>
    <col min="8705" max="8705" width="13.375" style="2" customWidth="1"/>
    <col min="8706" max="8706" width="17.125" style="2" customWidth="1"/>
    <col min="8707" max="8707" width="13.375" style="2" customWidth="1"/>
    <col min="8708" max="8709" width="10.875" style="2" customWidth="1"/>
    <col min="8710" max="8711" width="9.625" style="2"/>
    <col min="8712" max="8712" width="10.875" style="2" customWidth="1"/>
    <col min="8713" max="8713" width="12.125" style="2" customWidth="1"/>
    <col min="8714" max="8714" width="10.875" style="2" customWidth="1"/>
    <col min="8715" max="8960" width="9.625" style="2"/>
    <col min="8961" max="8961" width="13.375" style="2" customWidth="1"/>
    <col min="8962" max="8962" width="17.125" style="2" customWidth="1"/>
    <col min="8963" max="8963" width="13.375" style="2" customWidth="1"/>
    <col min="8964" max="8965" width="10.875" style="2" customWidth="1"/>
    <col min="8966" max="8967" width="9.625" style="2"/>
    <col min="8968" max="8968" width="10.875" style="2" customWidth="1"/>
    <col min="8969" max="8969" width="12.125" style="2" customWidth="1"/>
    <col min="8970" max="8970" width="10.875" style="2" customWidth="1"/>
    <col min="8971" max="9216" width="9.625" style="2"/>
    <col min="9217" max="9217" width="13.375" style="2" customWidth="1"/>
    <col min="9218" max="9218" width="17.125" style="2" customWidth="1"/>
    <col min="9219" max="9219" width="13.375" style="2" customWidth="1"/>
    <col min="9220" max="9221" width="10.875" style="2" customWidth="1"/>
    <col min="9222" max="9223" width="9.625" style="2"/>
    <col min="9224" max="9224" width="10.875" style="2" customWidth="1"/>
    <col min="9225" max="9225" width="12.125" style="2" customWidth="1"/>
    <col min="9226" max="9226" width="10.875" style="2" customWidth="1"/>
    <col min="9227" max="9472" width="9.625" style="2"/>
    <col min="9473" max="9473" width="13.375" style="2" customWidth="1"/>
    <col min="9474" max="9474" width="17.125" style="2" customWidth="1"/>
    <col min="9475" max="9475" width="13.375" style="2" customWidth="1"/>
    <col min="9476" max="9477" width="10.875" style="2" customWidth="1"/>
    <col min="9478" max="9479" width="9.625" style="2"/>
    <col min="9480" max="9480" width="10.875" style="2" customWidth="1"/>
    <col min="9481" max="9481" width="12.125" style="2" customWidth="1"/>
    <col min="9482" max="9482" width="10.875" style="2" customWidth="1"/>
    <col min="9483" max="9728" width="9.625" style="2"/>
    <col min="9729" max="9729" width="13.375" style="2" customWidth="1"/>
    <col min="9730" max="9730" width="17.125" style="2" customWidth="1"/>
    <col min="9731" max="9731" width="13.375" style="2" customWidth="1"/>
    <col min="9732" max="9733" width="10.875" style="2" customWidth="1"/>
    <col min="9734" max="9735" width="9.625" style="2"/>
    <col min="9736" max="9736" width="10.875" style="2" customWidth="1"/>
    <col min="9737" max="9737" width="12.125" style="2" customWidth="1"/>
    <col min="9738" max="9738" width="10.875" style="2" customWidth="1"/>
    <col min="9739" max="9984" width="9.625" style="2"/>
    <col min="9985" max="9985" width="13.375" style="2" customWidth="1"/>
    <col min="9986" max="9986" width="17.125" style="2" customWidth="1"/>
    <col min="9987" max="9987" width="13.375" style="2" customWidth="1"/>
    <col min="9988" max="9989" width="10.875" style="2" customWidth="1"/>
    <col min="9990" max="9991" width="9.625" style="2"/>
    <col min="9992" max="9992" width="10.875" style="2" customWidth="1"/>
    <col min="9993" max="9993" width="12.125" style="2" customWidth="1"/>
    <col min="9994" max="9994" width="10.875" style="2" customWidth="1"/>
    <col min="9995" max="10240" width="9.62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0.875" style="2" customWidth="1"/>
    <col min="10246" max="10247" width="9.625" style="2"/>
    <col min="10248" max="10248" width="10.875" style="2" customWidth="1"/>
    <col min="10249" max="10249" width="12.125" style="2" customWidth="1"/>
    <col min="10250" max="10250" width="10.875" style="2" customWidth="1"/>
    <col min="10251" max="10496" width="9.62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0.875" style="2" customWidth="1"/>
    <col min="10502" max="10503" width="9.625" style="2"/>
    <col min="10504" max="10504" width="10.875" style="2" customWidth="1"/>
    <col min="10505" max="10505" width="12.125" style="2" customWidth="1"/>
    <col min="10506" max="10506" width="10.875" style="2" customWidth="1"/>
    <col min="10507" max="10752" width="9.62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0.875" style="2" customWidth="1"/>
    <col min="10758" max="10759" width="9.625" style="2"/>
    <col min="10760" max="10760" width="10.875" style="2" customWidth="1"/>
    <col min="10761" max="10761" width="12.125" style="2" customWidth="1"/>
    <col min="10762" max="10762" width="10.875" style="2" customWidth="1"/>
    <col min="10763" max="11008" width="9.62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0.875" style="2" customWidth="1"/>
    <col min="11014" max="11015" width="9.625" style="2"/>
    <col min="11016" max="11016" width="10.875" style="2" customWidth="1"/>
    <col min="11017" max="11017" width="12.125" style="2" customWidth="1"/>
    <col min="11018" max="11018" width="10.875" style="2" customWidth="1"/>
    <col min="11019" max="11264" width="9.62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0.875" style="2" customWidth="1"/>
    <col min="11270" max="11271" width="9.625" style="2"/>
    <col min="11272" max="11272" width="10.875" style="2" customWidth="1"/>
    <col min="11273" max="11273" width="12.125" style="2" customWidth="1"/>
    <col min="11274" max="11274" width="10.875" style="2" customWidth="1"/>
    <col min="11275" max="11520" width="9.62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0.875" style="2" customWidth="1"/>
    <col min="11526" max="11527" width="9.625" style="2"/>
    <col min="11528" max="11528" width="10.875" style="2" customWidth="1"/>
    <col min="11529" max="11529" width="12.125" style="2" customWidth="1"/>
    <col min="11530" max="11530" width="10.875" style="2" customWidth="1"/>
    <col min="11531" max="11776" width="9.62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0.875" style="2" customWidth="1"/>
    <col min="11782" max="11783" width="9.625" style="2"/>
    <col min="11784" max="11784" width="10.875" style="2" customWidth="1"/>
    <col min="11785" max="11785" width="12.125" style="2" customWidth="1"/>
    <col min="11786" max="11786" width="10.875" style="2" customWidth="1"/>
    <col min="11787" max="12032" width="9.62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0.875" style="2" customWidth="1"/>
    <col min="12038" max="12039" width="9.625" style="2"/>
    <col min="12040" max="12040" width="10.875" style="2" customWidth="1"/>
    <col min="12041" max="12041" width="12.125" style="2" customWidth="1"/>
    <col min="12042" max="12042" width="10.875" style="2" customWidth="1"/>
    <col min="12043" max="12288" width="9.62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0.875" style="2" customWidth="1"/>
    <col min="12294" max="12295" width="9.625" style="2"/>
    <col min="12296" max="12296" width="10.875" style="2" customWidth="1"/>
    <col min="12297" max="12297" width="12.125" style="2" customWidth="1"/>
    <col min="12298" max="12298" width="10.875" style="2" customWidth="1"/>
    <col min="12299" max="12544" width="9.62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0.875" style="2" customWidth="1"/>
    <col min="12550" max="12551" width="9.625" style="2"/>
    <col min="12552" max="12552" width="10.875" style="2" customWidth="1"/>
    <col min="12553" max="12553" width="12.125" style="2" customWidth="1"/>
    <col min="12554" max="12554" width="10.875" style="2" customWidth="1"/>
    <col min="12555" max="12800" width="9.62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0.875" style="2" customWidth="1"/>
    <col min="12806" max="12807" width="9.625" style="2"/>
    <col min="12808" max="12808" width="10.875" style="2" customWidth="1"/>
    <col min="12809" max="12809" width="12.125" style="2" customWidth="1"/>
    <col min="12810" max="12810" width="10.875" style="2" customWidth="1"/>
    <col min="12811" max="13056" width="9.62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0.875" style="2" customWidth="1"/>
    <col min="13062" max="13063" width="9.625" style="2"/>
    <col min="13064" max="13064" width="10.875" style="2" customWidth="1"/>
    <col min="13065" max="13065" width="12.125" style="2" customWidth="1"/>
    <col min="13066" max="13066" width="10.875" style="2" customWidth="1"/>
    <col min="13067" max="13312" width="9.62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0.875" style="2" customWidth="1"/>
    <col min="13318" max="13319" width="9.625" style="2"/>
    <col min="13320" max="13320" width="10.875" style="2" customWidth="1"/>
    <col min="13321" max="13321" width="12.125" style="2" customWidth="1"/>
    <col min="13322" max="13322" width="10.875" style="2" customWidth="1"/>
    <col min="13323" max="13568" width="9.62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0.875" style="2" customWidth="1"/>
    <col min="13574" max="13575" width="9.625" style="2"/>
    <col min="13576" max="13576" width="10.875" style="2" customWidth="1"/>
    <col min="13577" max="13577" width="12.125" style="2" customWidth="1"/>
    <col min="13578" max="13578" width="10.875" style="2" customWidth="1"/>
    <col min="13579" max="13824" width="9.62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0.875" style="2" customWidth="1"/>
    <col min="13830" max="13831" width="9.625" style="2"/>
    <col min="13832" max="13832" width="10.875" style="2" customWidth="1"/>
    <col min="13833" max="13833" width="12.125" style="2" customWidth="1"/>
    <col min="13834" max="13834" width="10.875" style="2" customWidth="1"/>
    <col min="13835" max="14080" width="9.62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0.875" style="2" customWidth="1"/>
    <col min="14086" max="14087" width="9.625" style="2"/>
    <col min="14088" max="14088" width="10.875" style="2" customWidth="1"/>
    <col min="14089" max="14089" width="12.125" style="2" customWidth="1"/>
    <col min="14090" max="14090" width="10.875" style="2" customWidth="1"/>
    <col min="14091" max="14336" width="9.62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0.875" style="2" customWidth="1"/>
    <col min="14342" max="14343" width="9.625" style="2"/>
    <col min="14344" max="14344" width="10.875" style="2" customWidth="1"/>
    <col min="14345" max="14345" width="12.125" style="2" customWidth="1"/>
    <col min="14346" max="14346" width="10.875" style="2" customWidth="1"/>
    <col min="14347" max="14592" width="9.62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0.875" style="2" customWidth="1"/>
    <col min="14598" max="14599" width="9.625" style="2"/>
    <col min="14600" max="14600" width="10.875" style="2" customWidth="1"/>
    <col min="14601" max="14601" width="12.125" style="2" customWidth="1"/>
    <col min="14602" max="14602" width="10.875" style="2" customWidth="1"/>
    <col min="14603" max="14848" width="9.62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0.875" style="2" customWidth="1"/>
    <col min="14854" max="14855" width="9.625" style="2"/>
    <col min="14856" max="14856" width="10.875" style="2" customWidth="1"/>
    <col min="14857" max="14857" width="12.125" style="2" customWidth="1"/>
    <col min="14858" max="14858" width="10.875" style="2" customWidth="1"/>
    <col min="14859" max="15104" width="9.62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0.875" style="2" customWidth="1"/>
    <col min="15110" max="15111" width="9.625" style="2"/>
    <col min="15112" max="15112" width="10.875" style="2" customWidth="1"/>
    <col min="15113" max="15113" width="12.125" style="2" customWidth="1"/>
    <col min="15114" max="15114" width="10.875" style="2" customWidth="1"/>
    <col min="15115" max="15360" width="9.62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0.875" style="2" customWidth="1"/>
    <col min="15366" max="15367" width="9.625" style="2"/>
    <col min="15368" max="15368" width="10.875" style="2" customWidth="1"/>
    <col min="15369" max="15369" width="12.125" style="2" customWidth="1"/>
    <col min="15370" max="15370" width="10.875" style="2" customWidth="1"/>
    <col min="15371" max="15616" width="9.62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0.875" style="2" customWidth="1"/>
    <col min="15622" max="15623" width="9.625" style="2"/>
    <col min="15624" max="15624" width="10.875" style="2" customWidth="1"/>
    <col min="15625" max="15625" width="12.125" style="2" customWidth="1"/>
    <col min="15626" max="15626" width="10.875" style="2" customWidth="1"/>
    <col min="15627" max="15872" width="9.62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0.875" style="2" customWidth="1"/>
    <col min="15878" max="15879" width="9.625" style="2"/>
    <col min="15880" max="15880" width="10.875" style="2" customWidth="1"/>
    <col min="15881" max="15881" width="12.125" style="2" customWidth="1"/>
    <col min="15882" max="15882" width="10.875" style="2" customWidth="1"/>
    <col min="15883" max="16128" width="9.62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0.875" style="2" customWidth="1"/>
    <col min="16134" max="16135" width="9.625" style="2"/>
    <col min="16136" max="16136" width="10.875" style="2" customWidth="1"/>
    <col min="16137" max="16137" width="12.125" style="2" customWidth="1"/>
    <col min="16138" max="16138" width="10.875" style="2" customWidth="1"/>
    <col min="16139" max="16384" width="9.625" style="2"/>
  </cols>
  <sheetData>
    <row r="1" spans="1:13" x14ac:dyDescent="0.2">
      <c r="A1" s="1"/>
    </row>
    <row r="6" spans="1:13" x14ac:dyDescent="0.2">
      <c r="E6" s="3" t="s">
        <v>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5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C9" s="7" t="s">
        <v>1</v>
      </c>
      <c r="D9" s="7" t="s">
        <v>2</v>
      </c>
      <c r="E9" s="5"/>
      <c r="F9" s="5"/>
      <c r="G9" s="7" t="s">
        <v>3</v>
      </c>
      <c r="H9" s="5"/>
      <c r="I9" s="5"/>
      <c r="J9" s="5"/>
      <c r="K9" s="8" t="s">
        <v>4</v>
      </c>
      <c r="L9" s="8" t="s">
        <v>5</v>
      </c>
      <c r="M9" s="8" t="s">
        <v>6</v>
      </c>
    </row>
    <row r="10" spans="1:13" x14ac:dyDescent="0.2">
      <c r="B10" s="6"/>
      <c r="C10" s="9" t="s">
        <v>7</v>
      </c>
      <c r="D10" s="9" t="s">
        <v>8</v>
      </c>
      <c r="E10" s="10" t="s">
        <v>9</v>
      </c>
      <c r="F10" s="10" t="s">
        <v>10</v>
      </c>
      <c r="G10" s="9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  <c r="L10" s="10" t="s">
        <v>16</v>
      </c>
      <c r="M10" s="10" t="s">
        <v>16</v>
      </c>
    </row>
    <row r="11" spans="1:13" x14ac:dyDescent="0.2">
      <c r="C11" s="11" t="s">
        <v>17</v>
      </c>
      <c r="D11" s="12" t="s">
        <v>18</v>
      </c>
      <c r="E11" s="12" t="s">
        <v>17</v>
      </c>
      <c r="F11" s="12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  <c r="K11" s="12" t="s">
        <v>17</v>
      </c>
      <c r="L11" s="12" t="s">
        <v>17</v>
      </c>
      <c r="M11" s="12" t="s">
        <v>17</v>
      </c>
    </row>
    <row r="12" spans="1:13" x14ac:dyDescent="0.2">
      <c r="B12" s="1" t="s">
        <v>19</v>
      </c>
      <c r="C12" s="13">
        <v>35300</v>
      </c>
      <c r="D12" s="14">
        <v>92.9</v>
      </c>
      <c r="E12" s="15">
        <v>8710</v>
      </c>
      <c r="F12" s="15">
        <v>8.1999999999999993</v>
      </c>
      <c r="G12" s="15">
        <v>139.52000000000001</v>
      </c>
      <c r="H12" s="15">
        <v>197.4</v>
      </c>
      <c r="I12" s="15">
        <v>3720</v>
      </c>
      <c r="J12" s="15">
        <v>20700</v>
      </c>
      <c r="K12" s="15">
        <v>170.51</v>
      </c>
      <c r="L12" s="15">
        <v>171.1</v>
      </c>
      <c r="M12" s="15">
        <v>1470</v>
      </c>
    </row>
    <row r="13" spans="1:13" x14ac:dyDescent="0.2">
      <c r="B13" s="3" t="s">
        <v>20</v>
      </c>
      <c r="C13" s="16">
        <f>ROUND(SUM(C15:C70),-2)</f>
        <v>34900</v>
      </c>
      <c r="D13" s="17">
        <v>92.8</v>
      </c>
      <c r="E13" s="18">
        <f>ROUND(SUM(E15:E70),-1)</f>
        <v>8510</v>
      </c>
      <c r="F13" s="18">
        <f>SUM(F15:F70)</f>
        <v>8.0009999999999994</v>
      </c>
      <c r="G13" s="18">
        <f>SUM(G15:G70)</f>
        <v>136.00500000000002</v>
      </c>
      <c r="H13" s="18">
        <f>SUM(H15:H70)</f>
        <v>182.01400000000007</v>
      </c>
      <c r="I13" s="18">
        <f>ROUND(SUM(I15:I70),-1)</f>
        <v>3590</v>
      </c>
      <c r="J13" s="18">
        <f>ROUND(SUM(J15:J70),-2)</f>
        <v>20600</v>
      </c>
      <c r="K13" s="18">
        <f>SUM(K15:K70)</f>
        <v>171.006</v>
      </c>
      <c r="L13" s="18">
        <f>SUM(L15:L70)</f>
        <v>162.01100000000005</v>
      </c>
      <c r="M13" s="18">
        <f>ROUND(SUM(M15:M70),-1)</f>
        <v>1460</v>
      </c>
    </row>
    <row r="14" spans="1:13" x14ac:dyDescent="0.2">
      <c r="C14" s="5"/>
      <c r="D14" s="19"/>
    </row>
    <row r="15" spans="1:13" x14ac:dyDescent="0.2">
      <c r="B15" s="1" t="s">
        <v>21</v>
      </c>
      <c r="C15" s="20">
        <f>ROUND(SUM(E15:M15),-1)</f>
        <v>3670</v>
      </c>
      <c r="D15" s="14">
        <v>104.9</v>
      </c>
      <c r="E15" s="15">
        <v>1880</v>
      </c>
      <c r="F15" s="21" t="s">
        <v>22</v>
      </c>
      <c r="G15" s="15">
        <v>29</v>
      </c>
      <c r="H15" s="15">
        <v>19</v>
      </c>
      <c r="I15" s="15">
        <v>933</v>
      </c>
      <c r="J15" s="15">
        <v>717</v>
      </c>
      <c r="K15" s="15">
        <v>1E-3</v>
      </c>
      <c r="L15" s="15">
        <v>24</v>
      </c>
      <c r="M15" s="15">
        <v>71</v>
      </c>
    </row>
    <row r="16" spans="1:13" x14ac:dyDescent="0.2">
      <c r="B16" s="1" t="s">
        <v>23</v>
      </c>
      <c r="C16" s="20">
        <f>SUM(E16:M16)</f>
        <v>879</v>
      </c>
      <c r="D16" s="14">
        <v>81.400000000000006</v>
      </c>
      <c r="E16" s="15">
        <v>362</v>
      </c>
      <c r="F16" s="21" t="s">
        <v>22</v>
      </c>
      <c r="G16" s="15">
        <v>3</v>
      </c>
      <c r="H16" s="15">
        <v>13</v>
      </c>
      <c r="I16" s="15">
        <v>45</v>
      </c>
      <c r="J16" s="15">
        <v>404</v>
      </c>
      <c r="K16" s="15">
        <v>2</v>
      </c>
      <c r="L16" s="15">
        <v>32</v>
      </c>
      <c r="M16" s="15">
        <v>18</v>
      </c>
    </row>
    <row r="17" spans="2:13" x14ac:dyDescent="0.2">
      <c r="B17" s="1" t="s">
        <v>24</v>
      </c>
      <c r="C17" s="20">
        <f>ROUND(SUM(E17:M17),-1)</f>
        <v>1300</v>
      </c>
      <c r="D17" s="14">
        <v>89.7</v>
      </c>
      <c r="E17" s="15">
        <v>456</v>
      </c>
      <c r="F17" s="21" t="s">
        <v>22</v>
      </c>
      <c r="G17" s="15">
        <v>5</v>
      </c>
      <c r="H17" s="15">
        <v>17</v>
      </c>
      <c r="I17" s="15">
        <v>56</v>
      </c>
      <c r="J17" s="15">
        <v>725</v>
      </c>
      <c r="K17" s="15">
        <v>3</v>
      </c>
      <c r="L17" s="15">
        <v>2</v>
      </c>
      <c r="M17" s="15">
        <v>36</v>
      </c>
    </row>
    <row r="18" spans="2:13" x14ac:dyDescent="0.2">
      <c r="B18" s="1" t="s">
        <v>25</v>
      </c>
      <c r="C18" s="20">
        <f>ROUND(SUM(E18:M18),-1)</f>
        <v>1350</v>
      </c>
      <c r="D18" s="22">
        <v>87.7</v>
      </c>
      <c r="E18" s="15">
        <v>29</v>
      </c>
      <c r="F18" s="21" t="s">
        <v>22</v>
      </c>
      <c r="G18" s="15">
        <v>2</v>
      </c>
      <c r="H18" s="15">
        <v>2</v>
      </c>
      <c r="I18" s="15">
        <v>21</v>
      </c>
      <c r="J18" s="15">
        <v>1290</v>
      </c>
      <c r="K18" s="21" t="s">
        <v>22</v>
      </c>
      <c r="L18" s="15">
        <v>1E-3</v>
      </c>
      <c r="M18" s="15">
        <v>8</v>
      </c>
    </row>
    <row r="19" spans="2:13" x14ac:dyDescent="0.2">
      <c r="B19" s="1" t="s">
        <v>26</v>
      </c>
      <c r="C19" s="20">
        <f>SUM(E19:M19)</f>
        <v>874</v>
      </c>
      <c r="D19" s="14">
        <v>90</v>
      </c>
      <c r="E19" s="15">
        <v>411</v>
      </c>
      <c r="F19" s="15">
        <v>1</v>
      </c>
      <c r="G19" s="15">
        <v>4</v>
      </c>
      <c r="H19" s="15">
        <v>9</v>
      </c>
      <c r="I19" s="15">
        <v>230</v>
      </c>
      <c r="J19" s="15">
        <v>117</v>
      </c>
      <c r="K19" s="21" t="s">
        <v>22</v>
      </c>
      <c r="L19" s="15">
        <v>3</v>
      </c>
      <c r="M19" s="15">
        <v>99</v>
      </c>
    </row>
    <row r="20" spans="2:13" x14ac:dyDescent="0.2">
      <c r="B20" s="1" t="s">
        <v>27</v>
      </c>
      <c r="C20" s="20">
        <f>ROUND(SUM(E20:M20),-1)</f>
        <v>2530</v>
      </c>
      <c r="D20" s="14">
        <v>92</v>
      </c>
      <c r="E20" s="15">
        <v>201</v>
      </c>
      <c r="F20" s="21" t="s">
        <v>22</v>
      </c>
      <c r="G20" s="15">
        <v>4</v>
      </c>
      <c r="H20" s="15">
        <v>1E-3</v>
      </c>
      <c r="I20" s="15">
        <v>53</v>
      </c>
      <c r="J20" s="15">
        <v>2250</v>
      </c>
      <c r="K20" s="15">
        <v>2</v>
      </c>
      <c r="L20" s="15">
        <v>3</v>
      </c>
      <c r="M20" s="15">
        <v>20</v>
      </c>
    </row>
    <row r="21" spans="2:13" x14ac:dyDescent="0.2">
      <c r="B21" s="1" t="s">
        <v>28</v>
      </c>
      <c r="C21" s="20">
        <f>SUM(E21:M21)</f>
        <v>145.001</v>
      </c>
      <c r="D21" s="14">
        <v>100.7</v>
      </c>
      <c r="E21" s="15">
        <v>72</v>
      </c>
      <c r="F21" s="21" t="s">
        <v>22</v>
      </c>
      <c r="G21" s="15">
        <v>6</v>
      </c>
      <c r="H21" s="15">
        <v>1E-3</v>
      </c>
      <c r="I21" s="15">
        <v>38</v>
      </c>
      <c r="J21" s="15">
        <v>14</v>
      </c>
      <c r="K21" s="15">
        <v>1</v>
      </c>
      <c r="L21" s="15">
        <v>2</v>
      </c>
      <c r="M21" s="15">
        <v>12</v>
      </c>
    </row>
    <row r="22" spans="2:13" x14ac:dyDescent="0.2">
      <c r="C22" s="5"/>
      <c r="D22" s="14"/>
      <c r="E22" s="15"/>
      <c r="F22" s="15"/>
      <c r="G22" s="15"/>
      <c r="H22" s="15"/>
      <c r="I22" s="15"/>
      <c r="J22" s="15"/>
      <c r="K22" s="15"/>
      <c r="L22" s="15"/>
      <c r="M22" s="15"/>
    </row>
    <row r="23" spans="2:13" x14ac:dyDescent="0.2">
      <c r="B23" s="1" t="s">
        <v>29</v>
      </c>
      <c r="C23" s="20">
        <f>ROUND(SUM(E23:M23),-1)+10</f>
        <v>1270</v>
      </c>
      <c r="D23" s="22">
        <v>92</v>
      </c>
      <c r="E23" s="15">
        <v>9</v>
      </c>
      <c r="F23" s="21" t="s">
        <v>22</v>
      </c>
      <c r="G23" s="15">
        <v>1</v>
      </c>
      <c r="H23" s="21" t="s">
        <v>22</v>
      </c>
      <c r="I23" s="15">
        <v>10</v>
      </c>
      <c r="J23" s="15">
        <v>1230</v>
      </c>
      <c r="K23" s="15">
        <v>1E-3</v>
      </c>
      <c r="L23" s="15">
        <v>9</v>
      </c>
      <c r="M23" s="15">
        <v>4</v>
      </c>
    </row>
    <row r="24" spans="2:13" x14ac:dyDescent="0.2">
      <c r="B24" s="1" t="s">
        <v>30</v>
      </c>
      <c r="C24" s="20">
        <f>SUM(E24:M24)</f>
        <v>367</v>
      </c>
      <c r="D24" s="14">
        <v>81.599999999999994</v>
      </c>
      <c r="E24" s="15">
        <v>72</v>
      </c>
      <c r="F24" s="21" t="s">
        <v>22</v>
      </c>
      <c r="G24" s="15">
        <v>2</v>
      </c>
      <c r="H24" s="15">
        <v>3</v>
      </c>
      <c r="I24" s="15">
        <v>27</v>
      </c>
      <c r="J24" s="15">
        <v>254</v>
      </c>
      <c r="K24" s="15">
        <v>3</v>
      </c>
      <c r="L24" s="21" t="s">
        <v>22</v>
      </c>
      <c r="M24" s="15">
        <v>6</v>
      </c>
    </row>
    <row r="25" spans="2:13" x14ac:dyDescent="0.2">
      <c r="B25" s="1" t="s">
        <v>31</v>
      </c>
      <c r="C25" s="20">
        <f>SUM(E25:M25)</f>
        <v>450</v>
      </c>
      <c r="D25" s="14">
        <v>74.8</v>
      </c>
      <c r="E25" s="15">
        <v>101</v>
      </c>
      <c r="F25" s="21" t="s">
        <v>22</v>
      </c>
      <c r="G25" s="15">
        <v>1</v>
      </c>
      <c r="H25" s="15">
        <v>7</v>
      </c>
      <c r="I25" s="15">
        <v>34</v>
      </c>
      <c r="J25" s="15">
        <v>266</v>
      </c>
      <c r="K25" s="15">
        <v>17</v>
      </c>
      <c r="L25" s="15">
        <v>7</v>
      </c>
      <c r="M25" s="15">
        <v>17</v>
      </c>
    </row>
    <row r="26" spans="2:13" x14ac:dyDescent="0.2">
      <c r="B26" s="1" t="s">
        <v>32</v>
      </c>
      <c r="C26" s="20">
        <f>ROUND(SUM(E26:M26),-1)</f>
        <v>1370</v>
      </c>
      <c r="D26" s="14">
        <v>106.2</v>
      </c>
      <c r="E26" s="15">
        <v>486</v>
      </c>
      <c r="F26" s="21" t="s">
        <v>22</v>
      </c>
      <c r="G26" s="15">
        <v>2</v>
      </c>
      <c r="H26" s="15">
        <v>7</v>
      </c>
      <c r="I26" s="15">
        <v>246</v>
      </c>
      <c r="J26" s="15">
        <v>528</v>
      </c>
      <c r="K26" s="15">
        <v>5</v>
      </c>
      <c r="L26" s="15">
        <v>2</v>
      </c>
      <c r="M26" s="15">
        <v>91</v>
      </c>
    </row>
    <row r="27" spans="2:13" x14ac:dyDescent="0.2">
      <c r="B27" s="1" t="s">
        <v>33</v>
      </c>
      <c r="C27" s="20">
        <f>ROUND(SUM(E27:M27),-1)+10</f>
        <v>1880</v>
      </c>
      <c r="D27" s="14">
        <v>98.9</v>
      </c>
      <c r="E27" s="15">
        <v>128</v>
      </c>
      <c r="F27" s="21" t="s">
        <v>22</v>
      </c>
      <c r="G27" s="15">
        <v>1E-3</v>
      </c>
      <c r="H27" s="15">
        <v>9</v>
      </c>
      <c r="I27" s="15">
        <v>117</v>
      </c>
      <c r="J27" s="15">
        <v>1590</v>
      </c>
      <c r="K27" s="15">
        <v>1</v>
      </c>
      <c r="L27" s="15">
        <v>1E-3</v>
      </c>
      <c r="M27" s="15">
        <v>28</v>
      </c>
    </row>
    <row r="28" spans="2:13" x14ac:dyDescent="0.2">
      <c r="B28" s="1" t="s">
        <v>34</v>
      </c>
      <c r="C28" s="20">
        <f>SUM(E28:M28)</f>
        <v>926.00199999999995</v>
      </c>
      <c r="D28" s="14">
        <v>101.3</v>
      </c>
      <c r="E28" s="15">
        <v>43</v>
      </c>
      <c r="F28" s="21" t="s">
        <v>22</v>
      </c>
      <c r="G28" s="15">
        <v>1</v>
      </c>
      <c r="H28" s="15">
        <v>2</v>
      </c>
      <c r="I28" s="15">
        <v>66</v>
      </c>
      <c r="J28" s="15">
        <v>800</v>
      </c>
      <c r="K28" s="15">
        <v>1E-3</v>
      </c>
      <c r="L28" s="15">
        <v>1E-3</v>
      </c>
      <c r="M28" s="15">
        <v>14</v>
      </c>
    </row>
    <row r="29" spans="2:13" x14ac:dyDescent="0.2">
      <c r="B29" s="1" t="s">
        <v>35</v>
      </c>
      <c r="C29" s="20">
        <f>SUM(E29:M29)</f>
        <v>825.00199999999995</v>
      </c>
      <c r="D29" s="14">
        <v>95.6</v>
      </c>
      <c r="E29" s="15">
        <v>54</v>
      </c>
      <c r="F29" s="21" t="s">
        <v>22</v>
      </c>
      <c r="G29" s="15">
        <v>1E-3</v>
      </c>
      <c r="H29" s="15">
        <v>2</v>
      </c>
      <c r="I29" s="15">
        <v>27</v>
      </c>
      <c r="J29" s="15">
        <v>638</v>
      </c>
      <c r="K29" s="15">
        <v>2</v>
      </c>
      <c r="L29" s="15">
        <v>1E-3</v>
      </c>
      <c r="M29" s="15">
        <v>102</v>
      </c>
    </row>
    <row r="30" spans="2:13" x14ac:dyDescent="0.2">
      <c r="B30" s="1" t="s">
        <v>36</v>
      </c>
      <c r="C30" s="20">
        <f>SUM(E30:M30)</f>
        <v>653</v>
      </c>
      <c r="D30" s="14">
        <v>93.6</v>
      </c>
      <c r="E30" s="15">
        <v>256</v>
      </c>
      <c r="F30" s="21" t="s">
        <v>22</v>
      </c>
      <c r="G30" s="15">
        <v>3</v>
      </c>
      <c r="H30" s="15">
        <v>3</v>
      </c>
      <c r="I30" s="15">
        <v>58</v>
      </c>
      <c r="J30" s="15">
        <v>263</v>
      </c>
      <c r="K30" s="21" t="s">
        <v>22</v>
      </c>
      <c r="L30" s="15">
        <v>3</v>
      </c>
      <c r="M30" s="15">
        <v>67</v>
      </c>
    </row>
    <row r="31" spans="2:13" x14ac:dyDescent="0.2">
      <c r="B31" s="1" t="s">
        <v>37</v>
      </c>
      <c r="C31" s="20">
        <f>SUM(E31:M31)</f>
        <v>643</v>
      </c>
      <c r="D31" s="14">
        <v>106.5</v>
      </c>
      <c r="E31" s="15">
        <v>379</v>
      </c>
      <c r="F31" s="21" t="s">
        <v>22</v>
      </c>
      <c r="G31" s="15">
        <v>3</v>
      </c>
      <c r="H31" s="15">
        <v>6</v>
      </c>
      <c r="I31" s="15">
        <v>152</v>
      </c>
      <c r="J31" s="15">
        <v>43</v>
      </c>
      <c r="K31" s="15">
        <v>1</v>
      </c>
      <c r="L31" s="15">
        <v>3</v>
      </c>
      <c r="M31" s="15">
        <v>56</v>
      </c>
    </row>
    <row r="32" spans="2:13" x14ac:dyDescent="0.2">
      <c r="C32" s="5"/>
      <c r="F32" s="15"/>
    </row>
    <row r="33" spans="2:13" x14ac:dyDescent="0.2">
      <c r="B33" s="1" t="s">
        <v>38</v>
      </c>
      <c r="C33" s="20">
        <f>ROUND(SUM(E33:M33),-1)</f>
        <v>2140</v>
      </c>
      <c r="D33" s="14">
        <v>94.3</v>
      </c>
      <c r="E33" s="15">
        <v>210</v>
      </c>
      <c r="F33" s="21" t="s">
        <v>22</v>
      </c>
      <c r="G33" s="15">
        <v>2</v>
      </c>
      <c r="H33" s="15">
        <v>7</v>
      </c>
      <c r="I33" s="15">
        <v>73</v>
      </c>
      <c r="J33" s="15">
        <v>1810</v>
      </c>
      <c r="K33" s="15">
        <v>2</v>
      </c>
      <c r="L33" s="15">
        <v>4</v>
      </c>
      <c r="M33" s="15">
        <v>29</v>
      </c>
    </row>
    <row r="34" spans="2:13" x14ac:dyDescent="0.2">
      <c r="B34" s="1" t="s">
        <v>39</v>
      </c>
      <c r="C34" s="20">
        <f>SUM(E34:M34)</f>
        <v>257.00200000000001</v>
      </c>
      <c r="D34" s="14">
        <v>94.8</v>
      </c>
      <c r="E34" s="15">
        <v>82</v>
      </c>
      <c r="F34" s="21" t="s">
        <v>22</v>
      </c>
      <c r="G34" s="15">
        <v>1</v>
      </c>
      <c r="H34" s="15">
        <v>3</v>
      </c>
      <c r="I34" s="15">
        <v>17</v>
      </c>
      <c r="J34" s="15">
        <v>144</v>
      </c>
      <c r="K34" s="15">
        <v>1E-3</v>
      </c>
      <c r="L34" s="15">
        <v>1E-3</v>
      </c>
      <c r="M34" s="15">
        <v>10</v>
      </c>
    </row>
    <row r="35" spans="2:13" x14ac:dyDescent="0.2">
      <c r="B35" s="1" t="s">
        <v>40</v>
      </c>
      <c r="C35" s="20">
        <f>SUM(E35:M35)</f>
        <v>458.00099999999998</v>
      </c>
      <c r="D35" s="14">
        <v>84</v>
      </c>
      <c r="E35" s="15">
        <v>29</v>
      </c>
      <c r="F35" s="21" t="s">
        <v>22</v>
      </c>
      <c r="G35" s="15">
        <v>1</v>
      </c>
      <c r="H35" s="15">
        <v>1</v>
      </c>
      <c r="I35" s="15">
        <v>12</v>
      </c>
      <c r="J35" s="15">
        <v>407</v>
      </c>
      <c r="K35" s="15">
        <v>1</v>
      </c>
      <c r="L35" s="15">
        <v>1E-3</v>
      </c>
      <c r="M35" s="15">
        <v>7</v>
      </c>
    </row>
    <row r="36" spans="2:13" x14ac:dyDescent="0.2">
      <c r="B36" s="1" t="s">
        <v>41</v>
      </c>
      <c r="C36" s="20">
        <f>SUM(E36:M36)</f>
        <v>146</v>
      </c>
      <c r="D36" s="14">
        <v>72.3</v>
      </c>
      <c r="E36" s="15">
        <v>37</v>
      </c>
      <c r="F36" s="21" t="s">
        <v>22</v>
      </c>
      <c r="G36" s="15">
        <v>2</v>
      </c>
      <c r="H36" s="15">
        <v>2</v>
      </c>
      <c r="I36" s="15">
        <v>31</v>
      </c>
      <c r="J36" s="15">
        <v>11</v>
      </c>
      <c r="K36" s="15">
        <v>7</v>
      </c>
      <c r="L36" s="21" t="s">
        <v>22</v>
      </c>
      <c r="M36" s="15">
        <v>56</v>
      </c>
    </row>
    <row r="37" spans="2:13" x14ac:dyDescent="0.2">
      <c r="B37" s="1" t="s">
        <v>42</v>
      </c>
      <c r="C37" s="20">
        <f>SUM(E37:M37)</f>
        <v>29.000999999999998</v>
      </c>
      <c r="D37" s="14">
        <v>64.400000000000006</v>
      </c>
      <c r="E37" s="15">
        <v>9</v>
      </c>
      <c r="F37" s="21" t="s">
        <v>22</v>
      </c>
      <c r="G37" s="15">
        <v>1E-3</v>
      </c>
      <c r="H37" s="15">
        <v>1</v>
      </c>
      <c r="I37" s="15">
        <v>4</v>
      </c>
      <c r="J37" s="15">
        <v>4</v>
      </c>
      <c r="K37" s="15">
        <v>1</v>
      </c>
      <c r="L37" s="21" t="s">
        <v>22</v>
      </c>
      <c r="M37" s="15">
        <v>10</v>
      </c>
    </row>
    <row r="38" spans="2:13" x14ac:dyDescent="0.2">
      <c r="C38" s="5"/>
      <c r="F38" s="15"/>
    </row>
    <row r="39" spans="2:13" x14ac:dyDescent="0.2">
      <c r="B39" s="1" t="s">
        <v>43</v>
      </c>
      <c r="C39" s="20">
        <f>SUM(E39:M39)</f>
        <v>548</v>
      </c>
      <c r="D39" s="14">
        <v>90.4</v>
      </c>
      <c r="E39" s="15">
        <v>28</v>
      </c>
      <c r="F39" s="21" t="s">
        <v>22</v>
      </c>
      <c r="G39" s="15">
        <v>2</v>
      </c>
      <c r="H39" s="15">
        <v>2</v>
      </c>
      <c r="I39" s="15">
        <v>14</v>
      </c>
      <c r="J39" s="15">
        <v>497</v>
      </c>
      <c r="K39" s="21" t="s">
        <v>22</v>
      </c>
      <c r="L39" s="15">
        <v>1</v>
      </c>
      <c r="M39" s="15">
        <v>4</v>
      </c>
    </row>
    <row r="40" spans="2:13" x14ac:dyDescent="0.2">
      <c r="B40" s="1" t="s">
        <v>44</v>
      </c>
      <c r="C40" s="20">
        <f>SUM(E40:M40)</f>
        <v>666</v>
      </c>
      <c r="D40" s="14">
        <v>94.9</v>
      </c>
      <c r="E40" s="15">
        <v>124</v>
      </c>
      <c r="F40" s="21" t="s">
        <v>22</v>
      </c>
      <c r="G40" s="15">
        <v>4</v>
      </c>
      <c r="H40" s="15">
        <v>2</v>
      </c>
      <c r="I40" s="15">
        <v>23</v>
      </c>
      <c r="J40" s="15">
        <v>442</v>
      </c>
      <c r="K40" s="21" t="s">
        <v>22</v>
      </c>
      <c r="L40" s="15">
        <v>2</v>
      </c>
      <c r="M40" s="15">
        <v>69</v>
      </c>
    </row>
    <row r="41" spans="2:13" x14ac:dyDescent="0.2">
      <c r="B41" s="1" t="s">
        <v>45</v>
      </c>
      <c r="C41" s="20">
        <f>ROUND(SUM(E41:M41),-1)</f>
        <v>1170</v>
      </c>
      <c r="D41" s="14">
        <v>87.3</v>
      </c>
      <c r="E41" s="15">
        <v>30</v>
      </c>
      <c r="F41" s="21" t="s">
        <v>22</v>
      </c>
      <c r="G41" s="15">
        <v>1</v>
      </c>
      <c r="H41" s="15">
        <v>2</v>
      </c>
      <c r="I41" s="15">
        <v>19</v>
      </c>
      <c r="J41" s="15">
        <v>1100</v>
      </c>
      <c r="K41" s="15">
        <v>1E-3</v>
      </c>
      <c r="L41" s="15">
        <v>1E-3</v>
      </c>
      <c r="M41" s="15">
        <v>15</v>
      </c>
    </row>
    <row r="42" spans="2:13" x14ac:dyDescent="0.2">
      <c r="B42" s="1" t="s">
        <v>46</v>
      </c>
      <c r="C42" s="20">
        <f>ROUND(SUM(E42:M42),-1)</f>
        <v>1330</v>
      </c>
      <c r="D42" s="14">
        <v>85.8</v>
      </c>
      <c r="E42" s="15">
        <v>80</v>
      </c>
      <c r="F42" s="21" t="s">
        <v>22</v>
      </c>
      <c r="G42" s="15">
        <v>2</v>
      </c>
      <c r="H42" s="15">
        <v>3</v>
      </c>
      <c r="I42" s="15">
        <v>34</v>
      </c>
      <c r="J42" s="15">
        <v>1180</v>
      </c>
      <c r="K42" s="15">
        <v>6</v>
      </c>
      <c r="L42" s="15">
        <v>8</v>
      </c>
      <c r="M42" s="15">
        <v>20</v>
      </c>
    </row>
    <row r="43" spans="2:13" x14ac:dyDescent="0.2">
      <c r="B43" s="1" t="s">
        <v>47</v>
      </c>
      <c r="C43" s="20">
        <f>SUM(E43:M43)</f>
        <v>312</v>
      </c>
      <c r="D43" s="14">
        <v>72.599999999999994</v>
      </c>
      <c r="E43" s="15">
        <v>142</v>
      </c>
      <c r="F43" s="21" t="s">
        <v>22</v>
      </c>
      <c r="G43" s="15">
        <v>5</v>
      </c>
      <c r="H43" s="15">
        <v>6</v>
      </c>
      <c r="I43" s="15">
        <v>38</v>
      </c>
      <c r="J43" s="15">
        <v>51</v>
      </c>
      <c r="K43" s="15">
        <v>54</v>
      </c>
      <c r="L43" s="15">
        <v>3</v>
      </c>
      <c r="M43" s="15">
        <v>13</v>
      </c>
    </row>
    <row r="44" spans="2:13" x14ac:dyDescent="0.2">
      <c r="C44" s="5"/>
      <c r="F44" s="15"/>
    </row>
    <row r="45" spans="2:13" x14ac:dyDescent="0.2">
      <c r="B45" s="1" t="s">
        <v>48</v>
      </c>
      <c r="C45" s="20">
        <f t="shared" ref="C45:C51" si="0">SUM(E45:M45)</f>
        <v>203.00300000000001</v>
      </c>
      <c r="D45" s="14">
        <v>97.1</v>
      </c>
      <c r="E45" s="15">
        <v>142</v>
      </c>
      <c r="F45" s="15">
        <v>5</v>
      </c>
      <c r="G45" s="15">
        <v>1E-3</v>
      </c>
      <c r="H45" s="15">
        <v>1E-3</v>
      </c>
      <c r="I45" s="15">
        <v>44</v>
      </c>
      <c r="J45" s="15">
        <v>9</v>
      </c>
      <c r="K45" s="21" t="s">
        <v>22</v>
      </c>
      <c r="L45" s="15">
        <v>1E-3</v>
      </c>
      <c r="M45" s="15">
        <v>3</v>
      </c>
    </row>
    <row r="46" spans="2:13" x14ac:dyDescent="0.2">
      <c r="B46" s="1" t="s">
        <v>49</v>
      </c>
      <c r="C46" s="20">
        <f t="shared" si="0"/>
        <v>577</v>
      </c>
      <c r="D46" s="14">
        <v>94.3</v>
      </c>
      <c r="E46" s="15">
        <v>354</v>
      </c>
      <c r="F46" s="15">
        <v>2</v>
      </c>
      <c r="G46" s="15">
        <v>2</v>
      </c>
      <c r="H46" s="15">
        <v>30</v>
      </c>
      <c r="I46" s="15">
        <v>123</v>
      </c>
      <c r="J46" s="15">
        <v>54</v>
      </c>
      <c r="K46" s="21" t="s">
        <v>22</v>
      </c>
      <c r="L46" s="15">
        <v>1</v>
      </c>
      <c r="M46" s="15">
        <v>11</v>
      </c>
    </row>
    <row r="47" spans="2:13" x14ac:dyDescent="0.2">
      <c r="B47" s="1" t="s">
        <v>50</v>
      </c>
      <c r="C47" s="20">
        <f t="shared" si="0"/>
        <v>355</v>
      </c>
      <c r="D47" s="14">
        <v>90.8</v>
      </c>
      <c r="E47" s="15">
        <v>87</v>
      </c>
      <c r="F47" s="21" t="s">
        <v>22</v>
      </c>
      <c r="G47" s="15">
        <v>3</v>
      </c>
      <c r="H47" s="15">
        <v>5</v>
      </c>
      <c r="I47" s="15">
        <v>31</v>
      </c>
      <c r="J47" s="15">
        <v>219</v>
      </c>
      <c r="K47" s="21" t="s">
        <v>22</v>
      </c>
      <c r="L47" s="21" t="s">
        <v>22</v>
      </c>
      <c r="M47" s="15">
        <v>10</v>
      </c>
    </row>
    <row r="48" spans="2:13" x14ac:dyDescent="0.2">
      <c r="B48" s="1" t="s">
        <v>51</v>
      </c>
      <c r="C48" s="20">
        <f t="shared" si="0"/>
        <v>792</v>
      </c>
      <c r="D48" s="14">
        <v>87.8</v>
      </c>
      <c r="E48" s="15">
        <v>163</v>
      </c>
      <c r="F48" s="21" t="s">
        <v>22</v>
      </c>
      <c r="G48" s="15">
        <v>3</v>
      </c>
      <c r="H48" s="15">
        <v>4</v>
      </c>
      <c r="I48" s="15">
        <v>121</v>
      </c>
      <c r="J48" s="15">
        <v>487</v>
      </c>
      <c r="K48" s="15">
        <v>1</v>
      </c>
      <c r="L48" s="15">
        <v>1</v>
      </c>
      <c r="M48" s="15">
        <v>12</v>
      </c>
    </row>
    <row r="49" spans="2:13" x14ac:dyDescent="0.2">
      <c r="B49" s="1" t="s">
        <v>52</v>
      </c>
      <c r="C49" s="20">
        <f t="shared" si="0"/>
        <v>180.001</v>
      </c>
      <c r="D49" s="14">
        <v>72</v>
      </c>
      <c r="E49" s="15">
        <v>79</v>
      </c>
      <c r="F49" s="21" t="s">
        <v>22</v>
      </c>
      <c r="G49" s="15">
        <v>1</v>
      </c>
      <c r="H49" s="15">
        <v>3</v>
      </c>
      <c r="I49" s="15">
        <v>17</v>
      </c>
      <c r="J49" s="15">
        <v>66</v>
      </c>
      <c r="K49" s="21" t="s">
        <v>22</v>
      </c>
      <c r="L49" s="15">
        <v>1E-3</v>
      </c>
      <c r="M49" s="15">
        <v>14</v>
      </c>
    </row>
    <row r="50" spans="2:13" x14ac:dyDescent="0.2">
      <c r="B50" s="1" t="s">
        <v>53</v>
      </c>
      <c r="C50" s="20">
        <f t="shared" si="0"/>
        <v>163</v>
      </c>
      <c r="D50" s="14">
        <v>111.6</v>
      </c>
      <c r="E50" s="15">
        <v>45</v>
      </c>
      <c r="F50" s="21" t="s">
        <v>22</v>
      </c>
      <c r="G50" s="15">
        <v>2</v>
      </c>
      <c r="H50" s="15">
        <v>3</v>
      </c>
      <c r="I50" s="15">
        <v>12</v>
      </c>
      <c r="J50" s="15">
        <v>38</v>
      </c>
      <c r="K50" s="15">
        <v>2</v>
      </c>
      <c r="L50" s="21" t="s">
        <v>22</v>
      </c>
      <c r="M50" s="15">
        <v>61</v>
      </c>
    </row>
    <row r="51" spans="2:13" x14ac:dyDescent="0.2">
      <c r="B51" s="1" t="s">
        <v>54</v>
      </c>
      <c r="C51" s="20">
        <f t="shared" si="0"/>
        <v>285</v>
      </c>
      <c r="D51" s="14">
        <v>108.4</v>
      </c>
      <c r="E51" s="15">
        <v>90</v>
      </c>
      <c r="F51" s="21" t="s">
        <v>22</v>
      </c>
      <c r="G51" s="15">
        <v>2</v>
      </c>
      <c r="H51" s="15">
        <v>2</v>
      </c>
      <c r="I51" s="15">
        <v>13</v>
      </c>
      <c r="J51" s="15">
        <v>68</v>
      </c>
      <c r="K51" s="15">
        <v>2</v>
      </c>
      <c r="L51" s="21" t="s">
        <v>22</v>
      </c>
      <c r="M51" s="15">
        <v>108</v>
      </c>
    </row>
    <row r="52" spans="2:13" x14ac:dyDescent="0.2">
      <c r="B52" s="1" t="s">
        <v>55</v>
      </c>
      <c r="C52" s="20">
        <f>ROUND(SUM(E52:M52),-1)</f>
        <v>1500</v>
      </c>
      <c r="D52" s="14">
        <v>91.5</v>
      </c>
      <c r="E52" s="15">
        <v>158</v>
      </c>
      <c r="F52" s="21" t="s">
        <v>22</v>
      </c>
      <c r="G52" s="15">
        <v>2</v>
      </c>
      <c r="H52" s="15">
        <v>2</v>
      </c>
      <c r="I52" s="15">
        <v>60</v>
      </c>
      <c r="J52" s="15">
        <v>1270</v>
      </c>
      <c r="K52" s="15">
        <v>1</v>
      </c>
      <c r="L52" s="15">
        <v>1</v>
      </c>
      <c r="M52" s="15">
        <v>8</v>
      </c>
    </row>
    <row r="53" spans="2:13" x14ac:dyDescent="0.2">
      <c r="B53" s="1" t="s">
        <v>56</v>
      </c>
      <c r="C53" s="20">
        <f>SUM(E53:M53)</f>
        <v>715</v>
      </c>
      <c r="D53" s="14">
        <v>95.5</v>
      </c>
      <c r="E53" s="15">
        <v>69</v>
      </c>
      <c r="F53" s="21" t="s">
        <v>22</v>
      </c>
      <c r="G53" s="15">
        <v>1</v>
      </c>
      <c r="H53" s="15">
        <v>1</v>
      </c>
      <c r="I53" s="15">
        <v>52</v>
      </c>
      <c r="J53" s="15">
        <v>578</v>
      </c>
      <c r="K53" s="21" t="s">
        <v>22</v>
      </c>
      <c r="L53" s="15">
        <v>3</v>
      </c>
      <c r="M53" s="15">
        <v>11</v>
      </c>
    </row>
    <row r="54" spans="2:13" x14ac:dyDescent="0.2">
      <c r="B54" s="1" t="s">
        <v>57</v>
      </c>
      <c r="C54" s="20">
        <f>ROUND(SUM(E54:M54),-1)</f>
        <v>1100</v>
      </c>
      <c r="D54" s="14">
        <v>101.9</v>
      </c>
      <c r="E54" s="15">
        <v>228</v>
      </c>
      <c r="F54" s="21" t="s">
        <v>22</v>
      </c>
      <c r="G54" s="15">
        <v>3</v>
      </c>
      <c r="H54" s="15">
        <v>2</v>
      </c>
      <c r="I54" s="15">
        <v>447</v>
      </c>
      <c r="J54" s="15">
        <v>316</v>
      </c>
      <c r="K54" s="15">
        <v>2</v>
      </c>
      <c r="L54" s="15">
        <v>19</v>
      </c>
      <c r="M54" s="15">
        <v>81</v>
      </c>
    </row>
    <row r="55" spans="2:13" x14ac:dyDescent="0.2">
      <c r="C55" s="5"/>
      <c r="F55" s="15"/>
    </row>
    <row r="56" spans="2:13" x14ac:dyDescent="0.2">
      <c r="B56" s="1" t="s">
        <v>58</v>
      </c>
      <c r="C56" s="20">
        <f t="shared" ref="C56:C62" si="1">SUM(E56:M56)</f>
        <v>299</v>
      </c>
      <c r="D56" s="14">
        <v>95.8</v>
      </c>
      <c r="E56" s="15">
        <v>205</v>
      </c>
      <c r="F56" s="21" t="s">
        <v>22</v>
      </c>
      <c r="G56" s="15">
        <v>1</v>
      </c>
      <c r="H56" s="15">
        <v>1</v>
      </c>
      <c r="I56" s="15">
        <v>41</v>
      </c>
      <c r="J56" s="15">
        <v>34</v>
      </c>
      <c r="K56" s="21" t="s">
        <v>22</v>
      </c>
      <c r="L56" s="15">
        <v>3</v>
      </c>
      <c r="M56" s="15">
        <v>14</v>
      </c>
    </row>
    <row r="57" spans="2:13" x14ac:dyDescent="0.2">
      <c r="B57" s="1" t="s">
        <v>59</v>
      </c>
      <c r="C57" s="20">
        <f t="shared" si="1"/>
        <v>210.00200000000001</v>
      </c>
      <c r="D57" s="14">
        <v>87.1</v>
      </c>
      <c r="E57" s="15">
        <v>80</v>
      </c>
      <c r="F57" s="21" t="s">
        <v>22</v>
      </c>
      <c r="G57" s="15">
        <v>2</v>
      </c>
      <c r="H57" s="15">
        <v>1E-3</v>
      </c>
      <c r="I57" s="15">
        <v>15</v>
      </c>
      <c r="J57" s="15">
        <v>41</v>
      </c>
      <c r="K57" s="15">
        <v>2</v>
      </c>
      <c r="L57" s="15">
        <v>1E-3</v>
      </c>
      <c r="M57" s="15">
        <v>70</v>
      </c>
    </row>
    <row r="58" spans="2:13" x14ac:dyDescent="0.2">
      <c r="B58" s="1" t="s">
        <v>60</v>
      </c>
      <c r="C58" s="20">
        <f t="shared" si="1"/>
        <v>147.00200000000001</v>
      </c>
      <c r="D58" s="14">
        <v>94.8</v>
      </c>
      <c r="E58" s="15">
        <v>54</v>
      </c>
      <c r="F58" s="21" t="s">
        <v>22</v>
      </c>
      <c r="G58" s="15">
        <v>2</v>
      </c>
      <c r="H58" s="15">
        <v>1E-3</v>
      </c>
      <c r="I58" s="15">
        <v>13</v>
      </c>
      <c r="J58" s="15">
        <v>33</v>
      </c>
      <c r="K58" s="15">
        <v>3</v>
      </c>
      <c r="L58" s="15">
        <v>1E-3</v>
      </c>
      <c r="M58" s="15">
        <v>42</v>
      </c>
    </row>
    <row r="59" spans="2:13" x14ac:dyDescent="0.2">
      <c r="B59" s="1" t="s">
        <v>61</v>
      </c>
      <c r="C59" s="20">
        <f t="shared" si="1"/>
        <v>595.00099999999998</v>
      </c>
      <c r="D59" s="14">
        <v>89.6</v>
      </c>
      <c r="E59" s="15">
        <v>208</v>
      </c>
      <c r="F59" s="21" t="s">
        <v>22</v>
      </c>
      <c r="G59" s="15">
        <v>1</v>
      </c>
      <c r="H59" s="15">
        <v>1E-3</v>
      </c>
      <c r="I59" s="15">
        <v>22</v>
      </c>
      <c r="J59" s="15">
        <v>356</v>
      </c>
      <c r="K59" s="15">
        <v>1</v>
      </c>
      <c r="L59" s="15">
        <v>3</v>
      </c>
      <c r="M59" s="15">
        <v>4</v>
      </c>
    </row>
    <row r="60" spans="2:13" x14ac:dyDescent="0.2">
      <c r="B60" s="1" t="s">
        <v>62</v>
      </c>
      <c r="C60" s="20">
        <f t="shared" si="1"/>
        <v>382.00200000000001</v>
      </c>
      <c r="D60" s="14">
        <v>88.4</v>
      </c>
      <c r="E60" s="15">
        <v>123</v>
      </c>
      <c r="F60" s="15">
        <v>1E-3</v>
      </c>
      <c r="G60" s="15">
        <v>3</v>
      </c>
      <c r="H60" s="15">
        <v>1E-3</v>
      </c>
      <c r="I60" s="15">
        <v>50</v>
      </c>
      <c r="J60" s="15">
        <v>161</v>
      </c>
      <c r="K60" s="15">
        <v>15</v>
      </c>
      <c r="L60" s="15">
        <v>3</v>
      </c>
      <c r="M60" s="15">
        <v>27</v>
      </c>
    </row>
    <row r="61" spans="2:13" x14ac:dyDescent="0.2">
      <c r="B61" s="1" t="s">
        <v>63</v>
      </c>
      <c r="C61" s="20">
        <f t="shared" si="1"/>
        <v>202</v>
      </c>
      <c r="D61" s="14">
        <v>82.4</v>
      </c>
      <c r="E61" s="15">
        <v>109</v>
      </c>
      <c r="F61" s="21" t="s">
        <v>22</v>
      </c>
      <c r="G61" s="15">
        <v>3</v>
      </c>
      <c r="H61" s="15">
        <v>1</v>
      </c>
      <c r="I61" s="15">
        <v>24</v>
      </c>
      <c r="J61" s="15">
        <v>33</v>
      </c>
      <c r="K61" s="21" t="s">
        <v>22</v>
      </c>
      <c r="L61" s="15">
        <v>8</v>
      </c>
      <c r="M61" s="15">
        <v>24</v>
      </c>
    </row>
    <row r="62" spans="2:13" x14ac:dyDescent="0.2">
      <c r="B62" s="1" t="s">
        <v>64</v>
      </c>
      <c r="C62" s="20">
        <f t="shared" si="1"/>
        <v>87.001000000000005</v>
      </c>
      <c r="D62" s="14">
        <v>71.3</v>
      </c>
      <c r="E62" s="15">
        <v>44</v>
      </c>
      <c r="F62" s="21" t="s">
        <v>22</v>
      </c>
      <c r="G62" s="15">
        <v>4</v>
      </c>
      <c r="H62" s="15">
        <v>1E-3</v>
      </c>
      <c r="I62" s="15">
        <v>13</v>
      </c>
      <c r="J62" s="15">
        <v>10</v>
      </c>
      <c r="K62" s="21" t="s">
        <v>22</v>
      </c>
      <c r="L62" s="15">
        <v>1</v>
      </c>
      <c r="M62" s="15">
        <v>15</v>
      </c>
    </row>
    <row r="63" spans="2:13" x14ac:dyDescent="0.2">
      <c r="C63" s="5"/>
      <c r="F63" s="15"/>
    </row>
    <row r="64" spans="2:13" x14ac:dyDescent="0.2">
      <c r="B64" s="1" t="s">
        <v>65</v>
      </c>
      <c r="C64" s="20">
        <f t="shared" ref="C64:C70" si="2">SUM(E64:M64)</f>
        <v>357.00099999999998</v>
      </c>
      <c r="D64" s="14">
        <v>79.3</v>
      </c>
      <c r="E64" s="15">
        <v>242</v>
      </c>
      <c r="F64" s="21" t="s">
        <v>22</v>
      </c>
      <c r="G64" s="15">
        <v>4</v>
      </c>
      <c r="H64" s="15">
        <v>1E-3</v>
      </c>
      <c r="I64" s="15">
        <v>44</v>
      </c>
      <c r="J64" s="15">
        <v>31</v>
      </c>
      <c r="K64" s="15">
        <v>21</v>
      </c>
      <c r="L64" s="15">
        <v>1</v>
      </c>
      <c r="M64" s="15">
        <v>14</v>
      </c>
    </row>
    <row r="65" spans="1:13" x14ac:dyDescent="0.2">
      <c r="B65" s="1" t="s">
        <v>66</v>
      </c>
      <c r="C65" s="20">
        <f t="shared" si="2"/>
        <v>11.001999999999999</v>
      </c>
      <c r="D65" s="14">
        <v>100</v>
      </c>
      <c r="E65" s="21">
        <v>1E-3</v>
      </c>
      <c r="F65" s="21" t="s">
        <v>22</v>
      </c>
      <c r="G65" s="15">
        <v>3</v>
      </c>
      <c r="H65" s="21" t="s">
        <v>22</v>
      </c>
      <c r="I65" s="15">
        <v>4</v>
      </c>
      <c r="J65" s="15">
        <v>4</v>
      </c>
      <c r="K65" s="21" t="s">
        <v>22</v>
      </c>
      <c r="L65" s="21" t="s">
        <v>22</v>
      </c>
      <c r="M65" s="15">
        <v>1E-3</v>
      </c>
    </row>
    <row r="66" spans="1:13" x14ac:dyDescent="0.2">
      <c r="B66" s="1" t="s">
        <v>67</v>
      </c>
      <c r="C66" s="20">
        <f t="shared" si="2"/>
        <v>110.001</v>
      </c>
      <c r="D66" s="14">
        <v>87.3</v>
      </c>
      <c r="E66" s="15">
        <v>68</v>
      </c>
      <c r="F66" s="21" t="s">
        <v>22</v>
      </c>
      <c r="G66" s="15">
        <v>2</v>
      </c>
      <c r="H66" s="15">
        <v>1E-3</v>
      </c>
      <c r="I66" s="15">
        <v>15</v>
      </c>
      <c r="J66" s="15">
        <v>16</v>
      </c>
      <c r="K66" s="15">
        <v>1</v>
      </c>
      <c r="L66" s="21" t="s">
        <v>22</v>
      </c>
      <c r="M66" s="15">
        <v>8</v>
      </c>
    </row>
    <row r="67" spans="1:13" x14ac:dyDescent="0.2">
      <c r="B67" s="1" t="s">
        <v>68</v>
      </c>
      <c r="C67" s="20">
        <f t="shared" si="2"/>
        <v>161.001</v>
      </c>
      <c r="D67" s="14">
        <v>83.4</v>
      </c>
      <c r="E67" s="15">
        <v>100</v>
      </c>
      <c r="F67" s="21" t="s">
        <v>22</v>
      </c>
      <c r="G67" s="15">
        <v>2</v>
      </c>
      <c r="H67" s="15">
        <v>1E-3</v>
      </c>
      <c r="I67" s="15">
        <v>17</v>
      </c>
      <c r="J67" s="15">
        <v>20</v>
      </c>
      <c r="K67" s="15">
        <v>2</v>
      </c>
      <c r="L67" s="15">
        <v>4</v>
      </c>
      <c r="M67" s="15">
        <v>16</v>
      </c>
    </row>
    <row r="68" spans="1:13" x14ac:dyDescent="0.2">
      <c r="B68" s="1" t="s">
        <v>69</v>
      </c>
      <c r="C68" s="20">
        <f t="shared" si="2"/>
        <v>114.001</v>
      </c>
      <c r="D68" s="14">
        <v>85.7</v>
      </c>
      <c r="E68" s="15">
        <v>74</v>
      </c>
      <c r="F68" s="21" t="s">
        <v>22</v>
      </c>
      <c r="G68" s="15">
        <v>2</v>
      </c>
      <c r="H68" s="15">
        <v>1E-3</v>
      </c>
      <c r="I68" s="15">
        <v>14</v>
      </c>
      <c r="J68" s="15">
        <v>5</v>
      </c>
      <c r="K68" s="15">
        <v>2</v>
      </c>
      <c r="L68" s="15">
        <v>4</v>
      </c>
      <c r="M68" s="15">
        <v>13</v>
      </c>
    </row>
    <row r="69" spans="1:13" x14ac:dyDescent="0.2">
      <c r="B69" s="1" t="s">
        <v>70</v>
      </c>
      <c r="C69" s="20">
        <f t="shared" si="2"/>
        <v>118.001</v>
      </c>
      <c r="D69" s="14">
        <v>81.400000000000006</v>
      </c>
      <c r="E69" s="15">
        <v>72</v>
      </c>
      <c r="F69" s="21" t="s">
        <v>22</v>
      </c>
      <c r="G69" s="15">
        <v>2</v>
      </c>
      <c r="H69" s="15">
        <v>1E-3</v>
      </c>
      <c r="I69" s="15">
        <v>18</v>
      </c>
      <c r="J69" s="15">
        <v>9</v>
      </c>
      <c r="K69" s="15">
        <v>8</v>
      </c>
      <c r="L69" s="15">
        <v>2</v>
      </c>
      <c r="M69" s="15">
        <v>7</v>
      </c>
    </row>
    <row r="70" spans="1:13" x14ac:dyDescent="0.2">
      <c r="B70" s="1" t="s">
        <v>71</v>
      </c>
      <c r="C70" s="20">
        <f t="shared" si="2"/>
        <v>20.003000000000004</v>
      </c>
      <c r="D70" s="14">
        <v>80</v>
      </c>
      <c r="E70" s="15">
        <v>5</v>
      </c>
      <c r="F70" s="21" t="s">
        <v>22</v>
      </c>
      <c r="G70" s="15">
        <v>1E-3</v>
      </c>
      <c r="H70" s="15">
        <v>1E-3</v>
      </c>
      <c r="I70" s="15">
        <v>2</v>
      </c>
      <c r="J70" s="15">
        <v>10</v>
      </c>
      <c r="K70" s="15">
        <v>1E-3</v>
      </c>
      <c r="L70" s="21" t="s">
        <v>22</v>
      </c>
      <c r="M70" s="15">
        <v>3</v>
      </c>
    </row>
    <row r="71" spans="1:13" ht="18" thickBot="1" x14ac:dyDescent="0.25">
      <c r="B71" s="4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x14ac:dyDescent="0.2">
      <c r="C72" s="1" t="s">
        <v>72</v>
      </c>
      <c r="D72" s="18"/>
      <c r="E72" s="18"/>
      <c r="F72" s="18"/>
      <c r="G72" s="18"/>
      <c r="H72" s="18"/>
      <c r="I72" s="18"/>
      <c r="J72" s="18"/>
      <c r="K72" s="18"/>
      <c r="L72" s="25"/>
      <c r="M72" s="18"/>
    </row>
    <row r="73" spans="1:13" x14ac:dyDescent="0.2">
      <c r="A73" s="1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25"/>
      <c r="M73" s="18"/>
    </row>
  </sheetData>
  <phoneticPr fontId="2"/>
  <pageMargins left="0.32" right="0.51" top="0.66" bottom="0.62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6"/>
  <sheetViews>
    <sheetView showGridLines="0" zoomScale="75" workbookViewId="0">
      <selection activeCell="N25" sqref="N25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73</v>
      </c>
    </row>
    <row r="7" spans="1:10" ht="18" thickBot="1" x14ac:dyDescent="0.25">
      <c r="B7" s="4"/>
      <c r="C7" s="26" t="s">
        <v>74</v>
      </c>
      <c r="D7" s="4"/>
      <c r="E7" s="4"/>
      <c r="F7" s="4"/>
      <c r="G7" s="4"/>
      <c r="H7" s="4"/>
      <c r="I7" s="4"/>
      <c r="J7" s="27" t="s">
        <v>75</v>
      </c>
    </row>
    <row r="8" spans="1:10" x14ac:dyDescent="0.2">
      <c r="C8" s="5"/>
      <c r="D8" s="5"/>
      <c r="E8" s="6"/>
      <c r="F8" s="6"/>
      <c r="G8" s="5"/>
      <c r="H8" s="6"/>
      <c r="I8" s="5"/>
      <c r="J8" s="6"/>
    </row>
    <row r="9" spans="1:10" x14ac:dyDescent="0.2">
      <c r="C9" s="7" t="s">
        <v>76</v>
      </c>
      <c r="D9" s="7" t="s">
        <v>76</v>
      </c>
      <c r="E9" s="7" t="s">
        <v>77</v>
      </c>
      <c r="F9" s="7" t="s">
        <v>77</v>
      </c>
      <c r="G9" s="7" t="s">
        <v>76</v>
      </c>
      <c r="H9" s="7" t="s">
        <v>78</v>
      </c>
      <c r="I9" s="7" t="s">
        <v>76</v>
      </c>
      <c r="J9" s="7" t="s">
        <v>79</v>
      </c>
    </row>
    <row r="10" spans="1:10" x14ac:dyDescent="0.2">
      <c r="B10" s="6"/>
      <c r="C10" s="9" t="s">
        <v>80</v>
      </c>
      <c r="D10" s="9" t="s">
        <v>81</v>
      </c>
      <c r="E10" s="9" t="s">
        <v>82</v>
      </c>
      <c r="F10" s="9" t="s">
        <v>83</v>
      </c>
      <c r="G10" s="9" t="s">
        <v>84</v>
      </c>
      <c r="H10" s="10" t="s">
        <v>85</v>
      </c>
      <c r="I10" s="9" t="s">
        <v>86</v>
      </c>
      <c r="J10" s="9" t="s">
        <v>87</v>
      </c>
    </row>
    <row r="11" spans="1:10" x14ac:dyDescent="0.2">
      <c r="C11" s="5"/>
    </row>
    <row r="12" spans="1:10" x14ac:dyDescent="0.2">
      <c r="B12" s="1" t="s">
        <v>88</v>
      </c>
      <c r="C12" s="13">
        <v>13321</v>
      </c>
      <c r="D12" s="15">
        <v>5856</v>
      </c>
      <c r="E12" s="15">
        <v>519</v>
      </c>
      <c r="F12" s="15">
        <v>263</v>
      </c>
      <c r="G12" s="15">
        <v>4730</v>
      </c>
      <c r="H12" s="15">
        <v>4680</v>
      </c>
      <c r="I12" s="15">
        <v>13754</v>
      </c>
      <c r="J12" s="15">
        <v>13480</v>
      </c>
    </row>
    <row r="13" spans="1:10" x14ac:dyDescent="0.2">
      <c r="B13" s="1" t="s">
        <v>89</v>
      </c>
      <c r="C13" s="13">
        <v>8976</v>
      </c>
      <c r="D13" s="15">
        <v>5694</v>
      </c>
      <c r="E13" s="15">
        <v>601</v>
      </c>
      <c r="F13" s="15">
        <v>229</v>
      </c>
      <c r="G13" s="15">
        <v>2547</v>
      </c>
      <c r="H13" s="15">
        <v>2528</v>
      </c>
      <c r="I13" s="15">
        <v>12123</v>
      </c>
      <c r="J13" s="15">
        <v>12039</v>
      </c>
    </row>
    <row r="14" spans="1:10" x14ac:dyDescent="0.2">
      <c r="B14" s="1" t="s">
        <v>90</v>
      </c>
      <c r="C14" s="13">
        <v>9857</v>
      </c>
      <c r="D14" s="15">
        <v>7018</v>
      </c>
      <c r="E14" s="15">
        <v>608</v>
      </c>
      <c r="F14" s="15">
        <v>299</v>
      </c>
      <c r="G14" s="15">
        <v>2913</v>
      </c>
      <c r="H14" s="15">
        <v>2874</v>
      </c>
      <c r="I14" s="15">
        <v>13986</v>
      </c>
      <c r="J14" s="15">
        <v>13873</v>
      </c>
    </row>
    <row r="15" spans="1:10" x14ac:dyDescent="0.2">
      <c r="B15" s="1" t="s">
        <v>91</v>
      </c>
      <c r="C15" s="13">
        <v>8729</v>
      </c>
      <c r="D15" s="15">
        <v>1252</v>
      </c>
      <c r="E15" s="15">
        <v>381</v>
      </c>
      <c r="F15" s="15">
        <v>325</v>
      </c>
      <c r="G15" s="15">
        <v>2844</v>
      </c>
      <c r="H15" s="15">
        <v>2821</v>
      </c>
      <c r="I15" s="15">
        <v>7137</v>
      </c>
      <c r="J15" s="15">
        <v>7130</v>
      </c>
    </row>
    <row r="16" spans="1:10" x14ac:dyDescent="0.2">
      <c r="B16" s="1" t="s">
        <v>92</v>
      </c>
      <c r="C16" s="13">
        <v>7793</v>
      </c>
      <c r="D16" s="15">
        <v>1247</v>
      </c>
      <c r="E16" s="15">
        <v>633</v>
      </c>
      <c r="F16" s="15">
        <v>329</v>
      </c>
      <c r="G16" s="15">
        <v>2432</v>
      </c>
      <c r="H16" s="15">
        <v>2432</v>
      </c>
      <c r="I16" s="15">
        <v>6608</v>
      </c>
      <c r="J16" s="15">
        <v>6533</v>
      </c>
    </row>
    <row r="17" spans="2:11" x14ac:dyDescent="0.2">
      <c r="C17" s="13"/>
      <c r="D17" s="15"/>
      <c r="E17" s="15"/>
      <c r="F17" s="15"/>
      <c r="G17" s="15"/>
      <c r="H17" s="15"/>
      <c r="I17" s="15"/>
      <c r="J17" s="15"/>
    </row>
    <row r="18" spans="2:11" x14ac:dyDescent="0.2">
      <c r="B18" s="1" t="s">
        <v>93</v>
      </c>
      <c r="C18" s="13">
        <v>6909</v>
      </c>
      <c r="D18" s="15">
        <v>1228</v>
      </c>
      <c r="E18" s="15">
        <v>157</v>
      </c>
      <c r="F18" s="15">
        <v>363</v>
      </c>
      <c r="G18" s="15">
        <v>2183</v>
      </c>
      <c r="H18" s="15">
        <v>2175</v>
      </c>
      <c r="I18" s="15">
        <v>5954</v>
      </c>
      <c r="J18" s="15">
        <v>5942</v>
      </c>
    </row>
    <row r="19" spans="2:11" x14ac:dyDescent="0.2">
      <c r="B19" s="1" t="s">
        <v>94</v>
      </c>
      <c r="C19" s="13">
        <v>6618</v>
      </c>
      <c r="D19" s="15">
        <v>1350</v>
      </c>
      <c r="E19" s="15">
        <v>403</v>
      </c>
      <c r="F19" s="15">
        <v>251</v>
      </c>
      <c r="G19" s="15">
        <v>1590</v>
      </c>
      <c r="H19" s="15">
        <v>1583</v>
      </c>
      <c r="I19" s="15">
        <v>6378</v>
      </c>
      <c r="J19" s="15">
        <v>6347</v>
      </c>
    </row>
    <row r="20" spans="2:11" x14ac:dyDescent="0.2">
      <c r="B20" s="1" t="s">
        <v>95</v>
      </c>
      <c r="C20" s="13">
        <v>6482</v>
      </c>
      <c r="D20" s="15">
        <v>1280</v>
      </c>
      <c r="E20" s="15">
        <v>529</v>
      </c>
      <c r="F20" s="15">
        <v>209</v>
      </c>
      <c r="G20" s="15">
        <v>1643</v>
      </c>
      <c r="H20" s="15">
        <v>1636</v>
      </c>
      <c r="I20" s="15">
        <v>6119</v>
      </c>
      <c r="J20" s="15">
        <v>6100</v>
      </c>
    </row>
    <row r="21" spans="2:11" x14ac:dyDescent="0.2">
      <c r="C21" s="5"/>
    </row>
    <row r="22" spans="2:11" x14ac:dyDescent="0.2">
      <c r="B22" s="1" t="s">
        <v>96</v>
      </c>
      <c r="C22" s="13">
        <v>6004</v>
      </c>
      <c r="D22" s="15">
        <v>932</v>
      </c>
      <c r="E22" s="15">
        <v>523</v>
      </c>
      <c r="F22" s="15">
        <v>204</v>
      </c>
      <c r="G22" s="15">
        <v>1890</v>
      </c>
      <c r="H22" s="15">
        <v>1883</v>
      </c>
      <c r="I22" s="15">
        <v>5046</v>
      </c>
      <c r="J22" s="15">
        <v>5025</v>
      </c>
    </row>
    <row r="23" spans="2:11" x14ac:dyDescent="0.2">
      <c r="B23" s="1" t="s">
        <v>97</v>
      </c>
      <c r="C23" s="13">
        <v>5718</v>
      </c>
      <c r="D23" s="15">
        <v>760</v>
      </c>
      <c r="E23" s="15">
        <v>618</v>
      </c>
      <c r="F23" s="15">
        <v>4</v>
      </c>
      <c r="G23" s="15">
        <v>1685</v>
      </c>
      <c r="H23" s="15">
        <v>1685</v>
      </c>
      <c r="I23" s="15">
        <v>4793</v>
      </c>
      <c r="J23" s="15">
        <v>4781</v>
      </c>
    </row>
    <row r="24" spans="2:11" x14ac:dyDescent="0.2">
      <c r="B24" s="28" t="s">
        <v>98</v>
      </c>
      <c r="C24" s="29">
        <v>5369</v>
      </c>
      <c r="D24" s="30">
        <v>751</v>
      </c>
      <c r="E24" s="31" t="s">
        <v>99</v>
      </c>
      <c r="F24" s="31" t="s">
        <v>99</v>
      </c>
      <c r="G24" s="30">
        <v>1733</v>
      </c>
      <c r="H24" s="31" t="s">
        <v>99</v>
      </c>
      <c r="I24" s="30">
        <v>4387</v>
      </c>
      <c r="J24" s="30">
        <v>4372</v>
      </c>
    </row>
    <row r="25" spans="2:11" ht="18" thickBot="1" x14ac:dyDescent="0.25">
      <c r="B25" s="4"/>
      <c r="C25" s="32"/>
      <c r="D25" s="33"/>
      <c r="E25" s="4"/>
      <c r="F25" s="4"/>
      <c r="G25" s="33"/>
      <c r="H25" s="33"/>
      <c r="I25" s="4"/>
      <c r="J25" s="4"/>
      <c r="K25" s="34"/>
    </row>
    <row r="26" spans="2:11" x14ac:dyDescent="0.2">
      <c r="C26" s="35" t="s">
        <v>72</v>
      </c>
      <c r="D26" s="15"/>
      <c r="F26" s="15"/>
      <c r="G26" s="15"/>
      <c r="K26" s="34"/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6" spans="1:9" x14ac:dyDescent="0.2">
      <c r="E6" s="3" t="s">
        <v>73</v>
      </c>
    </row>
    <row r="7" spans="1:9" x14ac:dyDescent="0.2">
      <c r="C7" s="3" t="s">
        <v>100</v>
      </c>
    </row>
    <row r="8" spans="1:9" ht="18" thickBot="1" x14ac:dyDescent="0.25">
      <c r="B8" s="4"/>
      <c r="C8" s="4"/>
      <c r="D8" s="4"/>
      <c r="E8" s="4"/>
      <c r="F8" s="4"/>
      <c r="G8" s="4"/>
      <c r="H8" s="27" t="s">
        <v>101</v>
      </c>
      <c r="I8" s="4"/>
    </row>
    <row r="9" spans="1:9" x14ac:dyDescent="0.2">
      <c r="C9" s="36"/>
      <c r="D9" s="6"/>
      <c r="E9" s="37" t="s">
        <v>102</v>
      </c>
      <c r="F9" s="6"/>
      <c r="G9" s="6"/>
      <c r="H9" s="6"/>
      <c r="I9" s="5"/>
    </row>
    <row r="10" spans="1:9" x14ac:dyDescent="0.2">
      <c r="C10" s="5"/>
      <c r="D10" s="6"/>
      <c r="E10" s="6"/>
      <c r="F10" s="5"/>
      <c r="G10" s="5"/>
      <c r="H10" s="5"/>
      <c r="I10" s="8" t="s">
        <v>103</v>
      </c>
    </row>
    <row r="11" spans="1:9" x14ac:dyDescent="0.2">
      <c r="B11" s="6"/>
      <c r="C11" s="10" t="s">
        <v>104</v>
      </c>
      <c r="D11" s="10" t="s">
        <v>105</v>
      </c>
      <c r="E11" s="10" t="s">
        <v>106</v>
      </c>
      <c r="F11" s="10" t="s">
        <v>107</v>
      </c>
      <c r="G11" s="10" t="s">
        <v>108</v>
      </c>
      <c r="H11" s="10" t="s">
        <v>109</v>
      </c>
      <c r="I11" s="10" t="s">
        <v>110</v>
      </c>
    </row>
    <row r="12" spans="1:9" x14ac:dyDescent="0.2">
      <c r="C12" s="5"/>
    </row>
    <row r="13" spans="1:9" x14ac:dyDescent="0.2">
      <c r="B13" s="1" t="s">
        <v>88</v>
      </c>
      <c r="C13" s="20">
        <f>D13+E13</f>
        <v>12974</v>
      </c>
      <c r="D13" s="15">
        <v>6025</v>
      </c>
      <c r="E13" s="15">
        <v>6949</v>
      </c>
      <c r="F13" s="21" t="s">
        <v>111</v>
      </c>
      <c r="G13" s="21" t="s">
        <v>111</v>
      </c>
      <c r="H13" s="15">
        <v>21380</v>
      </c>
      <c r="I13" s="21" t="s">
        <v>111</v>
      </c>
    </row>
    <row r="14" spans="1:9" x14ac:dyDescent="0.2">
      <c r="B14" s="1" t="s">
        <v>89</v>
      </c>
      <c r="C14" s="20">
        <f>D14+E14</f>
        <v>12539</v>
      </c>
      <c r="D14" s="15">
        <v>6481</v>
      </c>
      <c r="E14" s="15">
        <v>6058</v>
      </c>
      <c r="F14" s="21" t="s">
        <v>111</v>
      </c>
      <c r="G14" s="21" t="s">
        <v>111</v>
      </c>
      <c r="H14" s="15">
        <v>23279</v>
      </c>
      <c r="I14" s="21" t="s">
        <v>111</v>
      </c>
    </row>
    <row r="15" spans="1:9" x14ac:dyDescent="0.2">
      <c r="B15" s="1" t="s">
        <v>90</v>
      </c>
      <c r="C15" s="20">
        <f>D15+E15</f>
        <v>13752</v>
      </c>
      <c r="D15" s="15">
        <v>10724</v>
      </c>
      <c r="E15" s="15">
        <v>3028</v>
      </c>
      <c r="F15" s="21" t="s">
        <v>111</v>
      </c>
      <c r="G15" s="21" t="s">
        <v>111</v>
      </c>
      <c r="H15" s="15">
        <v>25811</v>
      </c>
      <c r="I15" s="21" t="s">
        <v>111</v>
      </c>
    </row>
    <row r="16" spans="1:9" x14ac:dyDescent="0.2">
      <c r="B16" s="1" t="s">
        <v>91</v>
      </c>
      <c r="C16" s="20">
        <f>D16+E16</f>
        <v>6722</v>
      </c>
      <c r="D16" s="15">
        <v>6262</v>
      </c>
      <c r="E16" s="15">
        <v>460</v>
      </c>
      <c r="F16" s="15">
        <v>15923</v>
      </c>
      <c r="G16" s="15">
        <v>142</v>
      </c>
      <c r="H16" s="38">
        <f>C16+F16-G16</f>
        <v>22503</v>
      </c>
      <c r="I16" s="15">
        <v>171</v>
      </c>
    </row>
    <row r="17" spans="2:9" x14ac:dyDescent="0.2">
      <c r="B17" s="1" t="s">
        <v>92</v>
      </c>
      <c r="C17" s="20">
        <f>D17+E17</f>
        <v>6147</v>
      </c>
      <c r="D17" s="15">
        <v>6001</v>
      </c>
      <c r="E17" s="15">
        <v>146</v>
      </c>
      <c r="F17" s="15">
        <v>20587</v>
      </c>
      <c r="G17" s="15">
        <v>153</v>
      </c>
      <c r="H17" s="38">
        <f>C17+F17-G17</f>
        <v>26581</v>
      </c>
      <c r="I17" s="15">
        <v>166</v>
      </c>
    </row>
    <row r="18" spans="2:9" x14ac:dyDescent="0.2">
      <c r="C18" s="5"/>
      <c r="D18" s="15"/>
      <c r="E18" s="15"/>
    </row>
    <row r="19" spans="2:9" x14ac:dyDescent="0.2">
      <c r="B19" s="1" t="s">
        <v>93</v>
      </c>
      <c r="C19" s="20">
        <f>D19+E19</f>
        <v>5516</v>
      </c>
      <c r="D19" s="15">
        <v>5516</v>
      </c>
      <c r="E19" s="21" t="s">
        <v>22</v>
      </c>
      <c r="F19" s="15">
        <v>24019</v>
      </c>
      <c r="G19" s="15">
        <v>163</v>
      </c>
      <c r="H19" s="38">
        <f>C19+F19-G19</f>
        <v>29372</v>
      </c>
      <c r="I19" s="15">
        <v>143</v>
      </c>
    </row>
    <row r="20" spans="2:9" x14ac:dyDescent="0.2">
      <c r="B20" s="1" t="s">
        <v>94</v>
      </c>
      <c r="C20" s="20">
        <f>D20+E20</f>
        <v>5941</v>
      </c>
      <c r="D20" s="15">
        <v>5941</v>
      </c>
      <c r="E20" s="21" t="s">
        <v>22</v>
      </c>
      <c r="F20" s="15">
        <v>23983</v>
      </c>
      <c r="G20" s="15">
        <v>131</v>
      </c>
      <c r="H20" s="38">
        <f>C20+F20-G20</f>
        <v>29793</v>
      </c>
      <c r="I20" s="15">
        <v>128</v>
      </c>
    </row>
    <row r="21" spans="2:9" x14ac:dyDescent="0.2">
      <c r="B21" s="1" t="s">
        <v>95</v>
      </c>
      <c r="C21" s="20">
        <f>D21+E21</f>
        <v>5670</v>
      </c>
      <c r="D21" s="15">
        <v>5670</v>
      </c>
      <c r="E21" s="21" t="s">
        <v>22</v>
      </c>
      <c r="F21" s="15">
        <v>22034</v>
      </c>
      <c r="G21" s="15">
        <v>121</v>
      </c>
      <c r="H21" s="38">
        <f>C21+F21-G21</f>
        <v>27583</v>
      </c>
      <c r="I21" s="15">
        <v>110</v>
      </c>
    </row>
    <row r="22" spans="2:9" x14ac:dyDescent="0.2">
      <c r="C22" s="5"/>
    </row>
    <row r="23" spans="2:9" x14ac:dyDescent="0.2">
      <c r="B23" s="1" t="s">
        <v>96</v>
      </c>
      <c r="C23" s="20">
        <f>D23+E23</f>
        <v>4536</v>
      </c>
      <c r="D23" s="15">
        <v>4536</v>
      </c>
      <c r="E23" s="21" t="s">
        <v>22</v>
      </c>
      <c r="F23" s="15">
        <v>21718</v>
      </c>
      <c r="G23" s="15">
        <v>125</v>
      </c>
      <c r="H23" s="38">
        <f>C23+F23-G23</f>
        <v>26129</v>
      </c>
      <c r="I23" s="15">
        <v>108</v>
      </c>
    </row>
    <row r="24" spans="2:9" x14ac:dyDescent="0.2">
      <c r="B24" s="1" t="s">
        <v>97</v>
      </c>
      <c r="C24" s="20">
        <f>D24+E24</f>
        <v>4237</v>
      </c>
      <c r="D24" s="15">
        <v>4237</v>
      </c>
      <c r="E24" s="21" t="s">
        <v>22</v>
      </c>
      <c r="F24" s="15">
        <v>20768</v>
      </c>
      <c r="G24" s="15">
        <v>119</v>
      </c>
      <c r="H24" s="38">
        <f>C24+F24-G24</f>
        <v>24886</v>
      </c>
      <c r="I24" s="15">
        <v>106</v>
      </c>
    </row>
    <row r="25" spans="2:9" x14ac:dyDescent="0.2">
      <c r="B25" s="28" t="s">
        <v>98</v>
      </c>
      <c r="C25" s="16">
        <f>D25+E25</f>
        <v>3918</v>
      </c>
      <c r="D25" s="39">
        <v>3918</v>
      </c>
      <c r="E25" s="39" t="s">
        <v>22</v>
      </c>
      <c r="F25" s="25">
        <v>14038</v>
      </c>
      <c r="G25" s="39">
        <v>114</v>
      </c>
      <c r="H25" s="18">
        <v>17842</v>
      </c>
      <c r="I25" s="39">
        <v>105</v>
      </c>
    </row>
    <row r="26" spans="2:9" ht="18" thickBot="1" x14ac:dyDescent="0.25">
      <c r="B26" s="4"/>
      <c r="C26" s="40"/>
      <c r="D26" s="4"/>
      <c r="E26" s="4"/>
      <c r="F26" s="4"/>
      <c r="G26" s="4"/>
      <c r="H26" s="4"/>
      <c r="I26" s="4"/>
    </row>
    <row r="27" spans="2:9" x14ac:dyDescent="0.2">
      <c r="C27" s="1" t="s">
        <v>72</v>
      </c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112</v>
      </c>
    </row>
    <row r="7" spans="1:10" ht="18" thickBot="1" x14ac:dyDescent="0.25">
      <c r="B7" s="4"/>
      <c r="C7" s="26" t="s">
        <v>113</v>
      </c>
      <c r="D7" s="4"/>
      <c r="E7" s="4"/>
      <c r="F7" s="41" t="s">
        <v>114</v>
      </c>
      <c r="G7" s="4"/>
      <c r="H7" s="4"/>
      <c r="I7" s="4"/>
      <c r="J7" s="4"/>
    </row>
    <row r="8" spans="1:10" x14ac:dyDescent="0.2">
      <c r="C8" s="42" t="s">
        <v>115</v>
      </c>
      <c r="D8" s="6"/>
      <c r="E8" s="36"/>
      <c r="F8" s="43" t="s">
        <v>116</v>
      </c>
      <c r="G8" s="6"/>
      <c r="H8" s="6"/>
      <c r="I8" s="42" t="s">
        <v>117</v>
      </c>
      <c r="J8" s="6"/>
    </row>
    <row r="9" spans="1:10" x14ac:dyDescent="0.2">
      <c r="C9" s="5"/>
      <c r="D9" s="5"/>
      <c r="E9" s="5"/>
      <c r="F9" s="5"/>
      <c r="G9" s="6"/>
      <c r="H9" s="6"/>
      <c r="I9" s="5"/>
      <c r="J9" s="5"/>
    </row>
    <row r="10" spans="1:10" x14ac:dyDescent="0.2">
      <c r="B10" s="6"/>
      <c r="C10" s="10" t="s">
        <v>118</v>
      </c>
      <c r="D10" s="10" t="s">
        <v>119</v>
      </c>
      <c r="E10" s="10" t="s">
        <v>118</v>
      </c>
      <c r="F10" s="10" t="s">
        <v>119</v>
      </c>
      <c r="G10" s="10" t="s">
        <v>120</v>
      </c>
      <c r="H10" s="10" t="s">
        <v>121</v>
      </c>
      <c r="I10" s="10" t="s">
        <v>118</v>
      </c>
      <c r="J10" s="10" t="s">
        <v>119</v>
      </c>
    </row>
    <row r="11" spans="1:10" x14ac:dyDescent="0.2">
      <c r="C11" s="11" t="s">
        <v>122</v>
      </c>
      <c r="D11" s="12" t="s">
        <v>123</v>
      </c>
      <c r="E11" s="12" t="s">
        <v>122</v>
      </c>
      <c r="F11" s="12" t="s">
        <v>123</v>
      </c>
      <c r="G11" s="12" t="s">
        <v>123</v>
      </c>
      <c r="H11" s="12" t="s">
        <v>123</v>
      </c>
      <c r="I11" s="12" t="s">
        <v>122</v>
      </c>
      <c r="J11" s="12" t="s">
        <v>123</v>
      </c>
    </row>
    <row r="12" spans="1:10" x14ac:dyDescent="0.2">
      <c r="B12" s="1" t="s">
        <v>88</v>
      </c>
      <c r="C12" s="13">
        <v>690</v>
      </c>
      <c r="D12" s="15">
        <v>4370</v>
      </c>
      <c r="E12" s="15">
        <v>2480</v>
      </c>
      <c r="F12" s="15">
        <v>5660</v>
      </c>
      <c r="G12" s="21" t="s">
        <v>111</v>
      </c>
      <c r="H12" s="21" t="s">
        <v>111</v>
      </c>
      <c r="I12" s="15">
        <v>1300</v>
      </c>
      <c r="J12" s="15">
        <v>45000</v>
      </c>
    </row>
    <row r="13" spans="1:10" x14ac:dyDescent="0.2">
      <c r="B13" s="1" t="s">
        <v>89</v>
      </c>
      <c r="C13" s="13">
        <v>210</v>
      </c>
      <c r="D13" s="15">
        <v>2780</v>
      </c>
      <c r="E13" s="15">
        <v>460</v>
      </c>
      <c r="F13" s="15">
        <v>3840</v>
      </c>
      <c r="G13" s="21" t="s">
        <v>111</v>
      </c>
      <c r="H13" s="21" t="s">
        <v>111</v>
      </c>
      <c r="I13" s="15">
        <v>460</v>
      </c>
      <c r="J13" s="15">
        <v>31900</v>
      </c>
    </row>
    <row r="14" spans="1:10" x14ac:dyDescent="0.2">
      <c r="B14" s="1" t="s">
        <v>90</v>
      </c>
      <c r="C14" s="13">
        <v>176</v>
      </c>
      <c r="D14" s="15">
        <v>2806</v>
      </c>
      <c r="E14" s="15">
        <v>375</v>
      </c>
      <c r="F14" s="38">
        <f>G14+H14</f>
        <v>5187</v>
      </c>
      <c r="G14" s="15">
        <f>572+640</f>
        <v>1212</v>
      </c>
      <c r="H14" s="15">
        <v>3975</v>
      </c>
      <c r="I14" s="15">
        <v>377</v>
      </c>
      <c r="J14" s="15">
        <v>42400</v>
      </c>
    </row>
    <row r="15" spans="1:10" x14ac:dyDescent="0.2">
      <c r="B15" s="1" t="s">
        <v>91</v>
      </c>
      <c r="C15" s="13">
        <v>120</v>
      </c>
      <c r="D15" s="15">
        <v>2370</v>
      </c>
      <c r="E15" s="15">
        <v>280</v>
      </c>
      <c r="F15" s="38">
        <f>G15+H15</f>
        <v>8750</v>
      </c>
      <c r="G15" s="15">
        <v>2370</v>
      </c>
      <c r="H15" s="15">
        <v>6380</v>
      </c>
      <c r="I15" s="15">
        <v>170</v>
      </c>
      <c r="J15" s="15">
        <v>33300</v>
      </c>
    </row>
    <row r="16" spans="1:10" x14ac:dyDescent="0.2">
      <c r="B16" s="1" t="s">
        <v>92</v>
      </c>
      <c r="C16" s="13">
        <v>90</v>
      </c>
      <c r="D16" s="15">
        <v>1890</v>
      </c>
      <c r="E16" s="15">
        <v>240</v>
      </c>
      <c r="F16" s="38">
        <f>G16+H16</f>
        <v>8520</v>
      </c>
      <c r="G16" s="15">
        <v>3190</v>
      </c>
      <c r="H16" s="15">
        <v>5330</v>
      </c>
      <c r="I16" s="15">
        <v>90</v>
      </c>
      <c r="J16" s="15">
        <v>22200</v>
      </c>
    </row>
    <row r="17" spans="1:11" x14ac:dyDescent="0.2">
      <c r="C17" s="13"/>
      <c r="D17" s="15"/>
      <c r="E17" s="15"/>
      <c r="F17" s="15"/>
      <c r="G17" s="15"/>
      <c r="H17" s="15"/>
      <c r="I17" s="15"/>
      <c r="J17" s="15"/>
    </row>
    <row r="18" spans="1:11" x14ac:dyDescent="0.2">
      <c r="B18" s="1" t="s">
        <v>93</v>
      </c>
      <c r="C18" s="13">
        <v>60</v>
      </c>
      <c r="D18" s="15">
        <v>1490</v>
      </c>
      <c r="E18" s="15">
        <v>180</v>
      </c>
      <c r="F18" s="38">
        <f>G18+H18</f>
        <v>7500</v>
      </c>
      <c r="G18" s="15">
        <v>2550</v>
      </c>
      <c r="H18" s="15">
        <v>4950</v>
      </c>
      <c r="I18" s="15">
        <v>40</v>
      </c>
      <c r="J18" s="15">
        <v>13800</v>
      </c>
    </row>
    <row r="19" spans="1:11" x14ac:dyDescent="0.2">
      <c r="B19" s="1" t="s">
        <v>94</v>
      </c>
      <c r="C19" s="13">
        <v>50</v>
      </c>
      <c r="D19" s="15">
        <v>1320</v>
      </c>
      <c r="E19" s="15">
        <v>180</v>
      </c>
      <c r="F19" s="38">
        <f>G19+H19</f>
        <v>7270</v>
      </c>
      <c r="G19" s="15">
        <v>2520</v>
      </c>
      <c r="H19" s="15">
        <v>4750</v>
      </c>
      <c r="I19" s="15">
        <v>40</v>
      </c>
      <c r="J19" s="15">
        <v>10400</v>
      </c>
    </row>
    <row r="20" spans="1:11" x14ac:dyDescent="0.2">
      <c r="B20" s="1" t="s">
        <v>95</v>
      </c>
      <c r="C20" s="13">
        <v>50</v>
      </c>
      <c r="D20" s="15">
        <v>1220</v>
      </c>
      <c r="E20" s="15">
        <v>170</v>
      </c>
      <c r="F20" s="38">
        <f>G20+H20</f>
        <v>6730</v>
      </c>
      <c r="G20" s="15">
        <v>2400</v>
      </c>
      <c r="H20" s="15">
        <v>4330</v>
      </c>
      <c r="I20" s="15">
        <v>40</v>
      </c>
      <c r="J20" s="15">
        <v>8140</v>
      </c>
    </row>
    <row r="21" spans="1:11" x14ac:dyDescent="0.2">
      <c r="C21" s="5"/>
    </row>
    <row r="22" spans="1:11" x14ac:dyDescent="0.2">
      <c r="B22" s="1" t="s">
        <v>96</v>
      </c>
      <c r="C22" s="13">
        <v>50</v>
      </c>
      <c r="D22" s="15">
        <v>1220</v>
      </c>
      <c r="E22" s="15">
        <v>160</v>
      </c>
      <c r="F22" s="38">
        <f>G22+H22</f>
        <v>6130</v>
      </c>
      <c r="G22" s="15">
        <v>2570</v>
      </c>
      <c r="H22" s="15">
        <v>3560</v>
      </c>
      <c r="I22" s="15">
        <v>30</v>
      </c>
      <c r="J22" s="15">
        <v>6930</v>
      </c>
    </row>
    <row r="23" spans="1:11" x14ac:dyDescent="0.2">
      <c r="B23" s="1" t="s">
        <v>97</v>
      </c>
      <c r="C23" s="13">
        <v>40</v>
      </c>
      <c r="D23" s="15">
        <v>1150</v>
      </c>
      <c r="E23" s="15">
        <v>140</v>
      </c>
      <c r="F23" s="38">
        <f>G23+H23</f>
        <v>6110</v>
      </c>
      <c r="G23" s="15">
        <v>2290</v>
      </c>
      <c r="H23" s="15">
        <v>3820</v>
      </c>
      <c r="I23" s="15">
        <v>20</v>
      </c>
      <c r="J23" s="15">
        <v>6840</v>
      </c>
    </row>
    <row r="24" spans="1:11" x14ac:dyDescent="0.2">
      <c r="B24" s="1" t="s">
        <v>124</v>
      </c>
      <c r="C24" s="13">
        <v>40</v>
      </c>
      <c r="D24" s="15">
        <v>1100</v>
      </c>
      <c r="E24" s="15">
        <v>130</v>
      </c>
      <c r="F24" s="38">
        <f>G24+H24</f>
        <v>6040</v>
      </c>
      <c r="G24" s="15">
        <v>2070</v>
      </c>
      <c r="H24" s="15">
        <v>3970</v>
      </c>
      <c r="I24" s="15">
        <v>20</v>
      </c>
      <c r="J24" s="15">
        <v>5780</v>
      </c>
    </row>
    <row r="25" spans="1:11" x14ac:dyDescent="0.2">
      <c r="B25" s="3" t="s">
        <v>125</v>
      </c>
      <c r="C25" s="29">
        <v>40</v>
      </c>
      <c r="D25" s="25">
        <v>960</v>
      </c>
      <c r="E25" s="25">
        <v>120</v>
      </c>
      <c r="F25" s="18">
        <f>G25+H25</f>
        <v>5730</v>
      </c>
      <c r="G25" s="25">
        <v>2240</v>
      </c>
      <c r="H25" s="25">
        <v>3490</v>
      </c>
      <c r="I25" s="25">
        <v>20</v>
      </c>
      <c r="J25" s="25">
        <v>5380</v>
      </c>
    </row>
    <row r="26" spans="1:11" ht="18" thickBot="1" x14ac:dyDescent="0.25">
      <c r="B26" s="24"/>
      <c r="C26" s="32"/>
      <c r="D26" s="33"/>
      <c r="E26" s="24"/>
      <c r="F26" s="33"/>
      <c r="G26" s="33"/>
      <c r="H26" s="24"/>
      <c r="I26" s="24"/>
      <c r="J26" s="24"/>
    </row>
    <row r="27" spans="1:11" x14ac:dyDescent="0.2">
      <c r="B27" s="18"/>
      <c r="C27" s="1" t="s">
        <v>72</v>
      </c>
      <c r="D27" s="15"/>
      <c r="E27" s="18"/>
      <c r="F27" s="15"/>
      <c r="G27" s="15"/>
      <c r="H27" s="18"/>
      <c r="I27" s="18"/>
      <c r="J27" s="18"/>
    </row>
    <row r="28" spans="1:11" x14ac:dyDescent="0.2">
      <c r="A28" s="1"/>
      <c r="B28" s="44"/>
      <c r="C28" s="44"/>
      <c r="D28" s="44"/>
      <c r="E28" s="44"/>
      <c r="F28" s="44"/>
      <c r="G28" s="44"/>
      <c r="H28" s="44"/>
      <c r="I28" s="44"/>
      <c r="J28" s="44"/>
    </row>
    <row r="29" spans="1:11" x14ac:dyDescent="0.2">
      <c r="K29" s="34"/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126</v>
      </c>
    </row>
    <row r="7" spans="1:10" x14ac:dyDescent="0.2">
      <c r="C7" s="3" t="s">
        <v>127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27" t="s">
        <v>128</v>
      </c>
    </row>
    <row r="9" spans="1:10" x14ac:dyDescent="0.2">
      <c r="C9" s="5"/>
      <c r="D9" s="6"/>
      <c r="E9" s="6"/>
      <c r="F9" s="6"/>
      <c r="G9" s="6"/>
      <c r="H9" s="6"/>
      <c r="I9" s="5"/>
      <c r="J9" s="5"/>
    </row>
    <row r="10" spans="1:10" x14ac:dyDescent="0.2">
      <c r="C10" s="5"/>
      <c r="D10" s="5"/>
      <c r="E10" s="5"/>
      <c r="F10" s="6"/>
      <c r="G10" s="6"/>
      <c r="H10" s="5"/>
      <c r="I10" s="5"/>
      <c r="J10" s="5"/>
    </row>
    <row r="11" spans="1:10" x14ac:dyDescent="0.2">
      <c r="C11" s="8" t="s">
        <v>129</v>
      </c>
      <c r="D11" s="8" t="s">
        <v>130</v>
      </c>
      <c r="E11" s="8" t="s">
        <v>131</v>
      </c>
      <c r="F11" s="7" t="s">
        <v>132</v>
      </c>
      <c r="G11" s="7" t="s">
        <v>133</v>
      </c>
      <c r="H11" s="7" t="s">
        <v>134</v>
      </c>
      <c r="I11" s="8" t="s">
        <v>135</v>
      </c>
      <c r="J11" s="8" t="s">
        <v>136</v>
      </c>
    </row>
    <row r="12" spans="1:10" x14ac:dyDescent="0.2">
      <c r="B12" s="6"/>
      <c r="C12" s="36"/>
      <c r="D12" s="36"/>
      <c r="E12" s="36"/>
      <c r="F12" s="9" t="s">
        <v>137</v>
      </c>
      <c r="G12" s="9" t="s">
        <v>138</v>
      </c>
      <c r="H12" s="9" t="s">
        <v>139</v>
      </c>
      <c r="I12" s="36"/>
      <c r="J12" s="36"/>
    </row>
    <row r="13" spans="1:10" x14ac:dyDescent="0.2">
      <c r="C13" s="5"/>
    </row>
    <row r="14" spans="1:10" x14ac:dyDescent="0.2">
      <c r="B14" s="1" t="s">
        <v>88</v>
      </c>
      <c r="C14" s="45" t="s">
        <v>111</v>
      </c>
      <c r="D14" s="15">
        <v>1925</v>
      </c>
      <c r="E14" s="38">
        <f>F14+G14</f>
        <v>3289</v>
      </c>
      <c r="F14" s="15">
        <v>1469</v>
      </c>
      <c r="G14" s="15">
        <v>1820</v>
      </c>
      <c r="H14" s="21" t="s">
        <v>111</v>
      </c>
      <c r="I14" s="21" t="s">
        <v>111</v>
      </c>
      <c r="J14" s="15">
        <v>69845</v>
      </c>
    </row>
    <row r="15" spans="1:10" x14ac:dyDescent="0.2">
      <c r="B15" s="1" t="s">
        <v>89</v>
      </c>
      <c r="C15" s="45" t="s">
        <v>111</v>
      </c>
      <c r="D15" s="15">
        <v>803</v>
      </c>
      <c r="E15" s="38">
        <f>F15+G15</f>
        <v>3702</v>
      </c>
      <c r="F15" s="15">
        <v>2690</v>
      </c>
      <c r="G15" s="15">
        <v>1012</v>
      </c>
      <c r="H15" s="21" t="s">
        <v>111</v>
      </c>
      <c r="I15" s="21" t="s">
        <v>111</v>
      </c>
      <c r="J15" s="15">
        <v>54631</v>
      </c>
    </row>
    <row r="16" spans="1:10" x14ac:dyDescent="0.2">
      <c r="B16" s="1" t="s">
        <v>90</v>
      </c>
      <c r="C16" s="45" t="s">
        <v>111</v>
      </c>
      <c r="D16" s="15">
        <v>638</v>
      </c>
      <c r="E16" s="38">
        <f>F16+G16</f>
        <v>4018</v>
      </c>
      <c r="F16" s="15">
        <v>3195</v>
      </c>
      <c r="G16" s="15">
        <v>823</v>
      </c>
      <c r="H16" s="21" t="s">
        <v>111</v>
      </c>
      <c r="I16" s="21" t="s">
        <v>111</v>
      </c>
      <c r="J16" s="15">
        <v>62085</v>
      </c>
    </row>
    <row r="17" spans="2:10" x14ac:dyDescent="0.2">
      <c r="B17" s="1" t="s">
        <v>91</v>
      </c>
      <c r="C17" s="20">
        <f>D17+E17+H17</f>
        <v>7143</v>
      </c>
      <c r="D17" s="15">
        <v>1810</v>
      </c>
      <c r="E17" s="38">
        <f>F17+G17</f>
        <v>5309</v>
      </c>
      <c r="F17" s="15">
        <v>4232</v>
      </c>
      <c r="G17" s="15">
        <v>1077</v>
      </c>
      <c r="H17" s="15">
        <v>24</v>
      </c>
      <c r="I17" s="15">
        <f>7+69</f>
        <v>76</v>
      </c>
      <c r="J17" s="15">
        <v>57498</v>
      </c>
    </row>
    <row r="18" spans="2:10" x14ac:dyDescent="0.2">
      <c r="B18" s="1" t="s">
        <v>92</v>
      </c>
      <c r="C18" s="20">
        <f>D18+E18+H18</f>
        <v>6134</v>
      </c>
      <c r="D18" s="15">
        <v>1375</v>
      </c>
      <c r="E18" s="38">
        <f>F18+G18</f>
        <v>4714</v>
      </c>
      <c r="F18" s="15">
        <v>3244</v>
      </c>
      <c r="G18" s="15">
        <v>1470</v>
      </c>
      <c r="H18" s="15">
        <v>45</v>
      </c>
      <c r="I18" s="15">
        <f>6+34+1</f>
        <v>41</v>
      </c>
      <c r="J18" s="15">
        <v>37639</v>
      </c>
    </row>
    <row r="19" spans="2:10" x14ac:dyDescent="0.2">
      <c r="C19" s="5"/>
    </row>
    <row r="20" spans="2:10" x14ac:dyDescent="0.2">
      <c r="B20" s="1" t="s">
        <v>93</v>
      </c>
      <c r="C20" s="20">
        <f>D20+E20+H20</f>
        <v>3396</v>
      </c>
      <c r="D20" s="15">
        <v>961</v>
      </c>
      <c r="E20" s="38">
        <f>F20+G20</f>
        <v>2383</v>
      </c>
      <c r="F20" s="15">
        <v>1539</v>
      </c>
      <c r="G20" s="15">
        <v>844</v>
      </c>
      <c r="H20" s="15">
        <v>52</v>
      </c>
      <c r="I20" s="15">
        <v>20</v>
      </c>
      <c r="J20" s="15">
        <v>19120</v>
      </c>
    </row>
    <row r="21" spans="2:10" x14ac:dyDescent="0.2">
      <c r="B21" s="1" t="s">
        <v>94</v>
      </c>
      <c r="C21" s="20">
        <f>D21+E21+H21</f>
        <v>3603</v>
      </c>
      <c r="D21" s="15">
        <v>1249</v>
      </c>
      <c r="E21" s="38">
        <f>F21+G21</f>
        <v>2351</v>
      </c>
      <c r="F21" s="15">
        <v>1521</v>
      </c>
      <c r="G21" s="15">
        <v>830</v>
      </c>
      <c r="H21" s="15">
        <v>3</v>
      </c>
      <c r="I21" s="15">
        <f>8+8</f>
        <v>16</v>
      </c>
      <c r="J21" s="15">
        <v>15067</v>
      </c>
    </row>
    <row r="22" spans="2:10" x14ac:dyDescent="0.2">
      <c r="B22" s="1" t="s">
        <v>95</v>
      </c>
      <c r="C22" s="20">
        <f>D22+E22+H22</f>
        <v>3398</v>
      </c>
      <c r="D22" s="15">
        <v>1117</v>
      </c>
      <c r="E22" s="38">
        <f>F22+G22</f>
        <v>2281</v>
      </c>
      <c r="F22" s="15">
        <v>1519</v>
      </c>
      <c r="G22" s="15">
        <v>762</v>
      </c>
      <c r="H22" s="21" t="s">
        <v>22</v>
      </c>
      <c r="I22" s="15">
        <v>9</v>
      </c>
      <c r="J22" s="15">
        <v>12067</v>
      </c>
    </row>
    <row r="23" spans="2:10" x14ac:dyDescent="0.2">
      <c r="C23" s="5"/>
    </row>
    <row r="24" spans="2:10" x14ac:dyDescent="0.2">
      <c r="B24" s="1" t="s">
        <v>96</v>
      </c>
      <c r="C24" s="20">
        <f>D24+E24+H24</f>
        <v>2868</v>
      </c>
      <c r="D24" s="15">
        <v>1163</v>
      </c>
      <c r="E24" s="38">
        <f>F24+G24</f>
        <v>1705</v>
      </c>
      <c r="F24" s="15">
        <v>1136</v>
      </c>
      <c r="G24" s="15">
        <v>569</v>
      </c>
      <c r="H24" s="21" t="s">
        <v>22</v>
      </c>
      <c r="I24" s="15">
        <v>12</v>
      </c>
      <c r="J24" s="15">
        <v>12900</v>
      </c>
    </row>
    <row r="25" spans="2:10" x14ac:dyDescent="0.2">
      <c r="B25" s="1" t="s">
        <v>97</v>
      </c>
      <c r="C25" s="20">
        <f>D25+E25+H25</f>
        <v>3088</v>
      </c>
      <c r="D25" s="15">
        <v>972</v>
      </c>
      <c r="E25" s="38">
        <f>F25+G25</f>
        <v>2116</v>
      </c>
      <c r="F25" s="15">
        <v>1152</v>
      </c>
      <c r="G25" s="15">
        <v>964</v>
      </c>
      <c r="H25" s="21" t="s">
        <v>22</v>
      </c>
      <c r="I25" s="15">
        <v>8</v>
      </c>
      <c r="J25" s="15">
        <v>12300</v>
      </c>
    </row>
    <row r="26" spans="2:10" x14ac:dyDescent="0.2">
      <c r="B26" s="3" t="s">
        <v>124</v>
      </c>
      <c r="C26" s="16">
        <f>D26+E26+H26</f>
        <v>3075</v>
      </c>
      <c r="D26" s="25">
        <v>964</v>
      </c>
      <c r="E26" s="18">
        <f>F26+G26</f>
        <v>2110</v>
      </c>
      <c r="F26" s="25">
        <v>1100</v>
      </c>
      <c r="G26" s="25">
        <v>1010</v>
      </c>
      <c r="H26" s="25">
        <v>1</v>
      </c>
      <c r="I26" s="25">
        <v>17</v>
      </c>
      <c r="J26" s="25">
        <v>9600</v>
      </c>
    </row>
    <row r="27" spans="2:10" ht="18" thickBot="1" x14ac:dyDescent="0.25">
      <c r="B27" s="4"/>
      <c r="C27" s="40"/>
      <c r="D27" s="4"/>
      <c r="E27" s="4"/>
      <c r="F27" s="4"/>
      <c r="G27" s="4"/>
      <c r="H27" s="4"/>
      <c r="I27" s="4"/>
      <c r="J27" s="4"/>
    </row>
    <row r="28" spans="2:10" x14ac:dyDescent="0.2">
      <c r="C28" s="1" t="s">
        <v>72</v>
      </c>
    </row>
  </sheetData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140</v>
      </c>
    </row>
    <row r="7" spans="1:10" x14ac:dyDescent="0.2">
      <c r="C7" s="3" t="s">
        <v>141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C9" s="36"/>
      <c r="D9" s="6"/>
      <c r="E9" s="43" t="s">
        <v>142</v>
      </c>
      <c r="F9" s="6"/>
      <c r="G9" s="6"/>
      <c r="H9" s="6"/>
      <c r="I9" s="9" t="s">
        <v>143</v>
      </c>
      <c r="J9" s="6"/>
    </row>
    <row r="10" spans="1:10" x14ac:dyDescent="0.2">
      <c r="C10" s="5"/>
      <c r="D10" s="5"/>
      <c r="E10" s="6"/>
      <c r="F10" s="6"/>
      <c r="G10" s="6"/>
      <c r="H10" s="6"/>
      <c r="I10" s="5"/>
      <c r="J10" s="5"/>
    </row>
    <row r="11" spans="1:10" x14ac:dyDescent="0.2">
      <c r="C11" s="8" t="s">
        <v>118</v>
      </c>
      <c r="D11" s="8" t="s">
        <v>144</v>
      </c>
      <c r="E11" s="5"/>
      <c r="F11" s="6"/>
      <c r="G11" s="6"/>
      <c r="H11" s="5"/>
      <c r="I11" s="8" t="s">
        <v>145</v>
      </c>
      <c r="J11" s="8" t="s">
        <v>146</v>
      </c>
    </row>
    <row r="12" spans="1:10" x14ac:dyDescent="0.2">
      <c r="B12" s="6"/>
      <c r="C12" s="36"/>
      <c r="D12" s="9" t="s">
        <v>147</v>
      </c>
      <c r="E12" s="10" t="s">
        <v>148</v>
      </c>
      <c r="F12" s="9" t="s">
        <v>149</v>
      </c>
      <c r="G12" s="9" t="s">
        <v>150</v>
      </c>
      <c r="H12" s="10" t="s">
        <v>151</v>
      </c>
      <c r="I12" s="36"/>
      <c r="J12" s="36"/>
    </row>
    <row r="13" spans="1:10" x14ac:dyDescent="0.2">
      <c r="C13" s="11" t="s">
        <v>122</v>
      </c>
      <c r="D13" s="12" t="s">
        <v>152</v>
      </c>
      <c r="E13" s="12" t="s">
        <v>152</v>
      </c>
      <c r="F13" s="12" t="s">
        <v>152</v>
      </c>
      <c r="G13" s="12" t="s">
        <v>152</v>
      </c>
      <c r="H13" s="12" t="s">
        <v>152</v>
      </c>
      <c r="I13" s="12" t="s">
        <v>122</v>
      </c>
      <c r="J13" s="12" t="s">
        <v>152</v>
      </c>
    </row>
    <row r="14" spans="1:10" x14ac:dyDescent="0.2">
      <c r="B14" s="1" t="s">
        <v>88</v>
      </c>
      <c r="C14" s="13">
        <v>12200</v>
      </c>
      <c r="D14" s="15">
        <v>2085</v>
      </c>
      <c r="E14" s="21" t="s">
        <v>111</v>
      </c>
      <c r="F14" s="21" t="s">
        <v>111</v>
      </c>
      <c r="G14" s="21" t="s">
        <v>111</v>
      </c>
      <c r="H14" s="21" t="s">
        <v>111</v>
      </c>
      <c r="I14" s="15">
        <v>380</v>
      </c>
      <c r="J14" s="15">
        <v>1110</v>
      </c>
    </row>
    <row r="15" spans="1:10" x14ac:dyDescent="0.2">
      <c r="B15" s="1" t="s">
        <v>89</v>
      </c>
      <c r="C15" s="13">
        <v>2150</v>
      </c>
      <c r="D15" s="15">
        <v>1348</v>
      </c>
      <c r="E15" s="21" t="s">
        <v>111</v>
      </c>
      <c r="F15" s="21" t="s">
        <v>111</v>
      </c>
      <c r="G15" s="21" t="s">
        <v>111</v>
      </c>
      <c r="H15" s="21" t="s">
        <v>111</v>
      </c>
      <c r="I15" s="15">
        <v>200</v>
      </c>
      <c r="J15" s="15">
        <v>1698</v>
      </c>
    </row>
    <row r="16" spans="1:10" x14ac:dyDescent="0.2">
      <c r="B16" s="1" t="s">
        <v>90</v>
      </c>
      <c r="C16" s="13">
        <v>960</v>
      </c>
      <c r="D16" s="38">
        <f>E16+H16</f>
        <v>1415</v>
      </c>
      <c r="E16" s="38">
        <f>F16+G16</f>
        <v>1359</v>
      </c>
      <c r="F16" s="15">
        <v>260</v>
      </c>
      <c r="G16" s="15">
        <v>1099</v>
      </c>
      <c r="H16" s="15">
        <v>56</v>
      </c>
      <c r="I16" s="15">
        <v>190</v>
      </c>
      <c r="J16" s="15">
        <v>2388</v>
      </c>
    </row>
    <row r="17" spans="2:11" x14ac:dyDescent="0.2">
      <c r="B17" s="1" t="s">
        <v>91</v>
      </c>
      <c r="C17" s="13">
        <v>750</v>
      </c>
      <c r="D17" s="38">
        <f>E17+H17</f>
        <v>1316</v>
      </c>
      <c r="E17" s="38">
        <f>F17+G17</f>
        <v>1249</v>
      </c>
      <c r="F17" s="15">
        <v>220</v>
      </c>
      <c r="G17" s="15">
        <v>1029</v>
      </c>
      <c r="H17" s="15">
        <v>67</v>
      </c>
      <c r="I17" s="15">
        <v>165</v>
      </c>
      <c r="J17" s="15">
        <v>2524</v>
      </c>
    </row>
    <row r="18" spans="2:11" x14ac:dyDescent="0.2">
      <c r="B18" s="1" t="s">
        <v>92</v>
      </c>
      <c r="C18" s="13">
        <v>810</v>
      </c>
      <c r="D18" s="38">
        <f>E18+H18</f>
        <v>1247</v>
      </c>
      <c r="E18" s="38">
        <f>F18+G18</f>
        <v>1173</v>
      </c>
      <c r="F18" s="15">
        <v>199</v>
      </c>
      <c r="G18" s="15">
        <v>974</v>
      </c>
      <c r="H18" s="15">
        <v>74</v>
      </c>
      <c r="I18" s="15">
        <v>149</v>
      </c>
      <c r="J18" s="15">
        <v>2657</v>
      </c>
    </row>
    <row r="19" spans="2:11" x14ac:dyDescent="0.2">
      <c r="C19" s="13"/>
      <c r="F19" s="15"/>
      <c r="G19" s="15"/>
      <c r="H19" s="15"/>
      <c r="I19" s="15"/>
      <c r="J19" s="15"/>
    </row>
    <row r="20" spans="2:11" x14ac:dyDescent="0.2">
      <c r="B20" s="1" t="s">
        <v>93</v>
      </c>
      <c r="C20" s="13">
        <v>90</v>
      </c>
      <c r="D20" s="38">
        <f>E20+H20</f>
        <v>1086</v>
      </c>
      <c r="E20" s="38">
        <f>F20+G20</f>
        <v>1008</v>
      </c>
      <c r="F20" s="15">
        <v>116</v>
      </c>
      <c r="G20" s="15">
        <v>892</v>
      </c>
      <c r="H20" s="15">
        <v>78</v>
      </c>
      <c r="I20" s="15">
        <v>109</v>
      </c>
      <c r="J20" s="15">
        <v>2192</v>
      </c>
    </row>
    <row r="21" spans="2:11" x14ac:dyDescent="0.2">
      <c r="B21" s="1" t="s">
        <v>94</v>
      </c>
      <c r="C21" s="13">
        <v>90</v>
      </c>
      <c r="D21" s="38">
        <f>E21+H21</f>
        <v>1113</v>
      </c>
      <c r="E21" s="38">
        <f>F21+G21</f>
        <v>1060</v>
      </c>
      <c r="F21" s="15">
        <v>149</v>
      </c>
      <c r="G21" s="15">
        <v>911</v>
      </c>
      <c r="H21" s="15">
        <v>53</v>
      </c>
      <c r="I21" s="15">
        <v>95</v>
      </c>
      <c r="J21" s="15">
        <v>1954</v>
      </c>
    </row>
    <row r="22" spans="2:11" x14ac:dyDescent="0.2">
      <c r="B22" s="1" t="s">
        <v>95</v>
      </c>
      <c r="C22" s="13">
        <v>90</v>
      </c>
      <c r="D22" s="38">
        <f>E22+H22</f>
        <v>1053</v>
      </c>
      <c r="E22" s="38">
        <f>F22+G22</f>
        <v>998</v>
      </c>
      <c r="F22" s="15">
        <v>156</v>
      </c>
      <c r="G22" s="15">
        <v>842</v>
      </c>
      <c r="H22" s="15">
        <v>55</v>
      </c>
      <c r="I22" s="15">
        <v>88</v>
      </c>
      <c r="J22" s="15">
        <v>1882</v>
      </c>
    </row>
    <row r="23" spans="2:11" x14ac:dyDescent="0.2">
      <c r="B23" s="1" t="s">
        <v>96</v>
      </c>
      <c r="C23" s="13">
        <v>80</v>
      </c>
      <c r="D23" s="38">
        <f>E23+H23</f>
        <v>1131</v>
      </c>
      <c r="E23" s="38">
        <f>F23+G23</f>
        <v>1077</v>
      </c>
      <c r="F23" s="15">
        <v>134</v>
      </c>
      <c r="G23" s="15">
        <v>943</v>
      </c>
      <c r="H23" s="15">
        <v>54</v>
      </c>
      <c r="I23" s="15">
        <v>94</v>
      </c>
      <c r="J23" s="15">
        <v>2036</v>
      </c>
    </row>
    <row r="24" spans="2:11" x14ac:dyDescent="0.2">
      <c r="C24" s="5"/>
    </row>
    <row r="25" spans="2:11" x14ac:dyDescent="0.2">
      <c r="B25" s="1" t="s">
        <v>97</v>
      </c>
      <c r="C25" s="13">
        <v>60</v>
      </c>
      <c r="D25" s="38">
        <f>E25+H25</f>
        <v>1129</v>
      </c>
      <c r="E25" s="38">
        <f>F25+G25</f>
        <v>1079</v>
      </c>
      <c r="F25" s="15">
        <v>168</v>
      </c>
      <c r="G25" s="15">
        <v>911</v>
      </c>
      <c r="H25" s="15">
        <v>50</v>
      </c>
      <c r="I25" s="15">
        <v>88</v>
      </c>
      <c r="J25" s="15">
        <v>1663</v>
      </c>
    </row>
    <row r="26" spans="2:11" x14ac:dyDescent="0.2">
      <c r="B26" s="1" t="s">
        <v>124</v>
      </c>
      <c r="C26" s="13">
        <v>60</v>
      </c>
      <c r="D26" s="38">
        <f>E26+H26</f>
        <v>1145</v>
      </c>
      <c r="E26" s="38">
        <f>F26+G26</f>
        <v>1098</v>
      </c>
      <c r="F26" s="15">
        <v>170</v>
      </c>
      <c r="G26" s="15">
        <v>928</v>
      </c>
      <c r="H26" s="15">
        <v>47</v>
      </c>
      <c r="I26" s="15">
        <v>83</v>
      </c>
      <c r="J26" s="15">
        <v>1611</v>
      </c>
    </row>
    <row r="27" spans="2:11" x14ac:dyDescent="0.2">
      <c r="B27" s="3" t="s">
        <v>125</v>
      </c>
      <c r="C27" s="29">
        <v>60</v>
      </c>
      <c r="D27" s="18">
        <f>E27+H27</f>
        <v>1130</v>
      </c>
      <c r="E27" s="18">
        <f>F27+G27</f>
        <v>1077</v>
      </c>
      <c r="F27" s="25">
        <v>174</v>
      </c>
      <c r="G27" s="25">
        <v>903</v>
      </c>
      <c r="H27" s="25">
        <v>53</v>
      </c>
      <c r="I27" s="25">
        <v>78</v>
      </c>
      <c r="J27" s="25">
        <v>1541</v>
      </c>
    </row>
    <row r="28" spans="2:11" ht="18" thickBot="1" x14ac:dyDescent="0.25">
      <c r="B28" s="4"/>
      <c r="C28" s="32"/>
      <c r="D28" s="33"/>
      <c r="E28" s="4"/>
      <c r="F28" s="4"/>
      <c r="G28" s="4"/>
      <c r="H28" s="33"/>
      <c r="I28" s="33"/>
      <c r="J28" s="4"/>
    </row>
    <row r="29" spans="2:11" x14ac:dyDescent="0.2">
      <c r="C29" s="35" t="s">
        <v>72</v>
      </c>
      <c r="D29" s="15"/>
      <c r="F29" s="15"/>
      <c r="G29" s="15"/>
      <c r="K29" s="34"/>
    </row>
  </sheetData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5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140</v>
      </c>
    </row>
    <row r="7" spans="1:10" x14ac:dyDescent="0.2">
      <c r="C7" s="3" t="s">
        <v>153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27" t="s">
        <v>154</v>
      </c>
    </row>
    <row r="9" spans="1:10" x14ac:dyDescent="0.2">
      <c r="C9" s="5"/>
      <c r="D9" s="6"/>
      <c r="E9" s="37" t="s">
        <v>155</v>
      </c>
      <c r="F9" s="6"/>
      <c r="G9" s="6"/>
      <c r="H9" s="5"/>
      <c r="I9" s="6"/>
      <c r="J9" s="6"/>
    </row>
    <row r="10" spans="1:10" x14ac:dyDescent="0.2">
      <c r="C10" s="8" t="s">
        <v>156</v>
      </c>
      <c r="D10" s="5"/>
      <c r="E10" s="5"/>
      <c r="F10" s="5"/>
      <c r="G10" s="5"/>
      <c r="H10" s="8" t="s">
        <v>157</v>
      </c>
      <c r="I10" s="5"/>
      <c r="J10" s="5"/>
    </row>
    <row r="11" spans="1:10" x14ac:dyDescent="0.2">
      <c r="B11" s="6"/>
      <c r="C11" s="9" t="s">
        <v>147</v>
      </c>
      <c r="D11" s="10" t="s">
        <v>158</v>
      </c>
      <c r="E11" s="10" t="s">
        <v>159</v>
      </c>
      <c r="F11" s="10" t="s">
        <v>160</v>
      </c>
      <c r="G11" s="10" t="s">
        <v>161</v>
      </c>
      <c r="H11" s="9" t="s">
        <v>147</v>
      </c>
      <c r="I11" s="10" t="s">
        <v>158</v>
      </c>
      <c r="J11" s="10" t="s">
        <v>162</v>
      </c>
    </row>
    <row r="12" spans="1:10" x14ac:dyDescent="0.2">
      <c r="C12" s="5"/>
    </row>
    <row r="13" spans="1:10" x14ac:dyDescent="0.2">
      <c r="B13" s="1" t="s">
        <v>163</v>
      </c>
      <c r="C13" s="20">
        <f>D13+E13+F13+G13</f>
        <v>12401</v>
      </c>
      <c r="D13" s="15">
        <v>10752</v>
      </c>
      <c r="E13" s="15">
        <v>1311</v>
      </c>
      <c r="F13" s="15">
        <v>197</v>
      </c>
      <c r="G13" s="15">
        <v>141</v>
      </c>
      <c r="H13" s="38">
        <f>I13+J13</f>
        <v>10791</v>
      </c>
      <c r="I13" s="15">
        <v>10752</v>
      </c>
      <c r="J13" s="15">
        <v>39</v>
      </c>
    </row>
    <row r="14" spans="1:10" x14ac:dyDescent="0.2">
      <c r="B14" s="1" t="s">
        <v>92</v>
      </c>
      <c r="C14" s="20">
        <f>D14+E14+F14+G14</f>
        <v>11043</v>
      </c>
      <c r="D14" s="15">
        <v>9416</v>
      </c>
      <c r="E14" s="15">
        <v>1550</v>
      </c>
      <c r="F14" s="15">
        <v>75</v>
      </c>
      <c r="G14" s="15">
        <v>2</v>
      </c>
      <c r="H14" s="38">
        <f>I14+J14</f>
        <v>9426</v>
      </c>
      <c r="I14" s="15">
        <v>9416</v>
      </c>
      <c r="J14" s="15">
        <v>10</v>
      </c>
    </row>
    <row r="15" spans="1:10" x14ac:dyDescent="0.2">
      <c r="C15" s="5"/>
    </row>
    <row r="16" spans="1:10" x14ac:dyDescent="0.2">
      <c r="B16" s="1" t="s">
        <v>93</v>
      </c>
      <c r="C16" s="20">
        <f>D16+E16+F16+G16</f>
        <v>8053</v>
      </c>
      <c r="D16" s="15">
        <v>7298</v>
      </c>
      <c r="E16" s="15">
        <v>699</v>
      </c>
      <c r="F16" s="15">
        <v>28</v>
      </c>
      <c r="G16" s="15">
        <v>28</v>
      </c>
      <c r="H16" s="38">
        <f>I16+J16</f>
        <v>7355</v>
      </c>
      <c r="I16" s="15">
        <v>7298</v>
      </c>
      <c r="J16" s="15">
        <f>7355-7298</f>
        <v>57</v>
      </c>
    </row>
    <row r="17" spans="1:10" x14ac:dyDescent="0.2">
      <c r="B17" s="1" t="s">
        <v>94</v>
      </c>
      <c r="C17" s="20">
        <f>D17+E17+F17+G17</f>
        <v>7232</v>
      </c>
      <c r="D17" s="15">
        <v>6495</v>
      </c>
      <c r="E17" s="15">
        <v>659</v>
      </c>
      <c r="F17" s="15">
        <v>32</v>
      </c>
      <c r="G17" s="15">
        <f>9+37</f>
        <v>46</v>
      </c>
      <c r="H17" s="38">
        <f>I17+J17</f>
        <v>6538</v>
      </c>
      <c r="I17" s="15">
        <v>6495</v>
      </c>
      <c r="J17" s="15">
        <f>28+15</f>
        <v>43</v>
      </c>
    </row>
    <row r="18" spans="1:10" x14ac:dyDescent="0.2">
      <c r="B18" s="1" t="s">
        <v>95</v>
      </c>
      <c r="C18" s="20">
        <f>D18+E18+F18+G18</f>
        <v>7844</v>
      </c>
      <c r="D18" s="15">
        <v>7070</v>
      </c>
      <c r="E18" s="15">
        <v>679</v>
      </c>
      <c r="F18" s="15">
        <v>35</v>
      </c>
      <c r="G18" s="15">
        <v>60</v>
      </c>
      <c r="H18" s="38">
        <f>I18+J18</f>
        <v>7136</v>
      </c>
      <c r="I18" s="15">
        <v>7070</v>
      </c>
      <c r="J18" s="15">
        <f>39+27</f>
        <v>66</v>
      </c>
    </row>
    <row r="19" spans="1:10" x14ac:dyDescent="0.2">
      <c r="C19" s="5"/>
    </row>
    <row r="20" spans="1:10" x14ac:dyDescent="0.2">
      <c r="B20" s="1" t="s">
        <v>96</v>
      </c>
      <c r="C20" s="20">
        <f>D20+E20+F20+G20</f>
        <v>7375</v>
      </c>
      <c r="D20" s="15">
        <v>6559</v>
      </c>
      <c r="E20" s="15">
        <v>724</v>
      </c>
      <c r="F20" s="15">
        <v>34</v>
      </c>
      <c r="G20" s="15">
        <v>58</v>
      </c>
      <c r="H20" s="38">
        <f>I20+J20</f>
        <v>6634</v>
      </c>
      <c r="I20" s="15">
        <v>6559</v>
      </c>
      <c r="J20" s="15">
        <v>75</v>
      </c>
    </row>
    <row r="21" spans="1:10" x14ac:dyDescent="0.2">
      <c r="B21" s="1" t="s">
        <v>97</v>
      </c>
      <c r="C21" s="20">
        <f>D21+E21+F21+G21</f>
        <v>6125</v>
      </c>
      <c r="D21" s="15">
        <v>5573</v>
      </c>
      <c r="E21" s="15">
        <v>483</v>
      </c>
      <c r="F21" s="15">
        <v>8</v>
      </c>
      <c r="G21" s="15">
        <v>61</v>
      </c>
      <c r="H21" s="38">
        <f>I21+J21</f>
        <v>5618</v>
      </c>
      <c r="I21" s="15">
        <v>5573</v>
      </c>
      <c r="J21" s="15">
        <v>45</v>
      </c>
    </row>
    <row r="22" spans="1:10" x14ac:dyDescent="0.2">
      <c r="B22" s="3" t="s">
        <v>98</v>
      </c>
      <c r="C22" s="16">
        <f>D22+E22+F22+G22</f>
        <v>5937</v>
      </c>
      <c r="D22" s="25">
        <v>5344</v>
      </c>
      <c r="E22" s="25">
        <v>466</v>
      </c>
      <c r="F22" s="39" t="s">
        <v>22</v>
      </c>
      <c r="G22" s="25">
        <v>127</v>
      </c>
      <c r="H22" s="18">
        <f>I22+J22</f>
        <v>5392</v>
      </c>
      <c r="I22" s="25">
        <v>5344</v>
      </c>
      <c r="J22" s="25">
        <v>48</v>
      </c>
    </row>
    <row r="23" spans="1:10" ht="18" thickBot="1" x14ac:dyDescent="0.25">
      <c r="B23" s="24"/>
      <c r="C23" s="32"/>
      <c r="D23" s="33"/>
      <c r="E23" s="24"/>
      <c r="F23" s="24"/>
      <c r="G23" s="24"/>
      <c r="H23" s="33"/>
      <c r="I23" s="33"/>
      <c r="J23" s="24"/>
    </row>
    <row r="24" spans="1:10" x14ac:dyDescent="0.2">
      <c r="B24" s="18"/>
      <c r="C24" s="1" t="s">
        <v>72</v>
      </c>
      <c r="D24" s="18"/>
      <c r="E24" s="18"/>
      <c r="F24" s="18"/>
      <c r="G24" s="18"/>
      <c r="H24" s="18"/>
      <c r="I24" s="18"/>
      <c r="J24" s="18"/>
    </row>
    <row r="25" spans="1:10" x14ac:dyDescent="0.2">
      <c r="A25" s="1"/>
      <c r="B25" s="18"/>
      <c r="C25" s="18"/>
      <c r="D25" s="18"/>
      <c r="E25" s="18"/>
      <c r="F25" s="18"/>
      <c r="G25" s="18"/>
      <c r="H25" s="18"/>
      <c r="I25" s="18"/>
      <c r="J25" s="18"/>
    </row>
  </sheetData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showGridLines="0" zoomScale="75" workbookViewId="0">
      <selection activeCell="Q25" sqref="Q25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5" width="14.75" style="2" customWidth="1"/>
    <col min="6" max="7" width="10.875" style="2"/>
    <col min="8" max="11" width="12.125" style="2" customWidth="1"/>
    <col min="12" max="256" width="10.875" style="2"/>
    <col min="257" max="257" width="13.375" style="2" customWidth="1"/>
    <col min="258" max="258" width="17.125" style="2" customWidth="1"/>
    <col min="259" max="260" width="12.125" style="2" customWidth="1"/>
    <col min="261" max="261" width="14.75" style="2" customWidth="1"/>
    <col min="262" max="263" width="10.875" style="2"/>
    <col min="264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6" width="12.125" style="2" customWidth="1"/>
    <col min="517" max="517" width="14.75" style="2" customWidth="1"/>
    <col min="518" max="519" width="10.875" style="2"/>
    <col min="520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2" width="12.125" style="2" customWidth="1"/>
    <col min="773" max="773" width="14.75" style="2" customWidth="1"/>
    <col min="774" max="775" width="10.875" style="2"/>
    <col min="776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8" width="12.125" style="2" customWidth="1"/>
    <col min="1029" max="1029" width="14.75" style="2" customWidth="1"/>
    <col min="1030" max="1031" width="10.875" style="2"/>
    <col min="1032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4" width="12.125" style="2" customWidth="1"/>
    <col min="1285" max="1285" width="14.75" style="2" customWidth="1"/>
    <col min="1286" max="1287" width="10.875" style="2"/>
    <col min="1288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40" width="12.125" style="2" customWidth="1"/>
    <col min="1541" max="1541" width="14.75" style="2" customWidth="1"/>
    <col min="1542" max="1543" width="10.875" style="2"/>
    <col min="1544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6" width="12.125" style="2" customWidth="1"/>
    <col min="1797" max="1797" width="14.75" style="2" customWidth="1"/>
    <col min="1798" max="1799" width="10.875" style="2"/>
    <col min="1800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2" width="12.125" style="2" customWidth="1"/>
    <col min="2053" max="2053" width="14.75" style="2" customWidth="1"/>
    <col min="2054" max="2055" width="10.875" style="2"/>
    <col min="2056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8" width="12.125" style="2" customWidth="1"/>
    <col min="2309" max="2309" width="14.75" style="2" customWidth="1"/>
    <col min="2310" max="2311" width="10.875" style="2"/>
    <col min="2312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4" width="12.125" style="2" customWidth="1"/>
    <col min="2565" max="2565" width="14.75" style="2" customWidth="1"/>
    <col min="2566" max="2567" width="10.875" style="2"/>
    <col min="2568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20" width="12.125" style="2" customWidth="1"/>
    <col min="2821" max="2821" width="14.75" style="2" customWidth="1"/>
    <col min="2822" max="2823" width="10.875" style="2"/>
    <col min="2824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6" width="12.125" style="2" customWidth="1"/>
    <col min="3077" max="3077" width="14.75" style="2" customWidth="1"/>
    <col min="3078" max="3079" width="10.875" style="2"/>
    <col min="3080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2" width="12.125" style="2" customWidth="1"/>
    <col min="3333" max="3333" width="14.75" style="2" customWidth="1"/>
    <col min="3334" max="3335" width="10.875" style="2"/>
    <col min="3336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8" width="12.125" style="2" customWidth="1"/>
    <col min="3589" max="3589" width="14.75" style="2" customWidth="1"/>
    <col min="3590" max="3591" width="10.875" style="2"/>
    <col min="3592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4" width="12.125" style="2" customWidth="1"/>
    <col min="3845" max="3845" width="14.75" style="2" customWidth="1"/>
    <col min="3846" max="3847" width="10.875" style="2"/>
    <col min="3848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100" width="12.125" style="2" customWidth="1"/>
    <col min="4101" max="4101" width="14.75" style="2" customWidth="1"/>
    <col min="4102" max="4103" width="10.875" style="2"/>
    <col min="4104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6" width="12.125" style="2" customWidth="1"/>
    <col min="4357" max="4357" width="14.75" style="2" customWidth="1"/>
    <col min="4358" max="4359" width="10.875" style="2"/>
    <col min="4360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2" width="12.125" style="2" customWidth="1"/>
    <col min="4613" max="4613" width="14.75" style="2" customWidth="1"/>
    <col min="4614" max="4615" width="10.875" style="2"/>
    <col min="4616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8" width="12.125" style="2" customWidth="1"/>
    <col min="4869" max="4869" width="14.75" style="2" customWidth="1"/>
    <col min="4870" max="4871" width="10.875" style="2"/>
    <col min="4872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4" width="12.125" style="2" customWidth="1"/>
    <col min="5125" max="5125" width="14.75" style="2" customWidth="1"/>
    <col min="5126" max="5127" width="10.875" style="2"/>
    <col min="5128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80" width="12.125" style="2" customWidth="1"/>
    <col min="5381" max="5381" width="14.75" style="2" customWidth="1"/>
    <col min="5382" max="5383" width="10.875" style="2"/>
    <col min="5384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6" width="12.125" style="2" customWidth="1"/>
    <col min="5637" max="5637" width="14.75" style="2" customWidth="1"/>
    <col min="5638" max="5639" width="10.875" style="2"/>
    <col min="5640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2" width="12.125" style="2" customWidth="1"/>
    <col min="5893" max="5893" width="14.75" style="2" customWidth="1"/>
    <col min="5894" max="5895" width="10.875" style="2"/>
    <col min="5896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8" width="12.125" style="2" customWidth="1"/>
    <col min="6149" max="6149" width="14.75" style="2" customWidth="1"/>
    <col min="6150" max="6151" width="10.875" style="2"/>
    <col min="6152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4" width="12.125" style="2" customWidth="1"/>
    <col min="6405" max="6405" width="14.75" style="2" customWidth="1"/>
    <col min="6406" max="6407" width="10.875" style="2"/>
    <col min="6408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60" width="12.125" style="2" customWidth="1"/>
    <col min="6661" max="6661" width="14.75" style="2" customWidth="1"/>
    <col min="6662" max="6663" width="10.875" style="2"/>
    <col min="6664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6" width="12.125" style="2" customWidth="1"/>
    <col min="6917" max="6917" width="14.75" style="2" customWidth="1"/>
    <col min="6918" max="6919" width="10.875" style="2"/>
    <col min="6920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2" width="12.125" style="2" customWidth="1"/>
    <col min="7173" max="7173" width="14.75" style="2" customWidth="1"/>
    <col min="7174" max="7175" width="10.875" style="2"/>
    <col min="7176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8" width="12.125" style="2" customWidth="1"/>
    <col min="7429" max="7429" width="14.75" style="2" customWidth="1"/>
    <col min="7430" max="7431" width="10.875" style="2"/>
    <col min="7432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4" width="12.125" style="2" customWidth="1"/>
    <col min="7685" max="7685" width="14.75" style="2" customWidth="1"/>
    <col min="7686" max="7687" width="10.875" style="2"/>
    <col min="7688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40" width="12.125" style="2" customWidth="1"/>
    <col min="7941" max="7941" width="14.75" style="2" customWidth="1"/>
    <col min="7942" max="7943" width="10.875" style="2"/>
    <col min="7944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6" width="12.125" style="2" customWidth="1"/>
    <col min="8197" max="8197" width="14.75" style="2" customWidth="1"/>
    <col min="8198" max="8199" width="10.875" style="2"/>
    <col min="8200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2" width="12.125" style="2" customWidth="1"/>
    <col min="8453" max="8453" width="14.75" style="2" customWidth="1"/>
    <col min="8454" max="8455" width="10.875" style="2"/>
    <col min="8456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8" width="12.125" style="2" customWidth="1"/>
    <col min="8709" max="8709" width="14.75" style="2" customWidth="1"/>
    <col min="8710" max="8711" width="10.875" style="2"/>
    <col min="8712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4" width="12.125" style="2" customWidth="1"/>
    <col min="8965" max="8965" width="14.75" style="2" customWidth="1"/>
    <col min="8966" max="8967" width="10.875" style="2"/>
    <col min="8968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20" width="12.125" style="2" customWidth="1"/>
    <col min="9221" max="9221" width="14.75" style="2" customWidth="1"/>
    <col min="9222" max="9223" width="10.875" style="2"/>
    <col min="9224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6" width="12.125" style="2" customWidth="1"/>
    <col min="9477" max="9477" width="14.75" style="2" customWidth="1"/>
    <col min="9478" max="9479" width="10.875" style="2"/>
    <col min="9480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2" width="12.125" style="2" customWidth="1"/>
    <col min="9733" max="9733" width="14.75" style="2" customWidth="1"/>
    <col min="9734" max="9735" width="10.875" style="2"/>
    <col min="9736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8" width="12.125" style="2" customWidth="1"/>
    <col min="9989" max="9989" width="14.75" style="2" customWidth="1"/>
    <col min="9990" max="9991" width="10.875" style="2"/>
    <col min="9992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4" width="12.125" style="2" customWidth="1"/>
    <col min="10245" max="10245" width="14.75" style="2" customWidth="1"/>
    <col min="10246" max="10247" width="10.875" style="2"/>
    <col min="10248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500" width="12.125" style="2" customWidth="1"/>
    <col min="10501" max="10501" width="14.75" style="2" customWidth="1"/>
    <col min="10502" max="10503" width="10.875" style="2"/>
    <col min="10504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6" width="12.125" style="2" customWidth="1"/>
    <col min="10757" max="10757" width="14.75" style="2" customWidth="1"/>
    <col min="10758" max="10759" width="10.875" style="2"/>
    <col min="10760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2" width="12.125" style="2" customWidth="1"/>
    <col min="11013" max="11013" width="14.75" style="2" customWidth="1"/>
    <col min="11014" max="11015" width="10.875" style="2"/>
    <col min="11016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8" width="12.125" style="2" customWidth="1"/>
    <col min="11269" max="11269" width="14.75" style="2" customWidth="1"/>
    <col min="11270" max="11271" width="10.875" style="2"/>
    <col min="11272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4" width="12.125" style="2" customWidth="1"/>
    <col min="11525" max="11525" width="14.75" style="2" customWidth="1"/>
    <col min="11526" max="11527" width="10.875" style="2"/>
    <col min="11528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80" width="12.125" style="2" customWidth="1"/>
    <col min="11781" max="11781" width="14.75" style="2" customWidth="1"/>
    <col min="11782" max="11783" width="10.875" style="2"/>
    <col min="11784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6" width="12.125" style="2" customWidth="1"/>
    <col min="12037" max="12037" width="14.75" style="2" customWidth="1"/>
    <col min="12038" max="12039" width="10.875" style="2"/>
    <col min="12040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2" width="12.125" style="2" customWidth="1"/>
    <col min="12293" max="12293" width="14.75" style="2" customWidth="1"/>
    <col min="12294" max="12295" width="10.875" style="2"/>
    <col min="12296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8" width="12.125" style="2" customWidth="1"/>
    <col min="12549" max="12549" width="14.75" style="2" customWidth="1"/>
    <col min="12550" max="12551" width="10.875" style="2"/>
    <col min="12552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4" width="12.125" style="2" customWidth="1"/>
    <col min="12805" max="12805" width="14.75" style="2" customWidth="1"/>
    <col min="12806" max="12807" width="10.875" style="2"/>
    <col min="12808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60" width="12.125" style="2" customWidth="1"/>
    <col min="13061" max="13061" width="14.75" style="2" customWidth="1"/>
    <col min="13062" max="13063" width="10.875" style="2"/>
    <col min="13064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6" width="12.125" style="2" customWidth="1"/>
    <col min="13317" max="13317" width="14.75" style="2" customWidth="1"/>
    <col min="13318" max="13319" width="10.875" style="2"/>
    <col min="13320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2" width="12.125" style="2" customWidth="1"/>
    <col min="13573" max="13573" width="14.75" style="2" customWidth="1"/>
    <col min="13574" max="13575" width="10.875" style="2"/>
    <col min="13576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8" width="12.125" style="2" customWidth="1"/>
    <col min="13829" max="13829" width="14.75" style="2" customWidth="1"/>
    <col min="13830" max="13831" width="10.875" style="2"/>
    <col min="13832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4" width="12.125" style="2" customWidth="1"/>
    <col min="14085" max="14085" width="14.75" style="2" customWidth="1"/>
    <col min="14086" max="14087" width="10.875" style="2"/>
    <col min="14088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40" width="12.125" style="2" customWidth="1"/>
    <col min="14341" max="14341" width="14.75" style="2" customWidth="1"/>
    <col min="14342" max="14343" width="10.875" style="2"/>
    <col min="14344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6" width="12.125" style="2" customWidth="1"/>
    <col min="14597" max="14597" width="14.75" style="2" customWidth="1"/>
    <col min="14598" max="14599" width="10.875" style="2"/>
    <col min="14600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2" width="12.125" style="2" customWidth="1"/>
    <col min="14853" max="14853" width="14.75" style="2" customWidth="1"/>
    <col min="14854" max="14855" width="10.875" style="2"/>
    <col min="14856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8" width="12.125" style="2" customWidth="1"/>
    <col min="15109" max="15109" width="14.75" style="2" customWidth="1"/>
    <col min="15110" max="15111" width="10.875" style="2"/>
    <col min="15112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4" width="12.125" style="2" customWidth="1"/>
    <col min="15365" max="15365" width="14.75" style="2" customWidth="1"/>
    <col min="15366" max="15367" width="10.875" style="2"/>
    <col min="15368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20" width="12.125" style="2" customWidth="1"/>
    <col min="15621" max="15621" width="14.75" style="2" customWidth="1"/>
    <col min="15622" max="15623" width="10.875" style="2"/>
    <col min="15624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6" width="12.125" style="2" customWidth="1"/>
    <col min="15877" max="15877" width="14.75" style="2" customWidth="1"/>
    <col min="15878" max="15879" width="10.875" style="2"/>
    <col min="15880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2" width="12.125" style="2" customWidth="1"/>
    <col min="16133" max="16133" width="14.75" style="2" customWidth="1"/>
    <col min="16134" max="16135" width="10.875" style="2"/>
    <col min="16136" max="16139" width="12.125" style="2" customWidth="1"/>
    <col min="16140" max="16384" width="10.875" style="2"/>
  </cols>
  <sheetData>
    <row r="1" spans="1:12" x14ac:dyDescent="0.2">
      <c r="A1" s="1"/>
    </row>
    <row r="5" spans="1:12" x14ac:dyDescent="0.2">
      <c r="J5" s="34"/>
    </row>
    <row r="6" spans="1:12" x14ac:dyDescent="0.2">
      <c r="E6" s="3" t="s">
        <v>164</v>
      </c>
    </row>
    <row r="7" spans="1:12" x14ac:dyDescent="0.2">
      <c r="C7" s="3" t="s">
        <v>165</v>
      </c>
      <c r="K7" s="34"/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1" t="s">
        <v>166</v>
      </c>
    </row>
    <row r="9" spans="1:12" x14ac:dyDescent="0.2">
      <c r="C9" s="5"/>
      <c r="D9" s="5"/>
      <c r="E9" s="6"/>
      <c r="F9" s="37" t="s">
        <v>167</v>
      </c>
      <c r="G9" s="6"/>
      <c r="H9" s="6"/>
      <c r="I9" s="5"/>
      <c r="J9" s="6"/>
      <c r="K9" s="6"/>
      <c r="L9" s="6"/>
    </row>
    <row r="10" spans="1:12" x14ac:dyDescent="0.2">
      <c r="C10" s="8" t="s">
        <v>168</v>
      </c>
      <c r="D10" s="8" t="s">
        <v>169</v>
      </c>
      <c r="E10" s="5"/>
      <c r="F10" s="5"/>
      <c r="G10" s="5"/>
      <c r="H10" s="5"/>
      <c r="I10" s="8" t="s">
        <v>170</v>
      </c>
      <c r="J10" s="5"/>
      <c r="K10" s="5"/>
      <c r="L10" s="5"/>
    </row>
    <row r="11" spans="1:12" x14ac:dyDescent="0.2">
      <c r="B11" s="6"/>
      <c r="C11" s="36"/>
      <c r="D11" s="36"/>
      <c r="E11" s="10" t="s">
        <v>158</v>
      </c>
      <c r="F11" s="10" t="s">
        <v>85</v>
      </c>
      <c r="G11" s="10" t="s">
        <v>171</v>
      </c>
      <c r="H11" s="10" t="s">
        <v>6</v>
      </c>
      <c r="I11" s="36"/>
      <c r="J11" s="10" t="s">
        <v>172</v>
      </c>
      <c r="K11" s="10" t="s">
        <v>173</v>
      </c>
      <c r="L11" s="10" t="s">
        <v>6</v>
      </c>
    </row>
    <row r="12" spans="1:12" x14ac:dyDescent="0.2">
      <c r="C12" s="5"/>
    </row>
    <row r="13" spans="1:12" x14ac:dyDescent="0.2">
      <c r="B13" s="1" t="s">
        <v>174</v>
      </c>
      <c r="C13" s="13">
        <v>17696</v>
      </c>
      <c r="D13" s="38">
        <f>SUM(E13:H13)</f>
        <v>16885</v>
      </c>
      <c r="E13" s="15">
        <v>9451</v>
      </c>
      <c r="F13" s="15">
        <v>6602</v>
      </c>
      <c r="G13" s="15">
        <v>331</v>
      </c>
      <c r="H13" s="15">
        <f>16885-16384</f>
        <v>501</v>
      </c>
      <c r="I13" s="15">
        <v>15549</v>
      </c>
      <c r="J13" s="15">
        <v>9451</v>
      </c>
      <c r="K13" s="21" t="s">
        <v>111</v>
      </c>
      <c r="L13" s="21" t="s">
        <v>111</v>
      </c>
    </row>
    <row r="14" spans="1:12" x14ac:dyDescent="0.2">
      <c r="B14" s="1" t="s">
        <v>175</v>
      </c>
      <c r="C14" s="13">
        <v>18469</v>
      </c>
      <c r="D14" s="38">
        <f>SUM(E14:H14)</f>
        <v>17941</v>
      </c>
      <c r="E14" s="15">
        <v>9775</v>
      </c>
      <c r="F14" s="15">
        <v>7371</v>
      </c>
      <c r="G14" s="15">
        <v>790</v>
      </c>
      <c r="H14" s="15">
        <f>17941-17936</f>
        <v>5</v>
      </c>
      <c r="I14" s="38">
        <f>SUM(J14:L14)</f>
        <v>15178</v>
      </c>
      <c r="J14" s="15">
        <v>9775</v>
      </c>
      <c r="K14" s="15">
        <v>2348</v>
      </c>
      <c r="L14" s="15">
        <f>15178-12123</f>
        <v>3055</v>
      </c>
    </row>
    <row r="15" spans="1:12" x14ac:dyDescent="0.2">
      <c r="C15" s="5"/>
      <c r="J15" s="15"/>
    </row>
    <row r="16" spans="1:12" x14ac:dyDescent="0.2">
      <c r="B16" s="1" t="s">
        <v>176</v>
      </c>
      <c r="C16" s="13">
        <v>13726</v>
      </c>
      <c r="D16" s="38">
        <f>SUM(E16:H16)</f>
        <v>13238.001</v>
      </c>
      <c r="E16" s="15">
        <v>6722</v>
      </c>
      <c r="F16" s="15">
        <v>5967</v>
      </c>
      <c r="G16" s="15">
        <v>549</v>
      </c>
      <c r="H16" s="21">
        <v>1E-3</v>
      </c>
      <c r="I16" s="38">
        <f>SUM(J16:L16)</f>
        <v>9930</v>
      </c>
      <c r="J16" s="15">
        <v>6722</v>
      </c>
      <c r="K16" s="15">
        <v>2204</v>
      </c>
      <c r="L16" s="15">
        <f>9930-8926</f>
        <v>1004</v>
      </c>
    </row>
    <row r="17" spans="2:12" x14ac:dyDescent="0.2">
      <c r="B17" s="1" t="s">
        <v>177</v>
      </c>
      <c r="C17" s="13">
        <v>16556</v>
      </c>
      <c r="D17" s="38">
        <f>SUM(E17:H17)</f>
        <v>16281</v>
      </c>
      <c r="E17" s="15">
        <v>7199</v>
      </c>
      <c r="F17" s="15">
        <v>8490</v>
      </c>
      <c r="G17" s="15">
        <v>489</v>
      </c>
      <c r="H17" s="15">
        <v>103</v>
      </c>
      <c r="I17" s="38">
        <f>SUM(J17:L17)</f>
        <v>10186</v>
      </c>
      <c r="J17" s="15">
        <v>7199</v>
      </c>
      <c r="K17" s="15">
        <v>1923</v>
      </c>
      <c r="L17" s="15">
        <f>12+89+963</f>
        <v>1064</v>
      </c>
    </row>
    <row r="18" spans="2:12" x14ac:dyDescent="0.2">
      <c r="B18" s="1" t="s">
        <v>178</v>
      </c>
      <c r="C18" s="13">
        <v>15626</v>
      </c>
      <c r="D18" s="38">
        <f>SUM(E18:H18)</f>
        <v>15279</v>
      </c>
      <c r="E18" s="15">
        <v>6491</v>
      </c>
      <c r="F18" s="15">
        <v>8308</v>
      </c>
      <c r="G18" s="15">
        <v>480</v>
      </c>
      <c r="H18" s="21" t="s">
        <v>22</v>
      </c>
      <c r="I18" s="38">
        <f>SUM(J18:L18)</f>
        <v>9627</v>
      </c>
      <c r="J18" s="15">
        <v>6491</v>
      </c>
      <c r="K18" s="15">
        <v>1868</v>
      </c>
      <c r="L18" s="15">
        <f>111+1157</f>
        <v>1268</v>
      </c>
    </row>
    <row r="19" spans="2:12" x14ac:dyDescent="0.2">
      <c r="C19" s="5"/>
    </row>
    <row r="20" spans="2:12" x14ac:dyDescent="0.2">
      <c r="B20" s="1" t="s">
        <v>179</v>
      </c>
      <c r="C20" s="13">
        <v>15439</v>
      </c>
      <c r="D20" s="38">
        <f>SUM(E20:H20)</f>
        <v>15122</v>
      </c>
      <c r="E20" s="15">
        <v>6457</v>
      </c>
      <c r="F20" s="15">
        <v>8255</v>
      </c>
      <c r="G20" s="15">
        <v>410</v>
      </c>
      <c r="H20" s="21" t="s">
        <v>22</v>
      </c>
      <c r="I20" s="38">
        <f>SUM(J20:L20)</f>
        <v>10093</v>
      </c>
      <c r="J20" s="15">
        <v>6457</v>
      </c>
      <c r="K20" s="15">
        <v>1959</v>
      </c>
      <c r="L20" s="15">
        <v>1677</v>
      </c>
    </row>
    <row r="21" spans="2:12" x14ac:dyDescent="0.2">
      <c r="B21" s="1" t="s">
        <v>180</v>
      </c>
      <c r="C21" s="13">
        <v>15377</v>
      </c>
      <c r="D21" s="38">
        <f>SUM(E21:H21)</f>
        <v>14964</v>
      </c>
      <c r="E21" s="15">
        <v>6473</v>
      </c>
      <c r="F21" s="15">
        <v>8104</v>
      </c>
      <c r="G21" s="15">
        <v>379</v>
      </c>
      <c r="H21" s="15">
        <v>8</v>
      </c>
      <c r="I21" s="38">
        <f>SUM(J21:L21)</f>
        <v>10255</v>
      </c>
      <c r="J21" s="15">
        <v>6473</v>
      </c>
      <c r="K21" s="15">
        <v>2162</v>
      </c>
      <c r="L21" s="15">
        <v>1620</v>
      </c>
    </row>
    <row r="22" spans="2:12" x14ac:dyDescent="0.2">
      <c r="B22" s="3" t="s">
        <v>20</v>
      </c>
      <c r="C22" s="29">
        <v>13798</v>
      </c>
      <c r="D22" s="18">
        <f>SUM(E22:H22)</f>
        <v>13429</v>
      </c>
      <c r="E22" s="25">
        <v>6036</v>
      </c>
      <c r="F22" s="25">
        <v>6996</v>
      </c>
      <c r="G22" s="25">
        <v>397</v>
      </c>
      <c r="H22" s="39" t="s">
        <v>22</v>
      </c>
      <c r="I22" s="18">
        <f>SUM(J22:L22)</f>
        <v>9792</v>
      </c>
      <c r="J22" s="25">
        <v>6036</v>
      </c>
      <c r="K22" s="25">
        <v>2079</v>
      </c>
      <c r="L22" s="39">
        <v>1677</v>
      </c>
    </row>
    <row r="23" spans="2:12" ht="18" thickBot="1" x14ac:dyDescent="0.25">
      <c r="B23" s="4"/>
      <c r="C23" s="40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">
      <c r="C24" s="1" t="s">
        <v>72</v>
      </c>
    </row>
  </sheetData>
  <phoneticPr fontId="2"/>
  <pageMargins left="0.28000000000000003" right="0.49" top="0.52" bottom="0.6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8" width="12.125" style="2"/>
    <col min="9" max="9" width="13.375" style="2" customWidth="1"/>
    <col min="10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4" width="12.125" style="2"/>
    <col min="265" max="265" width="13.375" style="2" customWidth="1"/>
    <col min="266" max="512" width="12.125" style="2"/>
    <col min="513" max="513" width="13.375" style="2" customWidth="1"/>
    <col min="514" max="514" width="5.875" style="2" customWidth="1"/>
    <col min="515" max="515" width="17.125" style="2" customWidth="1"/>
    <col min="516" max="520" width="12.125" style="2"/>
    <col min="521" max="521" width="13.375" style="2" customWidth="1"/>
    <col min="522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6" width="12.125" style="2"/>
    <col min="777" max="777" width="13.375" style="2" customWidth="1"/>
    <col min="778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32" width="12.125" style="2"/>
    <col min="1033" max="1033" width="13.375" style="2" customWidth="1"/>
    <col min="1034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8" width="12.125" style="2"/>
    <col min="1289" max="1289" width="13.375" style="2" customWidth="1"/>
    <col min="1290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4" width="12.125" style="2"/>
    <col min="1545" max="1545" width="13.375" style="2" customWidth="1"/>
    <col min="1546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800" width="12.125" style="2"/>
    <col min="1801" max="1801" width="13.375" style="2" customWidth="1"/>
    <col min="1802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6" width="12.125" style="2"/>
    <col min="2057" max="2057" width="13.375" style="2" customWidth="1"/>
    <col min="2058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12" width="12.125" style="2"/>
    <col min="2313" max="2313" width="13.375" style="2" customWidth="1"/>
    <col min="2314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8" width="12.125" style="2"/>
    <col min="2569" max="2569" width="13.375" style="2" customWidth="1"/>
    <col min="2570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4" width="12.125" style="2"/>
    <col min="2825" max="2825" width="13.375" style="2" customWidth="1"/>
    <col min="2826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80" width="12.125" style="2"/>
    <col min="3081" max="3081" width="13.375" style="2" customWidth="1"/>
    <col min="3082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6" width="12.125" style="2"/>
    <col min="3337" max="3337" width="13.375" style="2" customWidth="1"/>
    <col min="3338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92" width="12.125" style="2"/>
    <col min="3593" max="3593" width="13.375" style="2" customWidth="1"/>
    <col min="3594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8" width="12.125" style="2"/>
    <col min="3849" max="3849" width="13.375" style="2" customWidth="1"/>
    <col min="3850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4" width="12.125" style="2"/>
    <col min="4105" max="4105" width="13.375" style="2" customWidth="1"/>
    <col min="4106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60" width="12.125" style="2"/>
    <col min="4361" max="4361" width="13.375" style="2" customWidth="1"/>
    <col min="4362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6" width="12.125" style="2"/>
    <col min="4617" max="4617" width="13.375" style="2" customWidth="1"/>
    <col min="4618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72" width="12.125" style="2"/>
    <col min="4873" max="4873" width="13.375" style="2" customWidth="1"/>
    <col min="4874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8" width="12.125" style="2"/>
    <col min="5129" max="5129" width="13.375" style="2" customWidth="1"/>
    <col min="5130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4" width="12.125" style="2"/>
    <col min="5385" max="5385" width="13.375" style="2" customWidth="1"/>
    <col min="5386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40" width="12.125" style="2"/>
    <col min="5641" max="5641" width="13.375" style="2" customWidth="1"/>
    <col min="5642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6" width="12.125" style="2"/>
    <col min="5897" max="5897" width="13.375" style="2" customWidth="1"/>
    <col min="5898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52" width="12.125" style="2"/>
    <col min="6153" max="6153" width="13.375" style="2" customWidth="1"/>
    <col min="6154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8" width="12.125" style="2"/>
    <col min="6409" max="6409" width="13.375" style="2" customWidth="1"/>
    <col min="6410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4" width="12.125" style="2"/>
    <col min="6665" max="6665" width="13.375" style="2" customWidth="1"/>
    <col min="6666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20" width="12.125" style="2"/>
    <col min="6921" max="6921" width="13.375" style="2" customWidth="1"/>
    <col min="6922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6" width="12.125" style="2"/>
    <col min="7177" max="7177" width="13.375" style="2" customWidth="1"/>
    <col min="7178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32" width="12.125" style="2"/>
    <col min="7433" max="7433" width="13.375" style="2" customWidth="1"/>
    <col min="7434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8" width="12.125" style="2"/>
    <col min="7689" max="7689" width="13.375" style="2" customWidth="1"/>
    <col min="7690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4" width="12.125" style="2"/>
    <col min="7945" max="7945" width="13.375" style="2" customWidth="1"/>
    <col min="7946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200" width="12.125" style="2"/>
    <col min="8201" max="8201" width="13.375" style="2" customWidth="1"/>
    <col min="8202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6" width="12.125" style="2"/>
    <col min="8457" max="8457" width="13.375" style="2" customWidth="1"/>
    <col min="8458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12" width="12.125" style="2"/>
    <col min="8713" max="8713" width="13.375" style="2" customWidth="1"/>
    <col min="8714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8" width="12.125" style="2"/>
    <col min="8969" max="8969" width="13.375" style="2" customWidth="1"/>
    <col min="8970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4" width="12.125" style="2"/>
    <col min="9225" max="9225" width="13.375" style="2" customWidth="1"/>
    <col min="9226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80" width="12.125" style="2"/>
    <col min="9481" max="9481" width="13.375" style="2" customWidth="1"/>
    <col min="9482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6" width="12.125" style="2"/>
    <col min="9737" max="9737" width="13.375" style="2" customWidth="1"/>
    <col min="9738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92" width="12.125" style="2"/>
    <col min="9993" max="9993" width="13.375" style="2" customWidth="1"/>
    <col min="9994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6" width="12.125" style="2"/>
    <col min="16137" max="16137" width="13.375" style="2" customWidth="1"/>
    <col min="16138" max="16384" width="12.125" style="2"/>
  </cols>
  <sheetData>
    <row r="1" spans="1:12" x14ac:dyDescent="0.2">
      <c r="A1" s="1"/>
    </row>
    <row r="6" spans="1:12" x14ac:dyDescent="0.2">
      <c r="F6" s="3" t="s">
        <v>441</v>
      </c>
    </row>
    <row r="7" spans="1:12" x14ac:dyDescent="0.2">
      <c r="D7" s="1" t="s">
        <v>442</v>
      </c>
    </row>
    <row r="8" spans="1:12" x14ac:dyDescent="0.2">
      <c r="D8" s="1" t="s">
        <v>443</v>
      </c>
    </row>
    <row r="9" spans="1:12" ht="18" thickBot="1" x14ac:dyDescent="0.25">
      <c r="B9" s="4"/>
      <c r="C9" s="4"/>
      <c r="D9" s="27" t="s">
        <v>444</v>
      </c>
      <c r="E9" s="4"/>
      <c r="F9" s="4"/>
      <c r="G9" s="4"/>
      <c r="H9" s="4"/>
      <c r="I9" s="4"/>
      <c r="J9" s="4"/>
      <c r="K9" s="4"/>
      <c r="L9" s="27" t="s">
        <v>430</v>
      </c>
    </row>
    <row r="10" spans="1:12" x14ac:dyDescent="0.2">
      <c r="D10" s="5"/>
      <c r="E10" s="6"/>
      <c r="F10" s="6"/>
      <c r="G10" s="6"/>
      <c r="H10" s="6"/>
      <c r="I10" s="6"/>
      <c r="J10" s="6"/>
      <c r="K10" s="6"/>
      <c r="L10" s="6"/>
    </row>
    <row r="11" spans="1:12" x14ac:dyDescent="0.2">
      <c r="D11" s="5"/>
      <c r="E11" s="5"/>
      <c r="F11" s="36"/>
      <c r="G11" s="6"/>
      <c r="H11" s="6"/>
      <c r="I11" s="104" t="s">
        <v>445</v>
      </c>
      <c r="J11" s="6"/>
      <c r="K11" s="6"/>
      <c r="L11" s="6"/>
    </row>
    <row r="12" spans="1:12" x14ac:dyDescent="0.2">
      <c r="C12" s="105" t="s">
        <v>446</v>
      </c>
      <c r="D12" s="8" t="s">
        <v>447</v>
      </c>
      <c r="E12" s="8" t="s">
        <v>448</v>
      </c>
      <c r="F12" s="7" t="s">
        <v>449</v>
      </c>
      <c r="G12" s="7" t="s">
        <v>450</v>
      </c>
      <c r="H12" s="6"/>
      <c r="I12" s="37" t="s">
        <v>451</v>
      </c>
      <c r="J12" s="6"/>
      <c r="K12" s="6"/>
      <c r="L12" s="6"/>
    </row>
    <row r="13" spans="1:12" x14ac:dyDescent="0.2">
      <c r="B13" s="6"/>
      <c r="C13" s="6"/>
      <c r="D13" s="106"/>
      <c r="E13" s="36"/>
      <c r="F13" s="107" t="s">
        <v>452</v>
      </c>
      <c r="G13" s="107" t="s">
        <v>452</v>
      </c>
      <c r="H13" s="108" t="s">
        <v>453</v>
      </c>
      <c r="I13" s="10" t="s">
        <v>454</v>
      </c>
      <c r="J13" s="9" t="s">
        <v>455</v>
      </c>
      <c r="K13" s="10" t="s">
        <v>456</v>
      </c>
      <c r="L13" s="10" t="s">
        <v>457</v>
      </c>
    </row>
    <row r="14" spans="1:12" x14ac:dyDescent="0.2">
      <c r="D14" s="73"/>
      <c r="E14" s="74"/>
      <c r="F14" s="74"/>
      <c r="G14" s="74"/>
      <c r="H14" s="74"/>
      <c r="I14" s="74"/>
      <c r="J14" s="74"/>
      <c r="K14" s="74"/>
    </row>
    <row r="15" spans="1:12" x14ac:dyDescent="0.2">
      <c r="B15" s="1" t="s">
        <v>458</v>
      </c>
      <c r="D15" s="20">
        <f>E15+F15+G15</f>
        <v>51815</v>
      </c>
      <c r="E15" s="15">
        <v>12218</v>
      </c>
      <c r="F15" s="15">
        <v>9982</v>
      </c>
      <c r="G15" s="15">
        <v>29615</v>
      </c>
      <c r="H15" s="15">
        <v>2986</v>
      </c>
      <c r="I15" s="15">
        <v>15993</v>
      </c>
      <c r="J15" s="15">
        <v>3843</v>
      </c>
      <c r="K15" s="15">
        <v>4723</v>
      </c>
      <c r="L15" s="38">
        <f>G15-SUM(H15:K15)</f>
        <v>2070</v>
      </c>
    </row>
    <row r="16" spans="1:12" x14ac:dyDescent="0.2">
      <c r="B16" s="1" t="s">
        <v>459</v>
      </c>
      <c r="D16" s="20">
        <v>47232</v>
      </c>
      <c r="E16" s="15">
        <v>12443</v>
      </c>
      <c r="F16" s="15">
        <v>8308</v>
      </c>
      <c r="G16" s="15">
        <v>26481</v>
      </c>
      <c r="H16" s="15">
        <v>3075</v>
      </c>
      <c r="I16" s="15">
        <v>13997</v>
      </c>
      <c r="J16" s="15">
        <v>2659</v>
      </c>
      <c r="K16" s="15">
        <v>3860</v>
      </c>
      <c r="L16" s="38">
        <f>G16-SUM(H16:K16)</f>
        <v>2890</v>
      </c>
    </row>
    <row r="17" spans="2:12" x14ac:dyDescent="0.2">
      <c r="B17" s="3" t="s">
        <v>438</v>
      </c>
      <c r="C17" s="18"/>
      <c r="D17" s="16">
        <f>SUM(D19:D70)</f>
        <v>42990</v>
      </c>
      <c r="E17" s="18">
        <f>SUM(E19:E70)</f>
        <v>11658</v>
      </c>
      <c r="F17" s="18">
        <f>SUM(F19:F70)</f>
        <v>8321</v>
      </c>
      <c r="G17" s="18">
        <f>H17+I17+J17+K17+L17</f>
        <v>23011</v>
      </c>
      <c r="H17" s="18">
        <f>SUM(H19:H70)</f>
        <v>2601</v>
      </c>
      <c r="I17" s="18">
        <f>SUM(I19:I70)</f>
        <v>12580</v>
      </c>
      <c r="J17" s="18">
        <f>SUM(J19:J70)</f>
        <v>1546</v>
      </c>
      <c r="K17" s="18">
        <f>SUM(K19:K70)</f>
        <v>3488</v>
      </c>
      <c r="L17" s="18">
        <f>SUM(L19:L70)</f>
        <v>2796</v>
      </c>
    </row>
    <row r="18" spans="2:12" x14ac:dyDescent="0.2">
      <c r="D18" s="5"/>
    </row>
    <row r="19" spans="2:12" x14ac:dyDescent="0.2">
      <c r="C19" s="1" t="s">
        <v>21</v>
      </c>
      <c r="D19" s="20">
        <f t="shared" ref="D19:D25" si="0">E19+F19+G19</f>
        <v>5248</v>
      </c>
      <c r="E19" s="75">
        <v>933</v>
      </c>
      <c r="F19" s="75">
        <v>632</v>
      </c>
      <c r="G19" s="75">
        <v>3683</v>
      </c>
      <c r="H19" s="75">
        <v>391</v>
      </c>
      <c r="I19" s="75">
        <v>1871</v>
      </c>
      <c r="J19" s="15">
        <v>101</v>
      </c>
      <c r="K19" s="15">
        <v>362</v>
      </c>
      <c r="L19" s="38">
        <f t="shared" ref="L19:L25" si="1">G19-SUM(H19:K19)</f>
        <v>958</v>
      </c>
    </row>
    <row r="20" spans="2:12" x14ac:dyDescent="0.2">
      <c r="C20" s="1" t="s">
        <v>23</v>
      </c>
      <c r="D20" s="20">
        <f t="shared" si="0"/>
        <v>1379</v>
      </c>
      <c r="E20" s="75">
        <v>252</v>
      </c>
      <c r="F20" s="75">
        <v>185</v>
      </c>
      <c r="G20" s="75">
        <v>942</v>
      </c>
      <c r="H20" s="75">
        <v>66</v>
      </c>
      <c r="I20" s="75">
        <v>553</v>
      </c>
      <c r="J20" s="15">
        <v>57</v>
      </c>
      <c r="K20" s="15">
        <v>152</v>
      </c>
      <c r="L20" s="38">
        <f t="shared" si="1"/>
        <v>114</v>
      </c>
    </row>
    <row r="21" spans="2:12" x14ac:dyDescent="0.2">
      <c r="C21" s="1" t="s">
        <v>24</v>
      </c>
      <c r="D21" s="20">
        <f t="shared" si="0"/>
        <v>2177</v>
      </c>
      <c r="E21" s="75">
        <v>330</v>
      </c>
      <c r="F21" s="75">
        <v>231</v>
      </c>
      <c r="G21" s="75">
        <v>1616</v>
      </c>
      <c r="H21" s="75">
        <v>141</v>
      </c>
      <c r="I21" s="75">
        <v>1042</v>
      </c>
      <c r="J21" s="15">
        <v>38</v>
      </c>
      <c r="K21" s="15">
        <v>227</v>
      </c>
      <c r="L21" s="38">
        <f t="shared" si="1"/>
        <v>168</v>
      </c>
    </row>
    <row r="22" spans="2:12" x14ac:dyDescent="0.2">
      <c r="C22" s="1" t="s">
        <v>25</v>
      </c>
      <c r="D22" s="20">
        <f t="shared" si="0"/>
        <v>1470</v>
      </c>
      <c r="E22" s="75">
        <v>426</v>
      </c>
      <c r="F22" s="75">
        <v>381</v>
      </c>
      <c r="G22" s="75">
        <v>663</v>
      </c>
      <c r="H22" s="75">
        <v>100</v>
      </c>
      <c r="I22" s="75">
        <v>347</v>
      </c>
      <c r="J22" s="15">
        <v>22</v>
      </c>
      <c r="K22" s="15">
        <v>141</v>
      </c>
      <c r="L22" s="38">
        <f t="shared" si="1"/>
        <v>53</v>
      </c>
    </row>
    <row r="23" spans="2:12" x14ac:dyDescent="0.2">
      <c r="C23" s="1" t="s">
        <v>26</v>
      </c>
      <c r="D23" s="20">
        <f t="shared" si="0"/>
        <v>1109</v>
      </c>
      <c r="E23" s="75">
        <v>353</v>
      </c>
      <c r="F23" s="75">
        <v>274</v>
      </c>
      <c r="G23" s="75">
        <v>482</v>
      </c>
      <c r="H23" s="75">
        <v>61</v>
      </c>
      <c r="I23" s="75">
        <v>266</v>
      </c>
      <c r="J23" s="15">
        <v>16</v>
      </c>
      <c r="K23" s="15">
        <v>90</v>
      </c>
      <c r="L23" s="38">
        <f t="shared" si="1"/>
        <v>49</v>
      </c>
    </row>
    <row r="24" spans="2:12" x14ac:dyDescent="0.2">
      <c r="C24" s="1" t="s">
        <v>27</v>
      </c>
      <c r="D24" s="20">
        <f t="shared" si="0"/>
        <v>2477</v>
      </c>
      <c r="E24" s="75">
        <v>923</v>
      </c>
      <c r="F24" s="75">
        <v>709</v>
      </c>
      <c r="G24" s="75">
        <v>845</v>
      </c>
      <c r="H24" s="75">
        <v>125</v>
      </c>
      <c r="I24" s="75">
        <v>470</v>
      </c>
      <c r="J24" s="15">
        <v>59</v>
      </c>
      <c r="K24" s="15">
        <v>141</v>
      </c>
      <c r="L24" s="38">
        <f t="shared" si="1"/>
        <v>50</v>
      </c>
    </row>
    <row r="25" spans="2:12" x14ac:dyDescent="0.2">
      <c r="C25" s="1" t="s">
        <v>28</v>
      </c>
      <c r="D25" s="20">
        <f t="shared" si="0"/>
        <v>242</v>
      </c>
      <c r="E25" s="75">
        <v>106</v>
      </c>
      <c r="F25" s="75">
        <v>47</v>
      </c>
      <c r="G25" s="75">
        <v>89</v>
      </c>
      <c r="H25" s="75">
        <v>5</v>
      </c>
      <c r="I25" s="75">
        <v>50</v>
      </c>
      <c r="J25" s="15">
        <v>13</v>
      </c>
      <c r="K25" s="15">
        <v>13</v>
      </c>
      <c r="L25" s="38">
        <f t="shared" si="1"/>
        <v>8</v>
      </c>
    </row>
    <row r="26" spans="2:12" x14ac:dyDescent="0.2">
      <c r="D26" s="5"/>
      <c r="E26" s="15"/>
      <c r="F26" s="15"/>
      <c r="G26" s="15"/>
      <c r="H26" s="15"/>
      <c r="I26" s="15"/>
      <c r="J26" s="15"/>
      <c r="K26" s="15"/>
    </row>
    <row r="27" spans="2:12" x14ac:dyDescent="0.2">
      <c r="C27" s="1" t="s">
        <v>29</v>
      </c>
      <c r="D27" s="20">
        <f t="shared" ref="D27:D40" si="2">E27+F27+G27</f>
        <v>1210</v>
      </c>
      <c r="E27" s="75">
        <v>459</v>
      </c>
      <c r="F27" s="75">
        <v>363</v>
      </c>
      <c r="G27" s="75">
        <v>388</v>
      </c>
      <c r="H27" s="75">
        <v>43</v>
      </c>
      <c r="I27" s="75">
        <v>254</v>
      </c>
      <c r="J27" s="15">
        <v>10</v>
      </c>
      <c r="K27" s="15">
        <v>64</v>
      </c>
      <c r="L27" s="38">
        <f t="shared" ref="L27:L40" si="3">G27-SUM(H27:K27)</f>
        <v>17</v>
      </c>
    </row>
    <row r="28" spans="2:12" x14ac:dyDescent="0.2">
      <c r="C28" s="1" t="s">
        <v>30</v>
      </c>
      <c r="D28" s="20">
        <f t="shared" si="2"/>
        <v>537</v>
      </c>
      <c r="E28" s="75">
        <v>123</v>
      </c>
      <c r="F28" s="75">
        <v>59</v>
      </c>
      <c r="G28" s="75">
        <v>355</v>
      </c>
      <c r="H28" s="75">
        <v>43</v>
      </c>
      <c r="I28" s="75">
        <v>197</v>
      </c>
      <c r="J28" s="15">
        <v>24</v>
      </c>
      <c r="K28" s="15">
        <v>61</v>
      </c>
      <c r="L28" s="38">
        <f t="shared" si="3"/>
        <v>30</v>
      </c>
    </row>
    <row r="29" spans="2:12" x14ac:dyDescent="0.2">
      <c r="C29" s="1" t="s">
        <v>31</v>
      </c>
      <c r="D29" s="20">
        <f t="shared" si="2"/>
        <v>641</v>
      </c>
      <c r="E29" s="75">
        <v>194</v>
      </c>
      <c r="F29" s="75">
        <v>87</v>
      </c>
      <c r="G29" s="75">
        <v>360</v>
      </c>
      <c r="H29" s="75">
        <v>23</v>
      </c>
      <c r="I29" s="75">
        <v>185</v>
      </c>
      <c r="J29" s="15">
        <v>61</v>
      </c>
      <c r="K29" s="15">
        <v>60</v>
      </c>
      <c r="L29" s="38">
        <f t="shared" si="3"/>
        <v>31</v>
      </c>
    </row>
    <row r="30" spans="2:12" x14ac:dyDescent="0.2">
      <c r="C30" s="1" t="s">
        <v>32</v>
      </c>
      <c r="D30" s="20">
        <f t="shared" si="2"/>
        <v>1312</v>
      </c>
      <c r="E30" s="75">
        <v>273</v>
      </c>
      <c r="F30" s="75">
        <v>274</v>
      </c>
      <c r="G30" s="75">
        <v>765</v>
      </c>
      <c r="H30" s="75">
        <v>95</v>
      </c>
      <c r="I30" s="75">
        <v>414</v>
      </c>
      <c r="J30" s="15">
        <v>26</v>
      </c>
      <c r="K30" s="15">
        <v>78</v>
      </c>
      <c r="L30" s="38">
        <f t="shared" si="3"/>
        <v>152</v>
      </c>
    </row>
    <row r="31" spans="2:12" x14ac:dyDescent="0.2">
      <c r="C31" s="1" t="s">
        <v>33</v>
      </c>
      <c r="D31" s="20">
        <f t="shared" si="2"/>
        <v>1769</v>
      </c>
      <c r="E31" s="75">
        <v>501</v>
      </c>
      <c r="F31" s="75">
        <v>549</v>
      </c>
      <c r="G31" s="75">
        <v>719</v>
      </c>
      <c r="H31" s="75">
        <v>106</v>
      </c>
      <c r="I31" s="75">
        <v>457</v>
      </c>
      <c r="J31" s="15">
        <v>39</v>
      </c>
      <c r="K31" s="15">
        <v>63</v>
      </c>
      <c r="L31" s="38">
        <f t="shared" si="3"/>
        <v>54</v>
      </c>
    </row>
    <row r="32" spans="2:12" x14ac:dyDescent="0.2">
      <c r="C32" s="1" t="s">
        <v>34</v>
      </c>
      <c r="D32" s="20">
        <f t="shared" si="2"/>
        <v>786</v>
      </c>
      <c r="E32" s="75">
        <v>175</v>
      </c>
      <c r="F32" s="75">
        <v>192</v>
      </c>
      <c r="G32" s="75">
        <v>419</v>
      </c>
      <c r="H32" s="75">
        <v>53</v>
      </c>
      <c r="I32" s="75">
        <v>247</v>
      </c>
      <c r="J32" s="15">
        <v>10</v>
      </c>
      <c r="K32" s="15">
        <v>42</v>
      </c>
      <c r="L32" s="38">
        <f t="shared" si="3"/>
        <v>67</v>
      </c>
    </row>
    <row r="33" spans="3:12" x14ac:dyDescent="0.2">
      <c r="C33" s="1" t="s">
        <v>35</v>
      </c>
      <c r="D33" s="20">
        <f t="shared" si="2"/>
        <v>923</v>
      </c>
      <c r="E33" s="75">
        <v>284</v>
      </c>
      <c r="F33" s="75">
        <v>214</v>
      </c>
      <c r="G33" s="75">
        <v>425</v>
      </c>
      <c r="H33" s="75">
        <v>79</v>
      </c>
      <c r="I33" s="75">
        <v>248</v>
      </c>
      <c r="J33" s="15">
        <v>14</v>
      </c>
      <c r="K33" s="15">
        <v>50</v>
      </c>
      <c r="L33" s="38">
        <f t="shared" si="3"/>
        <v>34</v>
      </c>
    </row>
    <row r="34" spans="3:12" x14ac:dyDescent="0.2">
      <c r="C34" s="1" t="s">
        <v>36</v>
      </c>
      <c r="D34" s="20">
        <f t="shared" si="2"/>
        <v>878</v>
      </c>
      <c r="E34" s="75">
        <v>156</v>
      </c>
      <c r="F34" s="75">
        <v>161</v>
      </c>
      <c r="G34" s="75">
        <v>561</v>
      </c>
      <c r="H34" s="75">
        <v>60</v>
      </c>
      <c r="I34" s="75">
        <v>286</v>
      </c>
      <c r="J34" s="15">
        <v>16</v>
      </c>
      <c r="K34" s="15">
        <v>80</v>
      </c>
      <c r="L34" s="38">
        <f t="shared" si="3"/>
        <v>119</v>
      </c>
    </row>
    <row r="35" spans="3:12" x14ac:dyDescent="0.2">
      <c r="C35" s="1" t="s">
        <v>37</v>
      </c>
      <c r="D35" s="20">
        <f t="shared" si="2"/>
        <v>1091</v>
      </c>
      <c r="E35" s="75">
        <v>201</v>
      </c>
      <c r="F35" s="75">
        <v>114</v>
      </c>
      <c r="G35" s="75">
        <v>776</v>
      </c>
      <c r="H35" s="75">
        <v>71</v>
      </c>
      <c r="I35" s="75">
        <v>444</v>
      </c>
      <c r="J35" s="15">
        <v>21</v>
      </c>
      <c r="K35" s="15">
        <v>79</v>
      </c>
      <c r="L35" s="38">
        <f t="shared" si="3"/>
        <v>161</v>
      </c>
    </row>
    <row r="36" spans="3:12" x14ac:dyDescent="0.2">
      <c r="C36" s="1" t="s">
        <v>38</v>
      </c>
      <c r="D36" s="20">
        <f t="shared" si="2"/>
        <v>1895</v>
      </c>
      <c r="E36" s="75">
        <v>515</v>
      </c>
      <c r="F36" s="75">
        <v>432</v>
      </c>
      <c r="G36" s="15">
        <v>948</v>
      </c>
      <c r="H36" s="75">
        <v>156</v>
      </c>
      <c r="I36" s="75">
        <v>521</v>
      </c>
      <c r="J36" s="15">
        <v>25</v>
      </c>
      <c r="K36" s="15">
        <v>148</v>
      </c>
      <c r="L36" s="38">
        <f t="shared" si="3"/>
        <v>98</v>
      </c>
    </row>
    <row r="37" spans="3:12" x14ac:dyDescent="0.2">
      <c r="C37" s="1" t="s">
        <v>39</v>
      </c>
      <c r="D37" s="20">
        <f t="shared" si="2"/>
        <v>482</v>
      </c>
      <c r="E37" s="75">
        <v>80</v>
      </c>
      <c r="F37" s="75">
        <v>62</v>
      </c>
      <c r="G37" s="75">
        <v>340</v>
      </c>
      <c r="H37" s="75">
        <v>27</v>
      </c>
      <c r="I37" s="75">
        <v>189</v>
      </c>
      <c r="J37" s="15">
        <v>12</v>
      </c>
      <c r="K37" s="15">
        <v>81</v>
      </c>
      <c r="L37" s="38">
        <f t="shared" si="3"/>
        <v>31</v>
      </c>
    </row>
    <row r="38" spans="3:12" x14ac:dyDescent="0.2">
      <c r="C38" s="1" t="s">
        <v>40</v>
      </c>
      <c r="D38" s="20">
        <f t="shared" si="2"/>
        <v>505</v>
      </c>
      <c r="E38" s="75">
        <v>145</v>
      </c>
      <c r="F38" s="75">
        <v>127</v>
      </c>
      <c r="G38" s="75">
        <v>233</v>
      </c>
      <c r="H38" s="75">
        <v>44</v>
      </c>
      <c r="I38" s="75">
        <v>122</v>
      </c>
      <c r="J38" s="15">
        <v>11</v>
      </c>
      <c r="K38" s="15">
        <v>29</v>
      </c>
      <c r="L38" s="38">
        <f t="shared" si="3"/>
        <v>27</v>
      </c>
    </row>
    <row r="39" spans="3:12" x14ac:dyDescent="0.2">
      <c r="C39" s="1" t="s">
        <v>41</v>
      </c>
      <c r="D39" s="20">
        <f t="shared" si="2"/>
        <v>281</v>
      </c>
      <c r="E39" s="75">
        <v>105</v>
      </c>
      <c r="F39" s="75">
        <v>35</v>
      </c>
      <c r="G39" s="75">
        <v>141</v>
      </c>
      <c r="H39" s="75">
        <v>14</v>
      </c>
      <c r="I39" s="75">
        <v>59</v>
      </c>
      <c r="J39" s="15">
        <v>19</v>
      </c>
      <c r="K39" s="15">
        <v>36</v>
      </c>
      <c r="L39" s="38">
        <f t="shared" si="3"/>
        <v>13</v>
      </c>
    </row>
    <row r="40" spans="3:12" x14ac:dyDescent="0.2">
      <c r="C40" s="1" t="s">
        <v>42</v>
      </c>
      <c r="D40" s="20">
        <f t="shared" si="2"/>
        <v>71</v>
      </c>
      <c r="E40" s="75">
        <v>20</v>
      </c>
      <c r="F40" s="75">
        <v>8</v>
      </c>
      <c r="G40" s="75">
        <v>43</v>
      </c>
      <c r="H40" s="75">
        <v>2</v>
      </c>
      <c r="I40" s="75">
        <v>20</v>
      </c>
      <c r="J40" s="15">
        <v>6</v>
      </c>
      <c r="K40" s="15">
        <v>10</v>
      </c>
      <c r="L40" s="38">
        <f t="shared" si="3"/>
        <v>5</v>
      </c>
    </row>
    <row r="41" spans="3:12" x14ac:dyDescent="0.2">
      <c r="D41" s="5"/>
    </row>
    <row r="42" spans="3:12" x14ac:dyDescent="0.2">
      <c r="C42" s="1" t="s">
        <v>43</v>
      </c>
      <c r="D42" s="20">
        <f t="shared" ref="D42:D70" si="4">E42+F42+G42</f>
        <v>524</v>
      </c>
      <c r="E42" s="75">
        <v>218</v>
      </c>
      <c r="F42" s="75">
        <v>137</v>
      </c>
      <c r="G42" s="75">
        <v>169</v>
      </c>
      <c r="H42" s="75">
        <v>29</v>
      </c>
      <c r="I42" s="75">
        <v>84</v>
      </c>
      <c r="J42" s="15">
        <v>11</v>
      </c>
      <c r="K42" s="15">
        <v>37</v>
      </c>
      <c r="L42" s="38">
        <f t="shared" ref="L42:L70" si="5">G42-SUM(H42:K42)</f>
        <v>8</v>
      </c>
    </row>
    <row r="43" spans="3:12" x14ac:dyDescent="0.2">
      <c r="C43" s="1" t="s">
        <v>44</v>
      </c>
      <c r="D43" s="20">
        <f t="shared" si="4"/>
        <v>663</v>
      </c>
      <c r="E43" s="75">
        <v>184</v>
      </c>
      <c r="F43" s="75">
        <v>152</v>
      </c>
      <c r="G43" s="75">
        <v>327</v>
      </c>
      <c r="H43" s="75">
        <v>29</v>
      </c>
      <c r="I43" s="75">
        <v>185</v>
      </c>
      <c r="J43" s="15">
        <v>38</v>
      </c>
      <c r="K43" s="15">
        <v>56</v>
      </c>
      <c r="L43" s="38">
        <f t="shared" si="5"/>
        <v>19</v>
      </c>
    </row>
    <row r="44" spans="3:12" x14ac:dyDescent="0.2">
      <c r="C44" s="1" t="s">
        <v>45</v>
      </c>
      <c r="D44" s="20">
        <f t="shared" si="4"/>
        <v>1280</v>
      </c>
      <c r="E44" s="75">
        <v>451</v>
      </c>
      <c r="F44" s="75">
        <v>362</v>
      </c>
      <c r="G44" s="75">
        <v>467</v>
      </c>
      <c r="H44" s="75">
        <v>68</v>
      </c>
      <c r="I44" s="75">
        <v>246</v>
      </c>
      <c r="J44" s="15">
        <v>25</v>
      </c>
      <c r="K44" s="15">
        <v>97</v>
      </c>
      <c r="L44" s="38">
        <f t="shared" si="5"/>
        <v>31</v>
      </c>
    </row>
    <row r="45" spans="3:12" x14ac:dyDescent="0.2">
      <c r="C45" s="1" t="s">
        <v>46</v>
      </c>
      <c r="D45" s="20">
        <f t="shared" si="4"/>
        <v>1464</v>
      </c>
      <c r="E45" s="75">
        <v>452</v>
      </c>
      <c r="F45" s="75">
        <v>386</v>
      </c>
      <c r="G45" s="75">
        <v>626</v>
      </c>
      <c r="H45" s="75">
        <v>138</v>
      </c>
      <c r="I45" s="75">
        <v>283</v>
      </c>
      <c r="J45" s="15">
        <v>72</v>
      </c>
      <c r="K45" s="15">
        <v>100</v>
      </c>
      <c r="L45" s="38">
        <f t="shared" si="5"/>
        <v>33</v>
      </c>
    </row>
    <row r="46" spans="3:12" x14ac:dyDescent="0.2">
      <c r="C46" s="1" t="s">
        <v>47</v>
      </c>
      <c r="D46" s="20">
        <f t="shared" si="4"/>
        <v>771</v>
      </c>
      <c r="E46" s="75">
        <v>223</v>
      </c>
      <c r="F46" s="75">
        <v>127</v>
      </c>
      <c r="G46" s="75">
        <v>421</v>
      </c>
      <c r="H46" s="75">
        <v>25</v>
      </c>
      <c r="I46" s="75">
        <v>152</v>
      </c>
      <c r="J46" s="15">
        <v>129</v>
      </c>
      <c r="K46" s="15">
        <v>95</v>
      </c>
      <c r="L46" s="38">
        <f t="shared" si="5"/>
        <v>20</v>
      </c>
    </row>
    <row r="47" spans="3:12" x14ac:dyDescent="0.2">
      <c r="C47" s="1" t="s">
        <v>48</v>
      </c>
      <c r="D47" s="20">
        <f t="shared" si="4"/>
        <v>205</v>
      </c>
      <c r="E47" s="75">
        <v>71</v>
      </c>
      <c r="F47" s="75">
        <v>41</v>
      </c>
      <c r="G47" s="75">
        <v>93</v>
      </c>
      <c r="H47" s="75">
        <v>18</v>
      </c>
      <c r="I47" s="75">
        <v>59</v>
      </c>
      <c r="J47" s="15">
        <v>3</v>
      </c>
      <c r="K47" s="15">
        <v>11</v>
      </c>
      <c r="L47" s="38">
        <f t="shared" si="5"/>
        <v>2</v>
      </c>
    </row>
    <row r="48" spans="3:12" x14ac:dyDescent="0.2">
      <c r="C48" s="1" t="s">
        <v>49</v>
      </c>
      <c r="D48" s="20">
        <f t="shared" si="4"/>
        <v>746</v>
      </c>
      <c r="E48" s="75">
        <v>160</v>
      </c>
      <c r="F48" s="75">
        <v>164</v>
      </c>
      <c r="G48" s="75">
        <v>422</v>
      </c>
      <c r="H48" s="75">
        <v>37</v>
      </c>
      <c r="I48" s="75">
        <v>275</v>
      </c>
      <c r="J48" s="15">
        <v>27</v>
      </c>
      <c r="K48" s="15">
        <v>69</v>
      </c>
      <c r="L48" s="38">
        <f t="shared" si="5"/>
        <v>14</v>
      </c>
    </row>
    <row r="49" spans="3:12" x14ac:dyDescent="0.2">
      <c r="C49" s="1" t="s">
        <v>50</v>
      </c>
      <c r="D49" s="20">
        <f t="shared" si="4"/>
        <v>444</v>
      </c>
      <c r="E49" s="75">
        <v>105</v>
      </c>
      <c r="F49" s="75">
        <v>69</v>
      </c>
      <c r="G49" s="75">
        <v>270</v>
      </c>
      <c r="H49" s="75">
        <v>33</v>
      </c>
      <c r="I49" s="75">
        <v>155</v>
      </c>
      <c r="J49" s="15">
        <v>8</v>
      </c>
      <c r="K49" s="15">
        <v>53</v>
      </c>
      <c r="L49" s="38">
        <f t="shared" si="5"/>
        <v>21</v>
      </c>
    </row>
    <row r="50" spans="3:12" x14ac:dyDescent="0.2">
      <c r="C50" s="1" t="s">
        <v>51</v>
      </c>
      <c r="D50" s="20">
        <f t="shared" si="4"/>
        <v>826</v>
      </c>
      <c r="E50" s="75">
        <v>227</v>
      </c>
      <c r="F50" s="75">
        <v>135</v>
      </c>
      <c r="G50" s="75">
        <v>464</v>
      </c>
      <c r="H50" s="75">
        <v>79</v>
      </c>
      <c r="I50" s="75">
        <v>279</v>
      </c>
      <c r="J50" s="15">
        <v>24</v>
      </c>
      <c r="K50" s="15">
        <v>66</v>
      </c>
      <c r="L50" s="38">
        <f t="shared" si="5"/>
        <v>16</v>
      </c>
    </row>
    <row r="51" spans="3:12" x14ac:dyDescent="0.2">
      <c r="C51" s="1" t="s">
        <v>52</v>
      </c>
      <c r="D51" s="20">
        <f t="shared" si="4"/>
        <v>368</v>
      </c>
      <c r="E51" s="75">
        <v>80</v>
      </c>
      <c r="F51" s="75">
        <v>39</v>
      </c>
      <c r="G51" s="75">
        <v>249</v>
      </c>
      <c r="H51" s="75">
        <v>23</v>
      </c>
      <c r="I51" s="75">
        <v>132</v>
      </c>
      <c r="J51" s="15">
        <v>30</v>
      </c>
      <c r="K51" s="15">
        <v>46</v>
      </c>
      <c r="L51" s="38">
        <f t="shared" si="5"/>
        <v>18</v>
      </c>
    </row>
    <row r="52" spans="3:12" x14ac:dyDescent="0.2">
      <c r="C52" s="1" t="s">
        <v>53</v>
      </c>
      <c r="D52" s="20">
        <f t="shared" si="4"/>
        <v>312</v>
      </c>
      <c r="E52" s="75">
        <v>93</v>
      </c>
      <c r="F52" s="75">
        <v>32</v>
      </c>
      <c r="G52" s="75">
        <v>187</v>
      </c>
      <c r="H52" s="75">
        <v>12</v>
      </c>
      <c r="I52" s="75">
        <v>94</v>
      </c>
      <c r="J52" s="15">
        <v>38</v>
      </c>
      <c r="K52" s="15">
        <v>28</v>
      </c>
      <c r="L52" s="38">
        <f t="shared" si="5"/>
        <v>15</v>
      </c>
    </row>
    <row r="53" spans="3:12" x14ac:dyDescent="0.2">
      <c r="C53" s="1" t="s">
        <v>54</v>
      </c>
      <c r="D53" s="20">
        <f t="shared" si="4"/>
        <v>602</v>
      </c>
      <c r="E53" s="75">
        <v>109</v>
      </c>
      <c r="F53" s="75">
        <v>57</v>
      </c>
      <c r="G53" s="75">
        <v>436</v>
      </c>
      <c r="H53" s="75">
        <v>14</v>
      </c>
      <c r="I53" s="75">
        <v>253</v>
      </c>
      <c r="J53" s="15">
        <v>50</v>
      </c>
      <c r="K53" s="15">
        <v>83</v>
      </c>
      <c r="L53" s="38">
        <f t="shared" si="5"/>
        <v>36</v>
      </c>
    </row>
    <row r="54" spans="3:12" x14ac:dyDescent="0.2">
      <c r="C54" s="1" t="s">
        <v>55</v>
      </c>
      <c r="D54" s="20">
        <f t="shared" si="4"/>
        <v>1155</v>
      </c>
      <c r="E54" s="75">
        <v>380</v>
      </c>
      <c r="F54" s="75">
        <v>403</v>
      </c>
      <c r="G54" s="75">
        <v>372</v>
      </c>
      <c r="H54" s="75">
        <v>50</v>
      </c>
      <c r="I54" s="75">
        <v>207</v>
      </c>
      <c r="J54" s="15">
        <v>13</v>
      </c>
      <c r="K54" s="15">
        <v>84</v>
      </c>
      <c r="L54" s="38">
        <f t="shared" si="5"/>
        <v>18</v>
      </c>
    </row>
    <row r="55" spans="3:12" x14ac:dyDescent="0.2">
      <c r="C55" s="1" t="s">
        <v>56</v>
      </c>
      <c r="D55" s="20">
        <f t="shared" si="4"/>
        <v>535</v>
      </c>
      <c r="E55" s="75">
        <v>224</v>
      </c>
      <c r="F55" s="75">
        <v>120</v>
      </c>
      <c r="G55" s="75">
        <v>191</v>
      </c>
      <c r="H55" s="75">
        <v>20</v>
      </c>
      <c r="I55" s="75">
        <v>105</v>
      </c>
      <c r="J55" s="21" t="s">
        <v>22</v>
      </c>
      <c r="K55" s="15">
        <v>55</v>
      </c>
      <c r="L55" s="38">
        <f t="shared" si="5"/>
        <v>11</v>
      </c>
    </row>
    <row r="56" spans="3:12" x14ac:dyDescent="0.2">
      <c r="C56" s="1" t="s">
        <v>57</v>
      </c>
      <c r="D56" s="20">
        <f t="shared" si="4"/>
        <v>1180</v>
      </c>
      <c r="E56" s="75">
        <v>390</v>
      </c>
      <c r="F56" s="75">
        <v>272</v>
      </c>
      <c r="G56" s="75">
        <v>518</v>
      </c>
      <c r="H56" s="75">
        <v>81</v>
      </c>
      <c r="I56" s="75">
        <v>268</v>
      </c>
      <c r="J56" s="15">
        <v>40</v>
      </c>
      <c r="K56" s="15">
        <v>95</v>
      </c>
      <c r="L56" s="38">
        <f t="shared" si="5"/>
        <v>34</v>
      </c>
    </row>
    <row r="57" spans="3:12" x14ac:dyDescent="0.2">
      <c r="C57" s="1" t="s">
        <v>58</v>
      </c>
      <c r="D57" s="20">
        <f t="shared" si="4"/>
        <v>622</v>
      </c>
      <c r="E57" s="75">
        <v>119</v>
      </c>
      <c r="F57" s="75">
        <v>108</v>
      </c>
      <c r="G57" s="75">
        <v>395</v>
      </c>
      <c r="H57" s="75">
        <v>28</v>
      </c>
      <c r="I57" s="75">
        <v>239</v>
      </c>
      <c r="J57" s="15">
        <v>24</v>
      </c>
      <c r="K57" s="15">
        <v>63</v>
      </c>
      <c r="L57" s="38">
        <f t="shared" si="5"/>
        <v>41</v>
      </c>
    </row>
    <row r="58" spans="3:12" x14ac:dyDescent="0.2">
      <c r="C58" s="1" t="s">
        <v>59</v>
      </c>
      <c r="D58" s="20">
        <f t="shared" si="4"/>
        <v>443</v>
      </c>
      <c r="E58" s="75">
        <v>186</v>
      </c>
      <c r="F58" s="75">
        <v>73</v>
      </c>
      <c r="G58" s="75">
        <v>184</v>
      </c>
      <c r="H58" s="75">
        <v>18</v>
      </c>
      <c r="I58" s="75">
        <v>88</v>
      </c>
      <c r="J58" s="15">
        <v>32</v>
      </c>
      <c r="K58" s="15">
        <v>31</v>
      </c>
      <c r="L58" s="38">
        <f t="shared" si="5"/>
        <v>15</v>
      </c>
    </row>
    <row r="59" spans="3:12" x14ac:dyDescent="0.2">
      <c r="C59" s="1" t="s">
        <v>60</v>
      </c>
      <c r="D59" s="20">
        <f t="shared" si="4"/>
        <v>300</v>
      </c>
      <c r="E59" s="75">
        <v>96</v>
      </c>
      <c r="F59" s="75">
        <v>50</v>
      </c>
      <c r="G59" s="75">
        <v>154</v>
      </c>
      <c r="H59" s="75">
        <v>12</v>
      </c>
      <c r="I59" s="75">
        <v>75</v>
      </c>
      <c r="J59" s="15">
        <v>36</v>
      </c>
      <c r="K59" s="15">
        <v>16</v>
      </c>
      <c r="L59" s="38">
        <f t="shared" si="5"/>
        <v>15</v>
      </c>
    </row>
    <row r="60" spans="3:12" x14ac:dyDescent="0.2">
      <c r="C60" s="1" t="s">
        <v>61</v>
      </c>
      <c r="D60" s="20">
        <f t="shared" si="4"/>
        <v>845</v>
      </c>
      <c r="E60" s="75">
        <v>189</v>
      </c>
      <c r="F60" s="75">
        <v>111</v>
      </c>
      <c r="G60" s="75">
        <v>545</v>
      </c>
      <c r="H60" s="75">
        <v>46</v>
      </c>
      <c r="I60" s="75">
        <v>323</v>
      </c>
      <c r="J60" s="15">
        <v>43</v>
      </c>
      <c r="K60" s="15">
        <v>92</v>
      </c>
      <c r="L60" s="38">
        <f t="shared" si="5"/>
        <v>41</v>
      </c>
    </row>
    <row r="61" spans="3:12" x14ac:dyDescent="0.2">
      <c r="C61" s="1" t="s">
        <v>62</v>
      </c>
      <c r="D61" s="20">
        <f t="shared" si="4"/>
        <v>427</v>
      </c>
      <c r="E61" s="75">
        <v>135</v>
      </c>
      <c r="F61" s="75">
        <v>78</v>
      </c>
      <c r="G61" s="75">
        <v>214</v>
      </c>
      <c r="H61" s="75">
        <v>20</v>
      </c>
      <c r="I61" s="75">
        <v>101</v>
      </c>
      <c r="J61" s="15">
        <v>33</v>
      </c>
      <c r="K61" s="15">
        <v>41</v>
      </c>
      <c r="L61" s="38">
        <f t="shared" si="5"/>
        <v>19</v>
      </c>
    </row>
    <row r="62" spans="3:12" x14ac:dyDescent="0.2">
      <c r="C62" s="1" t="s">
        <v>63</v>
      </c>
      <c r="D62" s="20">
        <f t="shared" si="4"/>
        <v>451</v>
      </c>
      <c r="E62" s="75">
        <v>170</v>
      </c>
      <c r="F62" s="75">
        <v>45</v>
      </c>
      <c r="G62" s="75">
        <v>236</v>
      </c>
      <c r="H62" s="75">
        <v>19</v>
      </c>
      <c r="I62" s="75">
        <v>130</v>
      </c>
      <c r="J62" s="15">
        <v>37</v>
      </c>
      <c r="K62" s="15">
        <v>42</v>
      </c>
      <c r="L62" s="38">
        <f t="shared" si="5"/>
        <v>8</v>
      </c>
    </row>
    <row r="63" spans="3:12" x14ac:dyDescent="0.2">
      <c r="C63" s="1" t="s">
        <v>64</v>
      </c>
      <c r="D63" s="20">
        <f t="shared" si="4"/>
        <v>418</v>
      </c>
      <c r="E63" s="75">
        <v>199</v>
      </c>
      <c r="F63" s="75">
        <v>38</v>
      </c>
      <c r="G63" s="75">
        <v>181</v>
      </c>
      <c r="H63" s="75">
        <v>25</v>
      </c>
      <c r="I63" s="75">
        <v>77</v>
      </c>
      <c r="J63" s="15">
        <v>11</v>
      </c>
      <c r="K63" s="15">
        <v>50</v>
      </c>
      <c r="L63" s="38">
        <f t="shared" si="5"/>
        <v>18</v>
      </c>
    </row>
    <row r="64" spans="3:12" x14ac:dyDescent="0.2">
      <c r="C64" s="1" t="s">
        <v>65</v>
      </c>
      <c r="D64" s="20">
        <f t="shared" si="4"/>
        <v>706</v>
      </c>
      <c r="E64" s="75">
        <v>264</v>
      </c>
      <c r="F64" s="75">
        <v>75</v>
      </c>
      <c r="G64" s="75">
        <v>367</v>
      </c>
      <c r="H64" s="75">
        <v>26</v>
      </c>
      <c r="I64" s="75">
        <v>212</v>
      </c>
      <c r="J64" s="15">
        <v>37</v>
      </c>
      <c r="K64" s="15">
        <v>55</v>
      </c>
      <c r="L64" s="38">
        <f t="shared" si="5"/>
        <v>37</v>
      </c>
    </row>
    <row r="65" spans="1:12" x14ac:dyDescent="0.2">
      <c r="C65" s="1" t="s">
        <v>66</v>
      </c>
      <c r="D65" s="20">
        <f t="shared" si="4"/>
        <v>21</v>
      </c>
      <c r="E65" s="75">
        <v>16</v>
      </c>
      <c r="F65" s="75">
        <v>1</v>
      </c>
      <c r="G65" s="75">
        <v>4</v>
      </c>
      <c r="H65" s="75">
        <v>1</v>
      </c>
      <c r="I65" s="75">
        <v>1</v>
      </c>
      <c r="J65" s="21" t="s">
        <v>22</v>
      </c>
      <c r="K65" s="15">
        <v>1</v>
      </c>
      <c r="L65" s="38">
        <f t="shared" si="5"/>
        <v>1</v>
      </c>
    </row>
    <row r="66" spans="1:12" x14ac:dyDescent="0.2">
      <c r="C66" s="1" t="s">
        <v>67</v>
      </c>
      <c r="D66" s="20">
        <f t="shared" si="4"/>
        <v>232</v>
      </c>
      <c r="E66" s="75">
        <v>62</v>
      </c>
      <c r="F66" s="75">
        <v>38</v>
      </c>
      <c r="G66" s="75">
        <v>132</v>
      </c>
      <c r="H66" s="75">
        <v>11</v>
      </c>
      <c r="I66" s="75">
        <v>68</v>
      </c>
      <c r="J66" s="15">
        <v>11</v>
      </c>
      <c r="K66" s="15">
        <v>32</v>
      </c>
      <c r="L66" s="38">
        <f t="shared" si="5"/>
        <v>10</v>
      </c>
    </row>
    <row r="67" spans="1:12" x14ac:dyDescent="0.2">
      <c r="C67" s="1" t="s">
        <v>68</v>
      </c>
      <c r="D67" s="20">
        <f t="shared" si="4"/>
        <v>412</v>
      </c>
      <c r="E67" s="75">
        <v>123</v>
      </c>
      <c r="F67" s="75">
        <v>32</v>
      </c>
      <c r="G67" s="75">
        <v>257</v>
      </c>
      <c r="H67" s="75">
        <v>15</v>
      </c>
      <c r="I67" s="75">
        <v>110</v>
      </c>
      <c r="J67" s="15">
        <v>79</v>
      </c>
      <c r="K67" s="15">
        <v>30</v>
      </c>
      <c r="L67" s="38">
        <f t="shared" si="5"/>
        <v>23</v>
      </c>
    </row>
    <row r="68" spans="1:12" x14ac:dyDescent="0.2">
      <c r="C68" s="1" t="s">
        <v>69</v>
      </c>
      <c r="D68" s="20">
        <f t="shared" si="4"/>
        <v>203</v>
      </c>
      <c r="E68" s="75">
        <v>64</v>
      </c>
      <c r="F68" s="75">
        <v>20</v>
      </c>
      <c r="G68" s="75">
        <v>119</v>
      </c>
      <c r="H68" s="75">
        <v>7</v>
      </c>
      <c r="I68" s="75">
        <v>41</v>
      </c>
      <c r="J68" s="15">
        <v>42</v>
      </c>
      <c r="K68" s="15">
        <v>14</v>
      </c>
      <c r="L68" s="38">
        <f t="shared" si="5"/>
        <v>15</v>
      </c>
    </row>
    <row r="69" spans="1:12" x14ac:dyDescent="0.2">
      <c r="C69" s="1" t="s">
        <v>70</v>
      </c>
      <c r="D69" s="20">
        <f t="shared" si="4"/>
        <v>312</v>
      </c>
      <c r="E69" s="75">
        <v>105</v>
      </c>
      <c r="F69" s="75">
        <v>14</v>
      </c>
      <c r="G69" s="75">
        <v>193</v>
      </c>
      <c r="H69" s="75">
        <v>12</v>
      </c>
      <c r="I69" s="75">
        <v>84</v>
      </c>
      <c r="J69" s="15">
        <v>47</v>
      </c>
      <c r="K69" s="15">
        <v>34</v>
      </c>
      <c r="L69" s="38">
        <f t="shared" si="5"/>
        <v>16</v>
      </c>
    </row>
    <row r="70" spans="1:12" x14ac:dyDescent="0.2">
      <c r="C70" s="1" t="s">
        <v>71</v>
      </c>
      <c r="D70" s="20">
        <f t="shared" si="4"/>
        <v>40</v>
      </c>
      <c r="E70" s="75">
        <v>9</v>
      </c>
      <c r="F70" s="75">
        <v>6</v>
      </c>
      <c r="G70" s="75">
        <v>25</v>
      </c>
      <c r="H70" s="21" t="s">
        <v>22</v>
      </c>
      <c r="I70" s="75">
        <v>12</v>
      </c>
      <c r="J70" s="15">
        <v>6</v>
      </c>
      <c r="K70" s="15">
        <v>5</v>
      </c>
      <c r="L70" s="38">
        <f t="shared" si="5"/>
        <v>2</v>
      </c>
    </row>
    <row r="71" spans="1:12" ht="18" thickBot="1" x14ac:dyDescent="0.25">
      <c r="B71" s="4"/>
      <c r="C71" s="4"/>
      <c r="D71" s="32"/>
      <c r="E71" s="33"/>
      <c r="F71" s="4"/>
      <c r="G71" s="33"/>
      <c r="H71" s="4"/>
      <c r="I71" s="4"/>
      <c r="J71" s="33"/>
      <c r="K71" s="33"/>
      <c r="L71" s="4"/>
    </row>
    <row r="72" spans="1:12" x14ac:dyDescent="0.2">
      <c r="D72" s="1" t="s">
        <v>460</v>
      </c>
      <c r="E72" s="15"/>
      <c r="G72" s="15"/>
      <c r="J72" s="15"/>
      <c r="K72" s="15"/>
    </row>
    <row r="73" spans="1:12" x14ac:dyDescent="0.2">
      <c r="A73" s="1"/>
      <c r="J73" s="15"/>
      <c r="K73" s="15"/>
    </row>
  </sheetData>
  <phoneticPr fontId="2"/>
  <pageMargins left="0.26" right="0.5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0"/>
  <sheetViews>
    <sheetView showGridLines="0" zoomScale="75" workbookViewId="0">
      <selection activeCell="R18" sqref="R18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5" width="14.75" style="2" customWidth="1"/>
    <col min="6" max="7" width="10.875" style="2"/>
    <col min="8" max="11" width="12.125" style="2" customWidth="1"/>
    <col min="12" max="256" width="10.875" style="2"/>
    <col min="257" max="257" width="13.375" style="2" customWidth="1"/>
    <col min="258" max="258" width="17.125" style="2" customWidth="1"/>
    <col min="259" max="260" width="12.125" style="2" customWidth="1"/>
    <col min="261" max="261" width="14.75" style="2" customWidth="1"/>
    <col min="262" max="263" width="10.875" style="2"/>
    <col min="264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6" width="12.125" style="2" customWidth="1"/>
    <col min="517" max="517" width="14.75" style="2" customWidth="1"/>
    <col min="518" max="519" width="10.875" style="2"/>
    <col min="520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2" width="12.125" style="2" customWidth="1"/>
    <col min="773" max="773" width="14.75" style="2" customWidth="1"/>
    <col min="774" max="775" width="10.875" style="2"/>
    <col min="776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8" width="12.125" style="2" customWidth="1"/>
    <col min="1029" max="1029" width="14.75" style="2" customWidth="1"/>
    <col min="1030" max="1031" width="10.875" style="2"/>
    <col min="1032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4" width="12.125" style="2" customWidth="1"/>
    <col min="1285" max="1285" width="14.75" style="2" customWidth="1"/>
    <col min="1286" max="1287" width="10.875" style="2"/>
    <col min="1288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40" width="12.125" style="2" customWidth="1"/>
    <col min="1541" max="1541" width="14.75" style="2" customWidth="1"/>
    <col min="1542" max="1543" width="10.875" style="2"/>
    <col min="1544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6" width="12.125" style="2" customWidth="1"/>
    <col min="1797" max="1797" width="14.75" style="2" customWidth="1"/>
    <col min="1798" max="1799" width="10.875" style="2"/>
    <col min="1800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2" width="12.125" style="2" customWidth="1"/>
    <col min="2053" max="2053" width="14.75" style="2" customWidth="1"/>
    <col min="2054" max="2055" width="10.875" style="2"/>
    <col min="2056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8" width="12.125" style="2" customWidth="1"/>
    <col min="2309" max="2309" width="14.75" style="2" customWidth="1"/>
    <col min="2310" max="2311" width="10.875" style="2"/>
    <col min="2312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4" width="12.125" style="2" customWidth="1"/>
    <col min="2565" max="2565" width="14.75" style="2" customWidth="1"/>
    <col min="2566" max="2567" width="10.875" style="2"/>
    <col min="2568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20" width="12.125" style="2" customWidth="1"/>
    <col min="2821" max="2821" width="14.75" style="2" customWidth="1"/>
    <col min="2822" max="2823" width="10.875" style="2"/>
    <col min="2824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6" width="12.125" style="2" customWidth="1"/>
    <col min="3077" max="3077" width="14.75" style="2" customWidth="1"/>
    <col min="3078" max="3079" width="10.875" style="2"/>
    <col min="3080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2" width="12.125" style="2" customWidth="1"/>
    <col min="3333" max="3333" width="14.75" style="2" customWidth="1"/>
    <col min="3334" max="3335" width="10.875" style="2"/>
    <col min="3336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8" width="12.125" style="2" customWidth="1"/>
    <col min="3589" max="3589" width="14.75" style="2" customWidth="1"/>
    <col min="3590" max="3591" width="10.875" style="2"/>
    <col min="3592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4" width="12.125" style="2" customWidth="1"/>
    <col min="3845" max="3845" width="14.75" style="2" customWidth="1"/>
    <col min="3846" max="3847" width="10.875" style="2"/>
    <col min="3848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100" width="12.125" style="2" customWidth="1"/>
    <col min="4101" max="4101" width="14.75" style="2" customWidth="1"/>
    <col min="4102" max="4103" width="10.875" style="2"/>
    <col min="4104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6" width="12.125" style="2" customWidth="1"/>
    <col min="4357" max="4357" width="14.75" style="2" customWidth="1"/>
    <col min="4358" max="4359" width="10.875" style="2"/>
    <col min="4360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2" width="12.125" style="2" customWidth="1"/>
    <col min="4613" max="4613" width="14.75" style="2" customWidth="1"/>
    <col min="4614" max="4615" width="10.875" style="2"/>
    <col min="4616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8" width="12.125" style="2" customWidth="1"/>
    <col min="4869" max="4869" width="14.75" style="2" customWidth="1"/>
    <col min="4870" max="4871" width="10.875" style="2"/>
    <col min="4872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4" width="12.125" style="2" customWidth="1"/>
    <col min="5125" max="5125" width="14.75" style="2" customWidth="1"/>
    <col min="5126" max="5127" width="10.875" style="2"/>
    <col min="5128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80" width="12.125" style="2" customWidth="1"/>
    <col min="5381" max="5381" width="14.75" style="2" customWidth="1"/>
    <col min="5382" max="5383" width="10.875" style="2"/>
    <col min="5384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6" width="12.125" style="2" customWidth="1"/>
    <col min="5637" max="5637" width="14.75" style="2" customWidth="1"/>
    <col min="5638" max="5639" width="10.875" style="2"/>
    <col min="5640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2" width="12.125" style="2" customWidth="1"/>
    <col min="5893" max="5893" width="14.75" style="2" customWidth="1"/>
    <col min="5894" max="5895" width="10.875" style="2"/>
    <col min="5896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8" width="12.125" style="2" customWidth="1"/>
    <col min="6149" max="6149" width="14.75" style="2" customWidth="1"/>
    <col min="6150" max="6151" width="10.875" style="2"/>
    <col min="6152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4" width="12.125" style="2" customWidth="1"/>
    <col min="6405" max="6405" width="14.75" style="2" customWidth="1"/>
    <col min="6406" max="6407" width="10.875" style="2"/>
    <col min="6408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60" width="12.125" style="2" customWidth="1"/>
    <col min="6661" max="6661" width="14.75" style="2" customWidth="1"/>
    <col min="6662" max="6663" width="10.875" style="2"/>
    <col min="6664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6" width="12.125" style="2" customWidth="1"/>
    <col min="6917" max="6917" width="14.75" style="2" customWidth="1"/>
    <col min="6918" max="6919" width="10.875" style="2"/>
    <col min="6920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2" width="12.125" style="2" customWidth="1"/>
    <col min="7173" max="7173" width="14.75" style="2" customWidth="1"/>
    <col min="7174" max="7175" width="10.875" style="2"/>
    <col min="7176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8" width="12.125" style="2" customWidth="1"/>
    <col min="7429" max="7429" width="14.75" style="2" customWidth="1"/>
    <col min="7430" max="7431" width="10.875" style="2"/>
    <col min="7432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4" width="12.125" style="2" customWidth="1"/>
    <col min="7685" max="7685" width="14.75" style="2" customWidth="1"/>
    <col min="7686" max="7687" width="10.875" style="2"/>
    <col min="7688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40" width="12.125" style="2" customWidth="1"/>
    <col min="7941" max="7941" width="14.75" style="2" customWidth="1"/>
    <col min="7942" max="7943" width="10.875" style="2"/>
    <col min="7944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6" width="12.125" style="2" customWidth="1"/>
    <col min="8197" max="8197" width="14.75" style="2" customWidth="1"/>
    <col min="8198" max="8199" width="10.875" style="2"/>
    <col min="8200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2" width="12.125" style="2" customWidth="1"/>
    <col min="8453" max="8453" width="14.75" style="2" customWidth="1"/>
    <col min="8454" max="8455" width="10.875" style="2"/>
    <col min="8456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8" width="12.125" style="2" customWidth="1"/>
    <col min="8709" max="8709" width="14.75" style="2" customWidth="1"/>
    <col min="8710" max="8711" width="10.875" style="2"/>
    <col min="8712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4" width="12.125" style="2" customWidth="1"/>
    <col min="8965" max="8965" width="14.75" style="2" customWidth="1"/>
    <col min="8966" max="8967" width="10.875" style="2"/>
    <col min="8968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20" width="12.125" style="2" customWidth="1"/>
    <col min="9221" max="9221" width="14.75" style="2" customWidth="1"/>
    <col min="9222" max="9223" width="10.875" style="2"/>
    <col min="9224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6" width="12.125" style="2" customWidth="1"/>
    <col min="9477" max="9477" width="14.75" style="2" customWidth="1"/>
    <col min="9478" max="9479" width="10.875" style="2"/>
    <col min="9480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2" width="12.125" style="2" customWidth="1"/>
    <col min="9733" max="9733" width="14.75" style="2" customWidth="1"/>
    <col min="9734" max="9735" width="10.875" style="2"/>
    <col min="9736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8" width="12.125" style="2" customWidth="1"/>
    <col min="9989" max="9989" width="14.75" style="2" customWidth="1"/>
    <col min="9990" max="9991" width="10.875" style="2"/>
    <col min="9992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4" width="12.125" style="2" customWidth="1"/>
    <col min="10245" max="10245" width="14.75" style="2" customWidth="1"/>
    <col min="10246" max="10247" width="10.875" style="2"/>
    <col min="10248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500" width="12.125" style="2" customWidth="1"/>
    <col min="10501" max="10501" width="14.75" style="2" customWidth="1"/>
    <col min="10502" max="10503" width="10.875" style="2"/>
    <col min="10504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6" width="12.125" style="2" customWidth="1"/>
    <col min="10757" max="10757" width="14.75" style="2" customWidth="1"/>
    <col min="10758" max="10759" width="10.875" style="2"/>
    <col min="10760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2" width="12.125" style="2" customWidth="1"/>
    <col min="11013" max="11013" width="14.75" style="2" customWidth="1"/>
    <col min="11014" max="11015" width="10.875" style="2"/>
    <col min="11016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8" width="12.125" style="2" customWidth="1"/>
    <col min="11269" max="11269" width="14.75" style="2" customWidth="1"/>
    <col min="11270" max="11271" width="10.875" style="2"/>
    <col min="11272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4" width="12.125" style="2" customWidth="1"/>
    <col min="11525" max="11525" width="14.75" style="2" customWidth="1"/>
    <col min="11526" max="11527" width="10.875" style="2"/>
    <col min="11528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80" width="12.125" style="2" customWidth="1"/>
    <col min="11781" max="11781" width="14.75" style="2" customWidth="1"/>
    <col min="11782" max="11783" width="10.875" style="2"/>
    <col min="11784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6" width="12.125" style="2" customWidth="1"/>
    <col min="12037" max="12037" width="14.75" style="2" customWidth="1"/>
    <col min="12038" max="12039" width="10.875" style="2"/>
    <col min="12040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2" width="12.125" style="2" customWidth="1"/>
    <col min="12293" max="12293" width="14.75" style="2" customWidth="1"/>
    <col min="12294" max="12295" width="10.875" style="2"/>
    <col min="12296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8" width="12.125" style="2" customWidth="1"/>
    <col min="12549" max="12549" width="14.75" style="2" customWidth="1"/>
    <col min="12550" max="12551" width="10.875" style="2"/>
    <col min="12552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4" width="12.125" style="2" customWidth="1"/>
    <col min="12805" max="12805" width="14.75" style="2" customWidth="1"/>
    <col min="12806" max="12807" width="10.875" style="2"/>
    <col min="12808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60" width="12.125" style="2" customWidth="1"/>
    <col min="13061" max="13061" width="14.75" style="2" customWidth="1"/>
    <col min="13062" max="13063" width="10.875" style="2"/>
    <col min="13064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6" width="12.125" style="2" customWidth="1"/>
    <col min="13317" max="13317" width="14.75" style="2" customWidth="1"/>
    <col min="13318" max="13319" width="10.875" style="2"/>
    <col min="13320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2" width="12.125" style="2" customWidth="1"/>
    <col min="13573" max="13573" width="14.75" style="2" customWidth="1"/>
    <col min="13574" max="13575" width="10.875" style="2"/>
    <col min="13576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8" width="12.125" style="2" customWidth="1"/>
    <col min="13829" max="13829" width="14.75" style="2" customWidth="1"/>
    <col min="13830" max="13831" width="10.875" style="2"/>
    <col min="13832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4" width="12.125" style="2" customWidth="1"/>
    <col min="14085" max="14085" width="14.75" style="2" customWidth="1"/>
    <col min="14086" max="14087" width="10.875" style="2"/>
    <col min="14088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40" width="12.125" style="2" customWidth="1"/>
    <col min="14341" max="14341" width="14.75" style="2" customWidth="1"/>
    <col min="14342" max="14343" width="10.875" style="2"/>
    <col min="14344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6" width="12.125" style="2" customWidth="1"/>
    <col min="14597" max="14597" width="14.75" style="2" customWidth="1"/>
    <col min="14598" max="14599" width="10.875" style="2"/>
    <col min="14600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2" width="12.125" style="2" customWidth="1"/>
    <col min="14853" max="14853" width="14.75" style="2" customWidth="1"/>
    <col min="14854" max="14855" width="10.875" style="2"/>
    <col min="14856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8" width="12.125" style="2" customWidth="1"/>
    <col min="15109" max="15109" width="14.75" style="2" customWidth="1"/>
    <col min="15110" max="15111" width="10.875" style="2"/>
    <col min="15112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4" width="12.125" style="2" customWidth="1"/>
    <col min="15365" max="15365" width="14.75" style="2" customWidth="1"/>
    <col min="15366" max="15367" width="10.875" style="2"/>
    <col min="15368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20" width="12.125" style="2" customWidth="1"/>
    <col min="15621" max="15621" width="14.75" style="2" customWidth="1"/>
    <col min="15622" max="15623" width="10.875" style="2"/>
    <col min="15624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6" width="12.125" style="2" customWidth="1"/>
    <col min="15877" max="15877" width="14.75" style="2" customWidth="1"/>
    <col min="15878" max="15879" width="10.875" style="2"/>
    <col min="15880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2" width="12.125" style="2" customWidth="1"/>
    <col min="16133" max="16133" width="14.75" style="2" customWidth="1"/>
    <col min="16134" max="16135" width="10.875" style="2"/>
    <col min="16136" max="16139" width="12.125" style="2" customWidth="1"/>
    <col min="16140" max="16384" width="10.875" style="2"/>
  </cols>
  <sheetData>
    <row r="1" spans="1:12" x14ac:dyDescent="0.2">
      <c r="A1" s="1"/>
    </row>
    <row r="5" spans="1:12" x14ac:dyDescent="0.2">
      <c r="J5" s="34"/>
    </row>
    <row r="6" spans="1:12" x14ac:dyDescent="0.2">
      <c r="E6" s="3" t="s">
        <v>181</v>
      </c>
    </row>
    <row r="7" spans="1:12" x14ac:dyDescent="0.2">
      <c r="C7" s="1" t="s">
        <v>182</v>
      </c>
    </row>
    <row r="8" spans="1:12" ht="18" thickBot="1" x14ac:dyDescent="0.25">
      <c r="B8" s="4"/>
      <c r="C8" s="27" t="s">
        <v>183</v>
      </c>
      <c r="D8" s="4"/>
      <c r="E8" s="4"/>
      <c r="F8" s="4"/>
      <c r="G8" s="4"/>
      <c r="H8" s="4"/>
      <c r="I8" s="4"/>
      <c r="J8" s="4"/>
      <c r="K8" s="46"/>
      <c r="L8" s="4"/>
    </row>
    <row r="9" spans="1:12" x14ac:dyDescent="0.2">
      <c r="C9" s="7" t="s">
        <v>184</v>
      </c>
      <c r="D9" s="6"/>
      <c r="E9" s="6"/>
      <c r="F9" s="6"/>
      <c r="G9" s="6"/>
      <c r="H9" s="6"/>
      <c r="I9" s="6"/>
      <c r="J9" s="6"/>
      <c r="K9" s="6"/>
      <c r="L9" s="6"/>
    </row>
    <row r="10" spans="1:12" x14ac:dyDescent="0.2">
      <c r="C10" s="8" t="s">
        <v>185</v>
      </c>
      <c r="D10" s="5"/>
      <c r="E10" s="6"/>
      <c r="F10" s="6"/>
      <c r="G10" s="6"/>
      <c r="H10" s="43" t="s">
        <v>186</v>
      </c>
      <c r="I10" s="6"/>
      <c r="J10" s="6"/>
      <c r="K10" s="6"/>
      <c r="L10" s="6"/>
    </row>
    <row r="11" spans="1:12" x14ac:dyDescent="0.2">
      <c r="C11" s="8" t="s">
        <v>187</v>
      </c>
      <c r="D11" s="8" t="s">
        <v>188</v>
      </c>
      <c r="E11" s="5"/>
      <c r="F11" s="8" t="s">
        <v>189</v>
      </c>
      <c r="G11" s="5"/>
      <c r="H11" s="5"/>
      <c r="I11" s="5"/>
      <c r="J11" s="5"/>
      <c r="K11" s="7" t="s">
        <v>190</v>
      </c>
      <c r="L11" s="8" t="s">
        <v>191</v>
      </c>
    </row>
    <row r="12" spans="1:12" x14ac:dyDescent="0.2">
      <c r="B12" s="6"/>
      <c r="C12" s="36"/>
      <c r="D12" s="36"/>
      <c r="E12" s="10" t="s">
        <v>192</v>
      </c>
      <c r="F12" s="9" t="s">
        <v>193</v>
      </c>
      <c r="G12" s="10" t="s">
        <v>194</v>
      </c>
      <c r="H12" s="10" t="s">
        <v>13</v>
      </c>
      <c r="I12" s="10" t="s">
        <v>195</v>
      </c>
      <c r="J12" s="10" t="s">
        <v>196</v>
      </c>
      <c r="K12" s="9" t="s">
        <v>197</v>
      </c>
      <c r="L12" s="10" t="s">
        <v>161</v>
      </c>
    </row>
    <row r="13" spans="1:12" x14ac:dyDescent="0.2">
      <c r="C13" s="11" t="s">
        <v>198</v>
      </c>
      <c r="D13" s="12" t="s">
        <v>198</v>
      </c>
      <c r="E13" s="12" t="s">
        <v>198</v>
      </c>
      <c r="F13" s="12" t="s">
        <v>198</v>
      </c>
      <c r="G13" s="12" t="s">
        <v>198</v>
      </c>
      <c r="H13" s="12" t="s">
        <v>198</v>
      </c>
      <c r="I13" s="12" t="s">
        <v>198</v>
      </c>
      <c r="J13" s="12" t="s">
        <v>198</v>
      </c>
      <c r="K13" s="12" t="s">
        <v>198</v>
      </c>
      <c r="L13" s="12" t="s">
        <v>198</v>
      </c>
    </row>
    <row r="14" spans="1:12" x14ac:dyDescent="0.2">
      <c r="B14" s="1" t="s">
        <v>199</v>
      </c>
      <c r="C14" s="20">
        <f>D14+D34+C34+J34</f>
        <v>57761</v>
      </c>
      <c r="D14" s="38">
        <f>SUM(E14:L14)</f>
        <v>48582</v>
      </c>
      <c r="E14" s="15">
        <v>10007</v>
      </c>
      <c r="F14" s="15">
        <v>65</v>
      </c>
      <c r="G14" s="15">
        <v>656</v>
      </c>
      <c r="H14" s="15">
        <v>8610</v>
      </c>
      <c r="I14" s="15">
        <v>25301</v>
      </c>
      <c r="J14" s="15">
        <v>305</v>
      </c>
      <c r="K14" s="15">
        <v>282</v>
      </c>
      <c r="L14" s="15">
        <v>3356</v>
      </c>
    </row>
    <row r="15" spans="1:12" x14ac:dyDescent="0.2">
      <c r="B15" s="1" t="s">
        <v>200</v>
      </c>
      <c r="C15" s="20">
        <f>D15+D35+C35+J35</f>
        <v>87648</v>
      </c>
      <c r="D15" s="38">
        <f>SUM(E15:L15)</f>
        <v>72300</v>
      </c>
      <c r="E15" s="15">
        <v>15897</v>
      </c>
      <c r="F15" s="15">
        <v>104</v>
      </c>
      <c r="G15" s="15">
        <v>832</v>
      </c>
      <c r="H15" s="15">
        <v>14074</v>
      </c>
      <c r="I15" s="15">
        <v>36068</v>
      </c>
      <c r="J15" s="15">
        <v>1164</v>
      </c>
      <c r="K15" s="15">
        <v>293</v>
      </c>
      <c r="L15" s="15">
        <v>3868</v>
      </c>
    </row>
    <row r="16" spans="1:12" x14ac:dyDescent="0.2">
      <c r="B16" s="1" t="s">
        <v>201</v>
      </c>
      <c r="C16" s="20">
        <f>D16+D36+C36+J36</f>
        <v>99479</v>
      </c>
      <c r="D16" s="38">
        <f>SUM(E16:L16)</f>
        <v>81836</v>
      </c>
      <c r="E16" s="15">
        <v>15050</v>
      </c>
      <c r="F16" s="15">
        <v>139</v>
      </c>
      <c r="G16" s="15">
        <v>784</v>
      </c>
      <c r="H16" s="15">
        <v>20132</v>
      </c>
      <c r="I16" s="15">
        <v>38989</v>
      </c>
      <c r="J16" s="15">
        <v>1813</v>
      </c>
      <c r="K16" s="15">
        <v>400</v>
      </c>
      <c r="L16" s="15">
        <v>4529</v>
      </c>
    </row>
    <row r="17" spans="2:12" x14ac:dyDescent="0.2">
      <c r="B17" s="1" t="s">
        <v>202</v>
      </c>
      <c r="C17" s="20">
        <f>D17+D37+C37+J37</f>
        <v>131833</v>
      </c>
      <c r="D17" s="38">
        <f>SUM(E17:L17)</f>
        <v>113119</v>
      </c>
      <c r="E17" s="15">
        <v>17084</v>
      </c>
      <c r="F17" s="15">
        <v>108</v>
      </c>
      <c r="G17" s="15">
        <v>498</v>
      </c>
      <c r="H17" s="15">
        <v>23724</v>
      </c>
      <c r="I17" s="15">
        <v>64110</v>
      </c>
      <c r="J17" s="15">
        <v>3319</v>
      </c>
      <c r="K17" s="15">
        <v>360</v>
      </c>
      <c r="L17" s="15">
        <v>3916</v>
      </c>
    </row>
    <row r="18" spans="2:12" x14ac:dyDescent="0.2">
      <c r="B18" s="1" t="s">
        <v>175</v>
      </c>
      <c r="C18" s="20">
        <f>D18+D38+C38+J38</f>
        <v>146921</v>
      </c>
      <c r="D18" s="38">
        <f>SUM(E18:L18)</f>
        <v>131318</v>
      </c>
      <c r="E18" s="15">
        <v>12593</v>
      </c>
      <c r="F18" s="15">
        <v>116</v>
      </c>
      <c r="G18" s="15">
        <v>495</v>
      </c>
      <c r="H18" s="15">
        <v>23905</v>
      </c>
      <c r="I18" s="15">
        <v>79405</v>
      </c>
      <c r="J18" s="15">
        <v>9546</v>
      </c>
      <c r="K18" s="15">
        <v>400</v>
      </c>
      <c r="L18" s="15">
        <v>4858</v>
      </c>
    </row>
    <row r="19" spans="2:12" x14ac:dyDescent="0.2">
      <c r="C19" s="5"/>
    </row>
    <row r="20" spans="2:12" x14ac:dyDescent="0.2">
      <c r="B20" s="1" t="s">
        <v>203</v>
      </c>
      <c r="C20" s="20">
        <f>D20+D40+C40+J40</f>
        <v>149289</v>
      </c>
      <c r="D20" s="38">
        <f>SUM(E20:L20)</f>
        <v>135891</v>
      </c>
      <c r="E20" s="15">
        <v>14666</v>
      </c>
      <c r="F20" s="15">
        <v>85</v>
      </c>
      <c r="G20" s="15">
        <v>472</v>
      </c>
      <c r="H20" s="15">
        <v>22367</v>
      </c>
      <c r="I20" s="15">
        <v>80008</v>
      </c>
      <c r="J20" s="15">
        <v>11810</v>
      </c>
      <c r="K20" s="15">
        <v>590</v>
      </c>
      <c r="L20" s="15">
        <v>5893</v>
      </c>
    </row>
    <row r="21" spans="2:12" x14ac:dyDescent="0.2">
      <c r="B21" s="1" t="s">
        <v>176</v>
      </c>
      <c r="C21" s="20">
        <f>D21+D41+C41+J41</f>
        <v>158395.1</v>
      </c>
      <c r="D21" s="38">
        <f>SUM(E21:L21)</f>
        <v>143869</v>
      </c>
      <c r="E21" s="15">
        <v>15567</v>
      </c>
      <c r="F21" s="15">
        <v>72</v>
      </c>
      <c r="G21" s="15">
        <v>392</v>
      </c>
      <c r="H21" s="15">
        <v>21594</v>
      </c>
      <c r="I21" s="15">
        <v>88145</v>
      </c>
      <c r="J21" s="15">
        <v>12169</v>
      </c>
      <c r="K21" s="15">
        <v>618</v>
      </c>
      <c r="L21" s="15">
        <v>5312</v>
      </c>
    </row>
    <row r="22" spans="2:12" x14ac:dyDescent="0.2">
      <c r="B22" s="1" t="s">
        <v>177</v>
      </c>
      <c r="C22" s="20">
        <f>D22+D42+C42+J42</f>
        <v>145969</v>
      </c>
      <c r="D22" s="38">
        <f>SUM(E22:L22)</f>
        <v>132004</v>
      </c>
      <c r="E22" s="15">
        <v>13820</v>
      </c>
      <c r="F22" s="15">
        <v>64</v>
      </c>
      <c r="G22" s="15">
        <v>374</v>
      </c>
      <c r="H22" s="15">
        <v>21534</v>
      </c>
      <c r="I22" s="15">
        <v>78878</v>
      </c>
      <c r="J22" s="15">
        <v>11988</v>
      </c>
      <c r="K22" s="15">
        <v>462</v>
      </c>
      <c r="L22" s="15">
        <v>4884</v>
      </c>
    </row>
    <row r="23" spans="2:12" x14ac:dyDescent="0.2">
      <c r="B23" s="1" t="s">
        <v>178</v>
      </c>
      <c r="C23" s="20">
        <f>D23+D43+C43+J43</f>
        <v>156283</v>
      </c>
      <c r="D23" s="38">
        <f>SUM(E23:L23)</f>
        <v>140544</v>
      </c>
      <c r="E23" s="15">
        <v>12947</v>
      </c>
      <c r="F23" s="15">
        <v>50</v>
      </c>
      <c r="G23" s="15">
        <v>439</v>
      </c>
      <c r="H23" s="15">
        <v>20610</v>
      </c>
      <c r="I23" s="15">
        <v>89907</v>
      </c>
      <c r="J23" s="15">
        <v>11694</v>
      </c>
      <c r="K23" s="15">
        <v>434</v>
      </c>
      <c r="L23" s="15">
        <v>4463</v>
      </c>
    </row>
    <row r="24" spans="2:12" x14ac:dyDescent="0.2">
      <c r="C24" s="5"/>
    </row>
    <row r="25" spans="2:12" x14ac:dyDescent="0.2">
      <c r="B25" s="1" t="s">
        <v>179</v>
      </c>
      <c r="C25" s="20">
        <f>D25+D45+C45+J45</f>
        <v>134339</v>
      </c>
      <c r="D25" s="38">
        <f>SUM(E25:L25)</f>
        <v>118248</v>
      </c>
      <c r="E25" s="15">
        <v>11168</v>
      </c>
      <c r="F25" s="15">
        <v>49</v>
      </c>
      <c r="G25" s="15">
        <v>438</v>
      </c>
      <c r="H25" s="15">
        <v>20126</v>
      </c>
      <c r="I25" s="15">
        <v>71024</v>
      </c>
      <c r="J25" s="15">
        <v>10454</v>
      </c>
      <c r="K25" s="15">
        <v>362</v>
      </c>
      <c r="L25" s="15">
        <v>4627</v>
      </c>
    </row>
    <row r="26" spans="2:12" x14ac:dyDescent="0.2">
      <c r="B26" s="1" t="s">
        <v>180</v>
      </c>
      <c r="C26" s="20">
        <f>D26+D46+C46+J46</f>
        <v>137405</v>
      </c>
      <c r="D26" s="38">
        <f>SUM(E26:L26)</f>
        <v>125071</v>
      </c>
      <c r="E26" s="15">
        <v>9820</v>
      </c>
      <c r="F26" s="15">
        <v>37</v>
      </c>
      <c r="G26" s="15">
        <v>397</v>
      </c>
      <c r="H26" s="15">
        <v>21341</v>
      </c>
      <c r="I26" s="15">
        <v>79127</v>
      </c>
      <c r="J26" s="15">
        <v>9970</v>
      </c>
      <c r="K26" s="15">
        <v>431</v>
      </c>
      <c r="L26" s="15">
        <v>3948</v>
      </c>
    </row>
    <row r="27" spans="2:12" x14ac:dyDescent="0.2">
      <c r="B27" s="3" t="s">
        <v>20</v>
      </c>
      <c r="C27" s="16">
        <f>D27+D47+C47+J47</f>
        <v>111979</v>
      </c>
      <c r="D27" s="18">
        <f>SUM(E27:L27)</f>
        <v>99010</v>
      </c>
      <c r="E27" s="25">
        <v>9854</v>
      </c>
      <c r="F27" s="25">
        <v>44</v>
      </c>
      <c r="G27" s="25">
        <v>324</v>
      </c>
      <c r="H27" s="25">
        <v>18283</v>
      </c>
      <c r="I27" s="25">
        <v>57339</v>
      </c>
      <c r="J27" s="25">
        <v>8783</v>
      </c>
      <c r="K27" s="25">
        <v>420</v>
      </c>
      <c r="L27" s="25">
        <v>3963</v>
      </c>
    </row>
    <row r="28" spans="2:12" ht="18" thickBot="1" x14ac:dyDescent="0.25">
      <c r="B28" s="4"/>
      <c r="C28" s="32"/>
      <c r="D28" s="4"/>
      <c r="E28" s="47"/>
      <c r="F28" s="47"/>
      <c r="G28" s="47"/>
      <c r="H28" s="47"/>
      <c r="I28" s="47"/>
      <c r="J28" s="47"/>
      <c r="K28" s="33"/>
      <c r="L28" s="33"/>
    </row>
    <row r="29" spans="2:12" x14ac:dyDescent="0.2">
      <c r="C29" s="36"/>
      <c r="D29" s="6"/>
      <c r="E29" s="37" t="s">
        <v>204</v>
      </c>
      <c r="F29" s="6"/>
      <c r="G29" s="6"/>
      <c r="H29" s="6"/>
      <c r="I29" s="6"/>
      <c r="J29" s="6"/>
      <c r="K29" s="7" t="s">
        <v>205</v>
      </c>
      <c r="L29" s="7" t="s">
        <v>206</v>
      </c>
    </row>
    <row r="30" spans="2:12" x14ac:dyDescent="0.2">
      <c r="C30" s="5"/>
      <c r="D30" s="5"/>
      <c r="E30" s="6"/>
      <c r="F30" s="6"/>
      <c r="G30" s="37" t="s">
        <v>207</v>
      </c>
      <c r="H30" s="6"/>
      <c r="I30" s="6"/>
      <c r="J30" s="7" t="s">
        <v>208</v>
      </c>
      <c r="K30" s="7" t="s">
        <v>209</v>
      </c>
      <c r="L30" s="7" t="s">
        <v>210</v>
      </c>
    </row>
    <row r="31" spans="2:12" x14ac:dyDescent="0.2">
      <c r="C31" s="8" t="s">
        <v>211</v>
      </c>
      <c r="D31" s="8" t="s">
        <v>212</v>
      </c>
      <c r="E31" s="5"/>
      <c r="F31" s="5"/>
      <c r="G31" s="5"/>
      <c r="H31" s="5"/>
      <c r="I31" s="7" t="s">
        <v>6</v>
      </c>
      <c r="J31" s="7" t="s">
        <v>213</v>
      </c>
      <c r="K31" s="7" t="s">
        <v>214</v>
      </c>
      <c r="L31" s="7" t="s">
        <v>215</v>
      </c>
    </row>
    <row r="32" spans="2:12" x14ac:dyDescent="0.2">
      <c r="B32" s="6"/>
      <c r="C32" s="36"/>
      <c r="D32" s="36"/>
      <c r="E32" s="10" t="s">
        <v>216</v>
      </c>
      <c r="F32" s="10" t="s">
        <v>217</v>
      </c>
      <c r="G32" s="10" t="s">
        <v>136</v>
      </c>
      <c r="H32" s="10" t="s">
        <v>218</v>
      </c>
      <c r="I32" s="9" t="s">
        <v>207</v>
      </c>
      <c r="J32" s="36"/>
      <c r="K32" s="36"/>
      <c r="L32" s="9" t="s">
        <v>219</v>
      </c>
    </row>
    <row r="33" spans="2:12" x14ac:dyDescent="0.2">
      <c r="C33" s="11" t="s">
        <v>198</v>
      </c>
      <c r="D33" s="12" t="s">
        <v>198</v>
      </c>
      <c r="E33" s="12" t="s">
        <v>198</v>
      </c>
      <c r="F33" s="12" t="s">
        <v>198</v>
      </c>
      <c r="G33" s="12" t="s">
        <v>198</v>
      </c>
      <c r="H33" s="12" t="s">
        <v>198</v>
      </c>
      <c r="I33" s="12" t="s">
        <v>198</v>
      </c>
      <c r="J33" s="12" t="s">
        <v>198</v>
      </c>
      <c r="K33" s="12" t="s">
        <v>198</v>
      </c>
      <c r="L33" s="12" t="s">
        <v>220</v>
      </c>
    </row>
    <row r="34" spans="2:12" x14ac:dyDescent="0.2">
      <c r="B34" s="1" t="s">
        <v>199</v>
      </c>
      <c r="C34" s="13">
        <v>65</v>
      </c>
      <c r="D34" s="38">
        <f>SUM(E34:I34)</f>
        <v>9015</v>
      </c>
      <c r="E34" s="15">
        <v>296</v>
      </c>
      <c r="F34" s="15">
        <v>867</v>
      </c>
      <c r="G34" s="15">
        <v>1699</v>
      </c>
      <c r="H34" s="15">
        <v>6078</v>
      </c>
      <c r="I34" s="15">
        <v>75</v>
      </c>
      <c r="J34" s="15">
        <v>99</v>
      </c>
      <c r="K34" s="15">
        <v>33010</v>
      </c>
      <c r="L34" s="15">
        <v>496</v>
      </c>
    </row>
    <row r="35" spans="2:12" x14ac:dyDescent="0.2">
      <c r="B35" s="1" t="s">
        <v>200</v>
      </c>
      <c r="C35" s="13">
        <v>46</v>
      </c>
      <c r="D35" s="38">
        <f>SUM(E35:I35)</f>
        <v>15176</v>
      </c>
      <c r="E35" s="15">
        <v>776</v>
      </c>
      <c r="F35" s="15">
        <v>981</v>
      </c>
      <c r="G35" s="15">
        <v>4004</v>
      </c>
      <c r="H35" s="15">
        <v>9084</v>
      </c>
      <c r="I35" s="15">
        <v>331</v>
      </c>
      <c r="J35" s="15">
        <v>126</v>
      </c>
      <c r="K35" s="15">
        <v>49462</v>
      </c>
      <c r="L35" s="15">
        <v>815</v>
      </c>
    </row>
    <row r="36" spans="2:12" x14ac:dyDescent="0.2">
      <c r="B36" s="1" t="s">
        <v>201</v>
      </c>
      <c r="C36" s="13">
        <v>36</v>
      </c>
      <c r="D36" s="38">
        <f>SUM(E36:I36)</f>
        <v>17216</v>
      </c>
      <c r="E36" s="15">
        <v>789</v>
      </c>
      <c r="F36" s="15">
        <v>1240</v>
      </c>
      <c r="G36" s="15">
        <v>3675</v>
      </c>
      <c r="H36" s="15">
        <v>11258</v>
      </c>
      <c r="I36" s="15">
        <v>254</v>
      </c>
      <c r="J36" s="15">
        <v>391</v>
      </c>
      <c r="K36" s="15">
        <v>40658</v>
      </c>
      <c r="L36" s="15">
        <v>704</v>
      </c>
    </row>
    <row r="37" spans="2:12" x14ac:dyDescent="0.2">
      <c r="B37" s="1" t="s">
        <v>202</v>
      </c>
      <c r="C37" s="13">
        <v>10</v>
      </c>
      <c r="D37" s="38">
        <f>SUM(E37:I37)</f>
        <v>18202</v>
      </c>
      <c r="E37" s="15">
        <v>1802</v>
      </c>
      <c r="F37" s="15">
        <v>1038</v>
      </c>
      <c r="G37" s="15">
        <v>3179</v>
      </c>
      <c r="H37" s="15">
        <v>11898</v>
      </c>
      <c r="I37" s="15">
        <v>285</v>
      </c>
      <c r="J37" s="15">
        <v>502</v>
      </c>
      <c r="K37" s="15">
        <v>46988</v>
      </c>
      <c r="L37" s="15">
        <v>857</v>
      </c>
    </row>
    <row r="38" spans="2:12" x14ac:dyDescent="0.2">
      <c r="B38" s="1" t="s">
        <v>175</v>
      </c>
      <c r="C38" s="13">
        <v>2</v>
      </c>
      <c r="D38" s="38">
        <f>SUM(E38:I38)</f>
        <v>13603</v>
      </c>
      <c r="E38" s="15">
        <v>1774</v>
      </c>
      <c r="F38" s="15">
        <v>858</v>
      </c>
      <c r="G38" s="15">
        <v>1331</v>
      </c>
      <c r="H38" s="15">
        <v>9504</v>
      </c>
      <c r="I38" s="15">
        <v>136</v>
      </c>
      <c r="J38" s="15">
        <v>1998</v>
      </c>
      <c r="K38" s="15">
        <v>67763</v>
      </c>
      <c r="L38" s="15">
        <v>1436</v>
      </c>
    </row>
    <row r="39" spans="2:12" x14ac:dyDescent="0.2">
      <c r="C39" s="5"/>
    </row>
    <row r="40" spans="2:12" x14ac:dyDescent="0.2">
      <c r="B40" s="1" t="s">
        <v>203</v>
      </c>
      <c r="C40" s="45" t="s">
        <v>221</v>
      </c>
      <c r="D40" s="38">
        <f>SUM(E40:I40)</f>
        <v>9261</v>
      </c>
      <c r="E40" s="15">
        <v>1011</v>
      </c>
      <c r="F40" s="15">
        <v>841</v>
      </c>
      <c r="G40" s="15">
        <v>766</v>
      </c>
      <c r="H40" s="15">
        <v>6451</v>
      </c>
      <c r="I40" s="15">
        <v>192</v>
      </c>
      <c r="J40" s="15">
        <v>4137</v>
      </c>
      <c r="K40" s="15">
        <v>75392</v>
      </c>
      <c r="L40" s="15">
        <v>1653</v>
      </c>
    </row>
    <row r="41" spans="2:12" x14ac:dyDescent="0.2">
      <c r="B41" s="1" t="s">
        <v>176</v>
      </c>
      <c r="C41" s="13">
        <v>0.1</v>
      </c>
      <c r="D41" s="38">
        <f>SUM(E41:I41)</f>
        <v>8411</v>
      </c>
      <c r="E41" s="15">
        <v>829</v>
      </c>
      <c r="F41" s="15">
        <v>784</v>
      </c>
      <c r="G41" s="15">
        <v>705</v>
      </c>
      <c r="H41" s="15">
        <v>5682</v>
      </c>
      <c r="I41" s="15">
        <v>411</v>
      </c>
      <c r="J41" s="15">
        <v>6115</v>
      </c>
      <c r="K41" s="15">
        <v>85089</v>
      </c>
      <c r="L41" s="15">
        <v>1895</v>
      </c>
    </row>
    <row r="42" spans="2:12" x14ac:dyDescent="0.2">
      <c r="B42" s="1" t="s">
        <v>177</v>
      </c>
      <c r="C42" s="45" t="s">
        <v>221</v>
      </c>
      <c r="D42" s="38">
        <f>SUM(E42:I42)</f>
        <v>8560</v>
      </c>
      <c r="E42" s="15">
        <v>875</v>
      </c>
      <c r="F42" s="15">
        <v>722</v>
      </c>
      <c r="G42" s="15">
        <v>529</v>
      </c>
      <c r="H42" s="15">
        <v>6032</v>
      </c>
      <c r="I42" s="15">
        <v>402</v>
      </c>
      <c r="J42" s="15">
        <v>5405</v>
      </c>
      <c r="K42" s="15">
        <v>75502</v>
      </c>
      <c r="L42" s="15">
        <v>1756</v>
      </c>
    </row>
    <row r="43" spans="2:12" x14ac:dyDescent="0.2">
      <c r="B43" s="1" t="s">
        <v>178</v>
      </c>
      <c r="C43" s="45" t="s">
        <v>221</v>
      </c>
      <c r="D43" s="38">
        <f>SUM(E43:I43)</f>
        <v>8741</v>
      </c>
      <c r="E43" s="15">
        <v>831</v>
      </c>
      <c r="F43" s="15">
        <v>687</v>
      </c>
      <c r="G43" s="15">
        <v>486</v>
      </c>
      <c r="H43" s="15">
        <v>6322</v>
      </c>
      <c r="I43" s="15">
        <v>415</v>
      </c>
      <c r="J43" s="15">
        <v>6998</v>
      </c>
      <c r="K43" s="15">
        <v>84063</v>
      </c>
      <c r="L43" s="15">
        <v>1997</v>
      </c>
    </row>
    <row r="44" spans="2:12" x14ac:dyDescent="0.2">
      <c r="C44" s="5"/>
    </row>
    <row r="45" spans="2:12" x14ac:dyDescent="0.2">
      <c r="B45" s="1" t="s">
        <v>179</v>
      </c>
      <c r="C45" s="45" t="s">
        <v>221</v>
      </c>
      <c r="D45" s="38">
        <f>SUM(E45:I45)</f>
        <v>8700</v>
      </c>
      <c r="E45" s="15">
        <v>768</v>
      </c>
      <c r="F45" s="15">
        <v>630</v>
      </c>
      <c r="G45" s="15">
        <v>617</v>
      </c>
      <c r="H45" s="15">
        <v>6291</v>
      </c>
      <c r="I45" s="15">
        <v>394</v>
      </c>
      <c r="J45" s="15">
        <v>7391</v>
      </c>
      <c r="K45" s="15">
        <v>63549</v>
      </c>
      <c r="L45" s="15">
        <v>1542</v>
      </c>
    </row>
    <row r="46" spans="2:12" x14ac:dyDescent="0.2">
      <c r="B46" s="1" t="s">
        <v>180</v>
      </c>
      <c r="C46" s="45" t="s">
        <v>221</v>
      </c>
      <c r="D46" s="38">
        <f>SUM(E46:I46)</f>
        <v>7810</v>
      </c>
      <c r="E46" s="15">
        <v>797</v>
      </c>
      <c r="F46" s="15">
        <v>594</v>
      </c>
      <c r="G46" s="15">
        <v>523</v>
      </c>
      <c r="H46" s="15">
        <v>5591</v>
      </c>
      <c r="I46" s="15">
        <v>305</v>
      </c>
      <c r="J46" s="15">
        <v>4524</v>
      </c>
      <c r="K46" s="15">
        <v>70618</v>
      </c>
      <c r="L46" s="15">
        <v>1757</v>
      </c>
    </row>
    <row r="47" spans="2:12" x14ac:dyDescent="0.2">
      <c r="B47" s="3" t="s">
        <v>20</v>
      </c>
      <c r="C47" s="48" t="s">
        <v>22</v>
      </c>
      <c r="D47" s="18">
        <f>SUM(E47:I47)</f>
        <v>7364</v>
      </c>
      <c r="E47" s="25">
        <v>757</v>
      </c>
      <c r="F47" s="25">
        <v>590</v>
      </c>
      <c r="G47" s="25">
        <v>453</v>
      </c>
      <c r="H47" s="25">
        <v>5207</v>
      </c>
      <c r="I47" s="25">
        <v>357</v>
      </c>
      <c r="J47" s="25">
        <v>5605</v>
      </c>
      <c r="K47" s="25">
        <v>52341</v>
      </c>
      <c r="L47" s="25">
        <v>1318</v>
      </c>
    </row>
    <row r="48" spans="2:12" ht="18" thickBot="1" x14ac:dyDescent="0.25">
      <c r="B48" s="4"/>
      <c r="C48" s="32"/>
      <c r="D48" s="4"/>
      <c r="E48" s="33"/>
      <c r="F48" s="33"/>
      <c r="G48" s="33"/>
      <c r="H48" s="33"/>
      <c r="I48" s="33"/>
      <c r="J48" s="33"/>
      <c r="K48" s="33"/>
      <c r="L48" s="33"/>
    </row>
    <row r="49" spans="1:8" x14ac:dyDescent="0.2">
      <c r="C49" s="1" t="s">
        <v>72</v>
      </c>
      <c r="E49" s="15"/>
      <c r="G49" s="15"/>
      <c r="H49" s="15"/>
    </row>
    <row r="50" spans="1:8" x14ac:dyDescent="0.2">
      <c r="A50" s="1"/>
    </row>
  </sheetData>
  <phoneticPr fontId="2"/>
  <pageMargins left="0.28000000000000003" right="0.49" top="0.52" bottom="0.62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0.875" style="2" customWidth="1"/>
    <col min="3" max="3" width="13.375" style="2"/>
    <col min="4" max="5" width="15.875" style="2" customWidth="1"/>
    <col min="6" max="6" width="19.625" style="2" customWidth="1"/>
    <col min="7" max="7" width="10.875" style="2" customWidth="1"/>
    <col min="8" max="8" width="13.375" style="2"/>
    <col min="9" max="10" width="15.875" style="2" customWidth="1"/>
    <col min="11" max="256" width="13.375" style="2"/>
    <col min="257" max="257" width="13.375" style="2" customWidth="1"/>
    <col min="258" max="258" width="10.875" style="2" customWidth="1"/>
    <col min="259" max="259" width="13.375" style="2"/>
    <col min="260" max="261" width="15.875" style="2" customWidth="1"/>
    <col min="262" max="262" width="19.625" style="2" customWidth="1"/>
    <col min="263" max="263" width="10.875" style="2" customWidth="1"/>
    <col min="264" max="264" width="13.375" style="2"/>
    <col min="265" max="266" width="15.875" style="2" customWidth="1"/>
    <col min="267" max="512" width="13.375" style="2"/>
    <col min="513" max="513" width="13.375" style="2" customWidth="1"/>
    <col min="514" max="514" width="10.875" style="2" customWidth="1"/>
    <col min="515" max="515" width="13.375" style="2"/>
    <col min="516" max="517" width="15.875" style="2" customWidth="1"/>
    <col min="518" max="518" width="19.625" style="2" customWidth="1"/>
    <col min="519" max="519" width="10.875" style="2" customWidth="1"/>
    <col min="520" max="520" width="13.375" style="2"/>
    <col min="521" max="522" width="15.875" style="2" customWidth="1"/>
    <col min="523" max="768" width="13.375" style="2"/>
    <col min="769" max="769" width="13.375" style="2" customWidth="1"/>
    <col min="770" max="770" width="10.875" style="2" customWidth="1"/>
    <col min="771" max="771" width="13.375" style="2"/>
    <col min="772" max="773" width="15.875" style="2" customWidth="1"/>
    <col min="774" max="774" width="19.625" style="2" customWidth="1"/>
    <col min="775" max="775" width="10.875" style="2" customWidth="1"/>
    <col min="776" max="776" width="13.375" style="2"/>
    <col min="777" max="778" width="15.875" style="2" customWidth="1"/>
    <col min="779" max="1024" width="13.375" style="2"/>
    <col min="1025" max="1025" width="13.375" style="2" customWidth="1"/>
    <col min="1026" max="1026" width="10.875" style="2" customWidth="1"/>
    <col min="1027" max="1027" width="13.375" style="2"/>
    <col min="1028" max="1029" width="15.875" style="2" customWidth="1"/>
    <col min="1030" max="1030" width="19.625" style="2" customWidth="1"/>
    <col min="1031" max="1031" width="10.875" style="2" customWidth="1"/>
    <col min="1032" max="1032" width="13.375" style="2"/>
    <col min="1033" max="1034" width="15.875" style="2" customWidth="1"/>
    <col min="1035" max="1280" width="13.375" style="2"/>
    <col min="1281" max="1281" width="13.375" style="2" customWidth="1"/>
    <col min="1282" max="1282" width="10.875" style="2" customWidth="1"/>
    <col min="1283" max="1283" width="13.375" style="2"/>
    <col min="1284" max="1285" width="15.875" style="2" customWidth="1"/>
    <col min="1286" max="1286" width="19.625" style="2" customWidth="1"/>
    <col min="1287" max="1287" width="10.875" style="2" customWidth="1"/>
    <col min="1288" max="1288" width="13.375" style="2"/>
    <col min="1289" max="1290" width="15.875" style="2" customWidth="1"/>
    <col min="1291" max="1536" width="13.375" style="2"/>
    <col min="1537" max="1537" width="13.375" style="2" customWidth="1"/>
    <col min="1538" max="1538" width="10.875" style="2" customWidth="1"/>
    <col min="1539" max="1539" width="13.375" style="2"/>
    <col min="1540" max="1541" width="15.875" style="2" customWidth="1"/>
    <col min="1542" max="1542" width="19.625" style="2" customWidth="1"/>
    <col min="1543" max="1543" width="10.875" style="2" customWidth="1"/>
    <col min="1544" max="1544" width="13.375" style="2"/>
    <col min="1545" max="1546" width="15.875" style="2" customWidth="1"/>
    <col min="1547" max="1792" width="13.375" style="2"/>
    <col min="1793" max="1793" width="13.375" style="2" customWidth="1"/>
    <col min="1794" max="1794" width="10.875" style="2" customWidth="1"/>
    <col min="1795" max="1795" width="13.375" style="2"/>
    <col min="1796" max="1797" width="15.875" style="2" customWidth="1"/>
    <col min="1798" max="1798" width="19.625" style="2" customWidth="1"/>
    <col min="1799" max="1799" width="10.875" style="2" customWidth="1"/>
    <col min="1800" max="1800" width="13.375" style="2"/>
    <col min="1801" max="1802" width="15.875" style="2" customWidth="1"/>
    <col min="1803" max="2048" width="13.375" style="2"/>
    <col min="2049" max="2049" width="13.375" style="2" customWidth="1"/>
    <col min="2050" max="2050" width="10.875" style="2" customWidth="1"/>
    <col min="2051" max="2051" width="13.375" style="2"/>
    <col min="2052" max="2053" width="15.875" style="2" customWidth="1"/>
    <col min="2054" max="2054" width="19.625" style="2" customWidth="1"/>
    <col min="2055" max="2055" width="10.875" style="2" customWidth="1"/>
    <col min="2056" max="2056" width="13.375" style="2"/>
    <col min="2057" max="2058" width="15.875" style="2" customWidth="1"/>
    <col min="2059" max="2304" width="13.375" style="2"/>
    <col min="2305" max="2305" width="13.375" style="2" customWidth="1"/>
    <col min="2306" max="2306" width="10.875" style="2" customWidth="1"/>
    <col min="2307" max="2307" width="13.375" style="2"/>
    <col min="2308" max="2309" width="15.875" style="2" customWidth="1"/>
    <col min="2310" max="2310" width="19.625" style="2" customWidth="1"/>
    <col min="2311" max="2311" width="10.875" style="2" customWidth="1"/>
    <col min="2312" max="2312" width="13.375" style="2"/>
    <col min="2313" max="2314" width="15.875" style="2" customWidth="1"/>
    <col min="2315" max="2560" width="13.375" style="2"/>
    <col min="2561" max="2561" width="13.375" style="2" customWidth="1"/>
    <col min="2562" max="2562" width="10.875" style="2" customWidth="1"/>
    <col min="2563" max="2563" width="13.375" style="2"/>
    <col min="2564" max="2565" width="15.875" style="2" customWidth="1"/>
    <col min="2566" max="2566" width="19.625" style="2" customWidth="1"/>
    <col min="2567" max="2567" width="10.875" style="2" customWidth="1"/>
    <col min="2568" max="2568" width="13.375" style="2"/>
    <col min="2569" max="2570" width="15.875" style="2" customWidth="1"/>
    <col min="2571" max="2816" width="13.375" style="2"/>
    <col min="2817" max="2817" width="13.375" style="2" customWidth="1"/>
    <col min="2818" max="2818" width="10.875" style="2" customWidth="1"/>
    <col min="2819" max="2819" width="13.375" style="2"/>
    <col min="2820" max="2821" width="15.875" style="2" customWidth="1"/>
    <col min="2822" max="2822" width="19.625" style="2" customWidth="1"/>
    <col min="2823" max="2823" width="10.875" style="2" customWidth="1"/>
    <col min="2824" max="2824" width="13.375" style="2"/>
    <col min="2825" max="2826" width="15.875" style="2" customWidth="1"/>
    <col min="2827" max="3072" width="13.375" style="2"/>
    <col min="3073" max="3073" width="13.375" style="2" customWidth="1"/>
    <col min="3074" max="3074" width="10.875" style="2" customWidth="1"/>
    <col min="3075" max="3075" width="13.375" style="2"/>
    <col min="3076" max="3077" width="15.875" style="2" customWidth="1"/>
    <col min="3078" max="3078" width="19.625" style="2" customWidth="1"/>
    <col min="3079" max="3079" width="10.875" style="2" customWidth="1"/>
    <col min="3080" max="3080" width="13.375" style="2"/>
    <col min="3081" max="3082" width="15.875" style="2" customWidth="1"/>
    <col min="3083" max="3328" width="13.375" style="2"/>
    <col min="3329" max="3329" width="13.375" style="2" customWidth="1"/>
    <col min="3330" max="3330" width="10.875" style="2" customWidth="1"/>
    <col min="3331" max="3331" width="13.375" style="2"/>
    <col min="3332" max="3333" width="15.875" style="2" customWidth="1"/>
    <col min="3334" max="3334" width="19.625" style="2" customWidth="1"/>
    <col min="3335" max="3335" width="10.875" style="2" customWidth="1"/>
    <col min="3336" max="3336" width="13.375" style="2"/>
    <col min="3337" max="3338" width="15.875" style="2" customWidth="1"/>
    <col min="3339" max="3584" width="13.375" style="2"/>
    <col min="3585" max="3585" width="13.375" style="2" customWidth="1"/>
    <col min="3586" max="3586" width="10.875" style="2" customWidth="1"/>
    <col min="3587" max="3587" width="13.375" style="2"/>
    <col min="3588" max="3589" width="15.875" style="2" customWidth="1"/>
    <col min="3590" max="3590" width="19.625" style="2" customWidth="1"/>
    <col min="3591" max="3591" width="10.875" style="2" customWidth="1"/>
    <col min="3592" max="3592" width="13.375" style="2"/>
    <col min="3593" max="3594" width="15.875" style="2" customWidth="1"/>
    <col min="3595" max="3840" width="13.375" style="2"/>
    <col min="3841" max="3841" width="13.375" style="2" customWidth="1"/>
    <col min="3842" max="3842" width="10.875" style="2" customWidth="1"/>
    <col min="3843" max="3843" width="13.375" style="2"/>
    <col min="3844" max="3845" width="15.875" style="2" customWidth="1"/>
    <col min="3846" max="3846" width="19.625" style="2" customWidth="1"/>
    <col min="3847" max="3847" width="10.875" style="2" customWidth="1"/>
    <col min="3848" max="3848" width="13.375" style="2"/>
    <col min="3849" max="3850" width="15.875" style="2" customWidth="1"/>
    <col min="3851" max="4096" width="13.375" style="2"/>
    <col min="4097" max="4097" width="13.375" style="2" customWidth="1"/>
    <col min="4098" max="4098" width="10.875" style="2" customWidth="1"/>
    <col min="4099" max="4099" width="13.375" style="2"/>
    <col min="4100" max="4101" width="15.875" style="2" customWidth="1"/>
    <col min="4102" max="4102" width="19.625" style="2" customWidth="1"/>
    <col min="4103" max="4103" width="10.875" style="2" customWidth="1"/>
    <col min="4104" max="4104" width="13.375" style="2"/>
    <col min="4105" max="4106" width="15.875" style="2" customWidth="1"/>
    <col min="4107" max="4352" width="13.375" style="2"/>
    <col min="4353" max="4353" width="13.375" style="2" customWidth="1"/>
    <col min="4354" max="4354" width="10.875" style="2" customWidth="1"/>
    <col min="4355" max="4355" width="13.375" style="2"/>
    <col min="4356" max="4357" width="15.875" style="2" customWidth="1"/>
    <col min="4358" max="4358" width="19.625" style="2" customWidth="1"/>
    <col min="4359" max="4359" width="10.875" style="2" customWidth="1"/>
    <col min="4360" max="4360" width="13.375" style="2"/>
    <col min="4361" max="4362" width="15.875" style="2" customWidth="1"/>
    <col min="4363" max="4608" width="13.375" style="2"/>
    <col min="4609" max="4609" width="13.375" style="2" customWidth="1"/>
    <col min="4610" max="4610" width="10.875" style="2" customWidth="1"/>
    <col min="4611" max="4611" width="13.375" style="2"/>
    <col min="4612" max="4613" width="15.875" style="2" customWidth="1"/>
    <col min="4614" max="4614" width="19.625" style="2" customWidth="1"/>
    <col min="4615" max="4615" width="10.875" style="2" customWidth="1"/>
    <col min="4616" max="4616" width="13.375" style="2"/>
    <col min="4617" max="4618" width="15.875" style="2" customWidth="1"/>
    <col min="4619" max="4864" width="13.375" style="2"/>
    <col min="4865" max="4865" width="13.375" style="2" customWidth="1"/>
    <col min="4866" max="4866" width="10.875" style="2" customWidth="1"/>
    <col min="4867" max="4867" width="13.375" style="2"/>
    <col min="4868" max="4869" width="15.875" style="2" customWidth="1"/>
    <col min="4870" max="4870" width="19.625" style="2" customWidth="1"/>
    <col min="4871" max="4871" width="10.875" style="2" customWidth="1"/>
    <col min="4872" max="4872" width="13.375" style="2"/>
    <col min="4873" max="4874" width="15.875" style="2" customWidth="1"/>
    <col min="4875" max="5120" width="13.375" style="2"/>
    <col min="5121" max="5121" width="13.375" style="2" customWidth="1"/>
    <col min="5122" max="5122" width="10.875" style="2" customWidth="1"/>
    <col min="5123" max="5123" width="13.375" style="2"/>
    <col min="5124" max="5125" width="15.875" style="2" customWidth="1"/>
    <col min="5126" max="5126" width="19.625" style="2" customWidth="1"/>
    <col min="5127" max="5127" width="10.875" style="2" customWidth="1"/>
    <col min="5128" max="5128" width="13.375" style="2"/>
    <col min="5129" max="5130" width="15.875" style="2" customWidth="1"/>
    <col min="5131" max="5376" width="13.375" style="2"/>
    <col min="5377" max="5377" width="13.375" style="2" customWidth="1"/>
    <col min="5378" max="5378" width="10.875" style="2" customWidth="1"/>
    <col min="5379" max="5379" width="13.375" style="2"/>
    <col min="5380" max="5381" width="15.875" style="2" customWidth="1"/>
    <col min="5382" max="5382" width="19.625" style="2" customWidth="1"/>
    <col min="5383" max="5383" width="10.875" style="2" customWidth="1"/>
    <col min="5384" max="5384" width="13.375" style="2"/>
    <col min="5385" max="5386" width="15.875" style="2" customWidth="1"/>
    <col min="5387" max="5632" width="13.375" style="2"/>
    <col min="5633" max="5633" width="13.375" style="2" customWidth="1"/>
    <col min="5634" max="5634" width="10.875" style="2" customWidth="1"/>
    <col min="5635" max="5635" width="13.375" style="2"/>
    <col min="5636" max="5637" width="15.875" style="2" customWidth="1"/>
    <col min="5638" max="5638" width="19.625" style="2" customWidth="1"/>
    <col min="5639" max="5639" width="10.875" style="2" customWidth="1"/>
    <col min="5640" max="5640" width="13.375" style="2"/>
    <col min="5641" max="5642" width="15.875" style="2" customWidth="1"/>
    <col min="5643" max="5888" width="13.375" style="2"/>
    <col min="5889" max="5889" width="13.375" style="2" customWidth="1"/>
    <col min="5890" max="5890" width="10.875" style="2" customWidth="1"/>
    <col min="5891" max="5891" width="13.375" style="2"/>
    <col min="5892" max="5893" width="15.875" style="2" customWidth="1"/>
    <col min="5894" max="5894" width="19.625" style="2" customWidth="1"/>
    <col min="5895" max="5895" width="10.875" style="2" customWidth="1"/>
    <col min="5896" max="5896" width="13.375" style="2"/>
    <col min="5897" max="5898" width="15.875" style="2" customWidth="1"/>
    <col min="5899" max="6144" width="13.375" style="2"/>
    <col min="6145" max="6145" width="13.375" style="2" customWidth="1"/>
    <col min="6146" max="6146" width="10.875" style="2" customWidth="1"/>
    <col min="6147" max="6147" width="13.375" style="2"/>
    <col min="6148" max="6149" width="15.875" style="2" customWidth="1"/>
    <col min="6150" max="6150" width="19.625" style="2" customWidth="1"/>
    <col min="6151" max="6151" width="10.875" style="2" customWidth="1"/>
    <col min="6152" max="6152" width="13.375" style="2"/>
    <col min="6153" max="6154" width="15.875" style="2" customWidth="1"/>
    <col min="6155" max="6400" width="13.375" style="2"/>
    <col min="6401" max="6401" width="13.375" style="2" customWidth="1"/>
    <col min="6402" max="6402" width="10.875" style="2" customWidth="1"/>
    <col min="6403" max="6403" width="13.375" style="2"/>
    <col min="6404" max="6405" width="15.875" style="2" customWidth="1"/>
    <col min="6406" max="6406" width="19.625" style="2" customWidth="1"/>
    <col min="6407" max="6407" width="10.875" style="2" customWidth="1"/>
    <col min="6408" max="6408" width="13.375" style="2"/>
    <col min="6409" max="6410" width="15.875" style="2" customWidth="1"/>
    <col min="6411" max="6656" width="13.375" style="2"/>
    <col min="6657" max="6657" width="13.375" style="2" customWidth="1"/>
    <col min="6658" max="6658" width="10.875" style="2" customWidth="1"/>
    <col min="6659" max="6659" width="13.375" style="2"/>
    <col min="6660" max="6661" width="15.875" style="2" customWidth="1"/>
    <col min="6662" max="6662" width="19.625" style="2" customWidth="1"/>
    <col min="6663" max="6663" width="10.875" style="2" customWidth="1"/>
    <col min="6664" max="6664" width="13.375" style="2"/>
    <col min="6665" max="6666" width="15.875" style="2" customWidth="1"/>
    <col min="6667" max="6912" width="13.375" style="2"/>
    <col min="6913" max="6913" width="13.375" style="2" customWidth="1"/>
    <col min="6914" max="6914" width="10.875" style="2" customWidth="1"/>
    <col min="6915" max="6915" width="13.375" style="2"/>
    <col min="6916" max="6917" width="15.875" style="2" customWidth="1"/>
    <col min="6918" max="6918" width="19.625" style="2" customWidth="1"/>
    <col min="6919" max="6919" width="10.875" style="2" customWidth="1"/>
    <col min="6920" max="6920" width="13.375" style="2"/>
    <col min="6921" max="6922" width="15.875" style="2" customWidth="1"/>
    <col min="6923" max="7168" width="13.375" style="2"/>
    <col min="7169" max="7169" width="13.375" style="2" customWidth="1"/>
    <col min="7170" max="7170" width="10.875" style="2" customWidth="1"/>
    <col min="7171" max="7171" width="13.375" style="2"/>
    <col min="7172" max="7173" width="15.875" style="2" customWidth="1"/>
    <col min="7174" max="7174" width="19.625" style="2" customWidth="1"/>
    <col min="7175" max="7175" width="10.875" style="2" customWidth="1"/>
    <col min="7176" max="7176" width="13.375" style="2"/>
    <col min="7177" max="7178" width="15.875" style="2" customWidth="1"/>
    <col min="7179" max="7424" width="13.375" style="2"/>
    <col min="7425" max="7425" width="13.375" style="2" customWidth="1"/>
    <col min="7426" max="7426" width="10.875" style="2" customWidth="1"/>
    <col min="7427" max="7427" width="13.375" style="2"/>
    <col min="7428" max="7429" width="15.875" style="2" customWidth="1"/>
    <col min="7430" max="7430" width="19.625" style="2" customWidth="1"/>
    <col min="7431" max="7431" width="10.875" style="2" customWidth="1"/>
    <col min="7432" max="7432" width="13.375" style="2"/>
    <col min="7433" max="7434" width="15.875" style="2" customWidth="1"/>
    <col min="7435" max="7680" width="13.375" style="2"/>
    <col min="7681" max="7681" width="13.375" style="2" customWidth="1"/>
    <col min="7682" max="7682" width="10.875" style="2" customWidth="1"/>
    <col min="7683" max="7683" width="13.375" style="2"/>
    <col min="7684" max="7685" width="15.875" style="2" customWidth="1"/>
    <col min="7686" max="7686" width="19.625" style="2" customWidth="1"/>
    <col min="7687" max="7687" width="10.875" style="2" customWidth="1"/>
    <col min="7688" max="7688" width="13.375" style="2"/>
    <col min="7689" max="7690" width="15.875" style="2" customWidth="1"/>
    <col min="7691" max="7936" width="13.375" style="2"/>
    <col min="7937" max="7937" width="13.375" style="2" customWidth="1"/>
    <col min="7938" max="7938" width="10.875" style="2" customWidth="1"/>
    <col min="7939" max="7939" width="13.375" style="2"/>
    <col min="7940" max="7941" width="15.875" style="2" customWidth="1"/>
    <col min="7942" max="7942" width="19.625" style="2" customWidth="1"/>
    <col min="7943" max="7943" width="10.875" style="2" customWidth="1"/>
    <col min="7944" max="7944" width="13.375" style="2"/>
    <col min="7945" max="7946" width="15.875" style="2" customWidth="1"/>
    <col min="7947" max="8192" width="13.375" style="2"/>
    <col min="8193" max="8193" width="13.375" style="2" customWidth="1"/>
    <col min="8194" max="8194" width="10.875" style="2" customWidth="1"/>
    <col min="8195" max="8195" width="13.375" style="2"/>
    <col min="8196" max="8197" width="15.875" style="2" customWidth="1"/>
    <col min="8198" max="8198" width="19.625" style="2" customWidth="1"/>
    <col min="8199" max="8199" width="10.875" style="2" customWidth="1"/>
    <col min="8200" max="8200" width="13.375" style="2"/>
    <col min="8201" max="8202" width="15.875" style="2" customWidth="1"/>
    <col min="8203" max="8448" width="13.375" style="2"/>
    <col min="8449" max="8449" width="13.375" style="2" customWidth="1"/>
    <col min="8450" max="8450" width="10.875" style="2" customWidth="1"/>
    <col min="8451" max="8451" width="13.375" style="2"/>
    <col min="8452" max="8453" width="15.875" style="2" customWidth="1"/>
    <col min="8454" max="8454" width="19.625" style="2" customWidth="1"/>
    <col min="8455" max="8455" width="10.875" style="2" customWidth="1"/>
    <col min="8456" max="8456" width="13.375" style="2"/>
    <col min="8457" max="8458" width="15.875" style="2" customWidth="1"/>
    <col min="8459" max="8704" width="13.375" style="2"/>
    <col min="8705" max="8705" width="13.375" style="2" customWidth="1"/>
    <col min="8706" max="8706" width="10.875" style="2" customWidth="1"/>
    <col min="8707" max="8707" width="13.375" style="2"/>
    <col min="8708" max="8709" width="15.875" style="2" customWidth="1"/>
    <col min="8710" max="8710" width="19.625" style="2" customWidth="1"/>
    <col min="8711" max="8711" width="10.875" style="2" customWidth="1"/>
    <col min="8712" max="8712" width="13.375" style="2"/>
    <col min="8713" max="8714" width="15.875" style="2" customWidth="1"/>
    <col min="8715" max="8960" width="13.375" style="2"/>
    <col min="8961" max="8961" width="13.375" style="2" customWidth="1"/>
    <col min="8962" max="8962" width="10.875" style="2" customWidth="1"/>
    <col min="8963" max="8963" width="13.375" style="2"/>
    <col min="8964" max="8965" width="15.875" style="2" customWidth="1"/>
    <col min="8966" max="8966" width="19.625" style="2" customWidth="1"/>
    <col min="8967" max="8967" width="10.875" style="2" customWidth="1"/>
    <col min="8968" max="8968" width="13.375" style="2"/>
    <col min="8969" max="8970" width="15.875" style="2" customWidth="1"/>
    <col min="8971" max="9216" width="13.375" style="2"/>
    <col min="9217" max="9217" width="13.375" style="2" customWidth="1"/>
    <col min="9218" max="9218" width="10.875" style="2" customWidth="1"/>
    <col min="9219" max="9219" width="13.375" style="2"/>
    <col min="9220" max="9221" width="15.875" style="2" customWidth="1"/>
    <col min="9222" max="9222" width="19.625" style="2" customWidth="1"/>
    <col min="9223" max="9223" width="10.875" style="2" customWidth="1"/>
    <col min="9224" max="9224" width="13.375" style="2"/>
    <col min="9225" max="9226" width="15.875" style="2" customWidth="1"/>
    <col min="9227" max="9472" width="13.375" style="2"/>
    <col min="9473" max="9473" width="13.375" style="2" customWidth="1"/>
    <col min="9474" max="9474" width="10.875" style="2" customWidth="1"/>
    <col min="9475" max="9475" width="13.375" style="2"/>
    <col min="9476" max="9477" width="15.875" style="2" customWidth="1"/>
    <col min="9478" max="9478" width="19.625" style="2" customWidth="1"/>
    <col min="9479" max="9479" width="10.875" style="2" customWidth="1"/>
    <col min="9480" max="9480" width="13.375" style="2"/>
    <col min="9481" max="9482" width="15.875" style="2" customWidth="1"/>
    <col min="9483" max="9728" width="13.375" style="2"/>
    <col min="9729" max="9729" width="13.375" style="2" customWidth="1"/>
    <col min="9730" max="9730" width="10.875" style="2" customWidth="1"/>
    <col min="9731" max="9731" width="13.375" style="2"/>
    <col min="9732" max="9733" width="15.875" style="2" customWidth="1"/>
    <col min="9734" max="9734" width="19.625" style="2" customWidth="1"/>
    <col min="9735" max="9735" width="10.875" style="2" customWidth="1"/>
    <col min="9736" max="9736" width="13.375" style="2"/>
    <col min="9737" max="9738" width="15.875" style="2" customWidth="1"/>
    <col min="9739" max="9984" width="13.375" style="2"/>
    <col min="9985" max="9985" width="13.375" style="2" customWidth="1"/>
    <col min="9986" max="9986" width="10.875" style="2" customWidth="1"/>
    <col min="9987" max="9987" width="13.375" style="2"/>
    <col min="9988" max="9989" width="15.875" style="2" customWidth="1"/>
    <col min="9990" max="9990" width="19.625" style="2" customWidth="1"/>
    <col min="9991" max="9991" width="10.875" style="2" customWidth="1"/>
    <col min="9992" max="9992" width="13.375" style="2"/>
    <col min="9993" max="9994" width="15.875" style="2" customWidth="1"/>
    <col min="9995" max="10240" width="13.375" style="2"/>
    <col min="10241" max="10241" width="13.375" style="2" customWidth="1"/>
    <col min="10242" max="10242" width="10.875" style="2" customWidth="1"/>
    <col min="10243" max="10243" width="13.375" style="2"/>
    <col min="10244" max="10245" width="15.875" style="2" customWidth="1"/>
    <col min="10246" max="10246" width="19.625" style="2" customWidth="1"/>
    <col min="10247" max="10247" width="10.875" style="2" customWidth="1"/>
    <col min="10248" max="10248" width="13.375" style="2"/>
    <col min="10249" max="10250" width="15.875" style="2" customWidth="1"/>
    <col min="10251" max="10496" width="13.375" style="2"/>
    <col min="10497" max="10497" width="13.375" style="2" customWidth="1"/>
    <col min="10498" max="10498" width="10.875" style="2" customWidth="1"/>
    <col min="10499" max="10499" width="13.375" style="2"/>
    <col min="10500" max="10501" width="15.875" style="2" customWidth="1"/>
    <col min="10502" max="10502" width="19.625" style="2" customWidth="1"/>
    <col min="10503" max="10503" width="10.875" style="2" customWidth="1"/>
    <col min="10504" max="10504" width="13.375" style="2"/>
    <col min="10505" max="10506" width="15.875" style="2" customWidth="1"/>
    <col min="10507" max="10752" width="13.375" style="2"/>
    <col min="10753" max="10753" width="13.375" style="2" customWidth="1"/>
    <col min="10754" max="10754" width="10.875" style="2" customWidth="1"/>
    <col min="10755" max="10755" width="13.375" style="2"/>
    <col min="10756" max="10757" width="15.875" style="2" customWidth="1"/>
    <col min="10758" max="10758" width="19.625" style="2" customWidth="1"/>
    <col min="10759" max="10759" width="10.875" style="2" customWidth="1"/>
    <col min="10760" max="10760" width="13.375" style="2"/>
    <col min="10761" max="10762" width="15.875" style="2" customWidth="1"/>
    <col min="10763" max="11008" width="13.375" style="2"/>
    <col min="11009" max="11009" width="13.375" style="2" customWidth="1"/>
    <col min="11010" max="11010" width="10.875" style="2" customWidth="1"/>
    <col min="11011" max="11011" width="13.375" style="2"/>
    <col min="11012" max="11013" width="15.875" style="2" customWidth="1"/>
    <col min="11014" max="11014" width="19.625" style="2" customWidth="1"/>
    <col min="11015" max="11015" width="10.875" style="2" customWidth="1"/>
    <col min="11016" max="11016" width="13.375" style="2"/>
    <col min="11017" max="11018" width="15.875" style="2" customWidth="1"/>
    <col min="11019" max="11264" width="13.375" style="2"/>
    <col min="11265" max="11265" width="13.375" style="2" customWidth="1"/>
    <col min="11266" max="11266" width="10.875" style="2" customWidth="1"/>
    <col min="11267" max="11267" width="13.375" style="2"/>
    <col min="11268" max="11269" width="15.875" style="2" customWidth="1"/>
    <col min="11270" max="11270" width="19.625" style="2" customWidth="1"/>
    <col min="11271" max="11271" width="10.875" style="2" customWidth="1"/>
    <col min="11272" max="11272" width="13.375" style="2"/>
    <col min="11273" max="11274" width="15.875" style="2" customWidth="1"/>
    <col min="11275" max="11520" width="13.375" style="2"/>
    <col min="11521" max="11521" width="13.375" style="2" customWidth="1"/>
    <col min="11522" max="11522" width="10.875" style="2" customWidth="1"/>
    <col min="11523" max="11523" width="13.375" style="2"/>
    <col min="11524" max="11525" width="15.875" style="2" customWidth="1"/>
    <col min="11526" max="11526" width="19.625" style="2" customWidth="1"/>
    <col min="11527" max="11527" width="10.875" style="2" customWidth="1"/>
    <col min="11528" max="11528" width="13.375" style="2"/>
    <col min="11529" max="11530" width="15.875" style="2" customWidth="1"/>
    <col min="11531" max="11776" width="13.375" style="2"/>
    <col min="11777" max="11777" width="13.375" style="2" customWidth="1"/>
    <col min="11778" max="11778" width="10.875" style="2" customWidth="1"/>
    <col min="11779" max="11779" width="13.375" style="2"/>
    <col min="11780" max="11781" width="15.875" style="2" customWidth="1"/>
    <col min="11782" max="11782" width="19.625" style="2" customWidth="1"/>
    <col min="11783" max="11783" width="10.875" style="2" customWidth="1"/>
    <col min="11784" max="11784" width="13.375" style="2"/>
    <col min="11785" max="11786" width="15.875" style="2" customWidth="1"/>
    <col min="11787" max="12032" width="13.375" style="2"/>
    <col min="12033" max="12033" width="13.375" style="2" customWidth="1"/>
    <col min="12034" max="12034" width="10.875" style="2" customWidth="1"/>
    <col min="12035" max="12035" width="13.375" style="2"/>
    <col min="12036" max="12037" width="15.875" style="2" customWidth="1"/>
    <col min="12038" max="12038" width="19.625" style="2" customWidth="1"/>
    <col min="12039" max="12039" width="10.875" style="2" customWidth="1"/>
    <col min="12040" max="12040" width="13.375" style="2"/>
    <col min="12041" max="12042" width="15.875" style="2" customWidth="1"/>
    <col min="12043" max="12288" width="13.375" style="2"/>
    <col min="12289" max="12289" width="13.375" style="2" customWidth="1"/>
    <col min="12290" max="12290" width="10.875" style="2" customWidth="1"/>
    <col min="12291" max="12291" width="13.375" style="2"/>
    <col min="12292" max="12293" width="15.875" style="2" customWidth="1"/>
    <col min="12294" max="12294" width="19.625" style="2" customWidth="1"/>
    <col min="12295" max="12295" width="10.875" style="2" customWidth="1"/>
    <col min="12296" max="12296" width="13.375" style="2"/>
    <col min="12297" max="12298" width="15.875" style="2" customWidth="1"/>
    <col min="12299" max="12544" width="13.375" style="2"/>
    <col min="12545" max="12545" width="13.375" style="2" customWidth="1"/>
    <col min="12546" max="12546" width="10.875" style="2" customWidth="1"/>
    <col min="12547" max="12547" width="13.375" style="2"/>
    <col min="12548" max="12549" width="15.875" style="2" customWidth="1"/>
    <col min="12550" max="12550" width="19.625" style="2" customWidth="1"/>
    <col min="12551" max="12551" width="10.875" style="2" customWidth="1"/>
    <col min="12552" max="12552" width="13.375" style="2"/>
    <col min="12553" max="12554" width="15.875" style="2" customWidth="1"/>
    <col min="12555" max="12800" width="13.375" style="2"/>
    <col min="12801" max="12801" width="13.375" style="2" customWidth="1"/>
    <col min="12802" max="12802" width="10.875" style="2" customWidth="1"/>
    <col min="12803" max="12803" width="13.375" style="2"/>
    <col min="12804" max="12805" width="15.875" style="2" customWidth="1"/>
    <col min="12806" max="12806" width="19.625" style="2" customWidth="1"/>
    <col min="12807" max="12807" width="10.875" style="2" customWidth="1"/>
    <col min="12808" max="12808" width="13.375" style="2"/>
    <col min="12809" max="12810" width="15.875" style="2" customWidth="1"/>
    <col min="12811" max="13056" width="13.375" style="2"/>
    <col min="13057" max="13057" width="13.375" style="2" customWidth="1"/>
    <col min="13058" max="13058" width="10.875" style="2" customWidth="1"/>
    <col min="13059" max="13059" width="13.375" style="2"/>
    <col min="13060" max="13061" width="15.875" style="2" customWidth="1"/>
    <col min="13062" max="13062" width="19.625" style="2" customWidth="1"/>
    <col min="13063" max="13063" width="10.875" style="2" customWidth="1"/>
    <col min="13064" max="13064" width="13.375" style="2"/>
    <col min="13065" max="13066" width="15.875" style="2" customWidth="1"/>
    <col min="13067" max="13312" width="13.375" style="2"/>
    <col min="13313" max="13313" width="13.375" style="2" customWidth="1"/>
    <col min="13314" max="13314" width="10.875" style="2" customWidth="1"/>
    <col min="13315" max="13315" width="13.375" style="2"/>
    <col min="13316" max="13317" width="15.875" style="2" customWidth="1"/>
    <col min="13318" max="13318" width="19.625" style="2" customWidth="1"/>
    <col min="13319" max="13319" width="10.875" style="2" customWidth="1"/>
    <col min="13320" max="13320" width="13.375" style="2"/>
    <col min="13321" max="13322" width="15.875" style="2" customWidth="1"/>
    <col min="13323" max="13568" width="13.375" style="2"/>
    <col min="13569" max="13569" width="13.375" style="2" customWidth="1"/>
    <col min="13570" max="13570" width="10.875" style="2" customWidth="1"/>
    <col min="13571" max="13571" width="13.375" style="2"/>
    <col min="13572" max="13573" width="15.875" style="2" customWidth="1"/>
    <col min="13574" max="13574" width="19.625" style="2" customWidth="1"/>
    <col min="13575" max="13575" width="10.875" style="2" customWidth="1"/>
    <col min="13576" max="13576" width="13.375" style="2"/>
    <col min="13577" max="13578" width="15.875" style="2" customWidth="1"/>
    <col min="13579" max="13824" width="13.375" style="2"/>
    <col min="13825" max="13825" width="13.375" style="2" customWidth="1"/>
    <col min="13826" max="13826" width="10.875" style="2" customWidth="1"/>
    <col min="13827" max="13827" width="13.375" style="2"/>
    <col min="13828" max="13829" width="15.875" style="2" customWidth="1"/>
    <col min="13830" max="13830" width="19.625" style="2" customWidth="1"/>
    <col min="13831" max="13831" width="10.875" style="2" customWidth="1"/>
    <col min="13832" max="13832" width="13.375" style="2"/>
    <col min="13833" max="13834" width="15.875" style="2" customWidth="1"/>
    <col min="13835" max="14080" width="13.375" style="2"/>
    <col min="14081" max="14081" width="13.375" style="2" customWidth="1"/>
    <col min="14082" max="14082" width="10.875" style="2" customWidth="1"/>
    <col min="14083" max="14083" width="13.375" style="2"/>
    <col min="14084" max="14085" width="15.875" style="2" customWidth="1"/>
    <col min="14086" max="14086" width="19.625" style="2" customWidth="1"/>
    <col min="14087" max="14087" width="10.875" style="2" customWidth="1"/>
    <col min="14088" max="14088" width="13.375" style="2"/>
    <col min="14089" max="14090" width="15.875" style="2" customWidth="1"/>
    <col min="14091" max="14336" width="13.375" style="2"/>
    <col min="14337" max="14337" width="13.375" style="2" customWidth="1"/>
    <col min="14338" max="14338" width="10.875" style="2" customWidth="1"/>
    <col min="14339" max="14339" width="13.375" style="2"/>
    <col min="14340" max="14341" width="15.875" style="2" customWidth="1"/>
    <col min="14342" max="14342" width="19.625" style="2" customWidth="1"/>
    <col min="14343" max="14343" width="10.875" style="2" customWidth="1"/>
    <col min="14344" max="14344" width="13.375" style="2"/>
    <col min="14345" max="14346" width="15.875" style="2" customWidth="1"/>
    <col min="14347" max="14592" width="13.375" style="2"/>
    <col min="14593" max="14593" width="13.375" style="2" customWidth="1"/>
    <col min="14594" max="14594" width="10.875" style="2" customWidth="1"/>
    <col min="14595" max="14595" width="13.375" style="2"/>
    <col min="14596" max="14597" width="15.875" style="2" customWidth="1"/>
    <col min="14598" max="14598" width="19.625" style="2" customWidth="1"/>
    <col min="14599" max="14599" width="10.875" style="2" customWidth="1"/>
    <col min="14600" max="14600" width="13.375" style="2"/>
    <col min="14601" max="14602" width="15.875" style="2" customWidth="1"/>
    <col min="14603" max="14848" width="13.375" style="2"/>
    <col min="14849" max="14849" width="13.375" style="2" customWidth="1"/>
    <col min="14850" max="14850" width="10.875" style="2" customWidth="1"/>
    <col min="14851" max="14851" width="13.375" style="2"/>
    <col min="14852" max="14853" width="15.875" style="2" customWidth="1"/>
    <col min="14854" max="14854" width="19.625" style="2" customWidth="1"/>
    <col min="14855" max="14855" width="10.875" style="2" customWidth="1"/>
    <col min="14856" max="14856" width="13.375" style="2"/>
    <col min="14857" max="14858" width="15.875" style="2" customWidth="1"/>
    <col min="14859" max="15104" width="13.375" style="2"/>
    <col min="15105" max="15105" width="13.375" style="2" customWidth="1"/>
    <col min="15106" max="15106" width="10.875" style="2" customWidth="1"/>
    <col min="15107" max="15107" width="13.375" style="2"/>
    <col min="15108" max="15109" width="15.875" style="2" customWidth="1"/>
    <col min="15110" max="15110" width="19.625" style="2" customWidth="1"/>
    <col min="15111" max="15111" width="10.875" style="2" customWidth="1"/>
    <col min="15112" max="15112" width="13.375" style="2"/>
    <col min="15113" max="15114" width="15.875" style="2" customWidth="1"/>
    <col min="15115" max="15360" width="13.375" style="2"/>
    <col min="15361" max="15361" width="13.375" style="2" customWidth="1"/>
    <col min="15362" max="15362" width="10.875" style="2" customWidth="1"/>
    <col min="15363" max="15363" width="13.375" style="2"/>
    <col min="15364" max="15365" width="15.875" style="2" customWidth="1"/>
    <col min="15366" max="15366" width="19.625" style="2" customWidth="1"/>
    <col min="15367" max="15367" width="10.875" style="2" customWidth="1"/>
    <col min="15368" max="15368" width="13.375" style="2"/>
    <col min="15369" max="15370" width="15.875" style="2" customWidth="1"/>
    <col min="15371" max="15616" width="13.375" style="2"/>
    <col min="15617" max="15617" width="13.375" style="2" customWidth="1"/>
    <col min="15618" max="15618" width="10.875" style="2" customWidth="1"/>
    <col min="15619" max="15619" width="13.375" style="2"/>
    <col min="15620" max="15621" width="15.875" style="2" customWidth="1"/>
    <col min="15622" max="15622" width="19.625" style="2" customWidth="1"/>
    <col min="15623" max="15623" width="10.875" style="2" customWidth="1"/>
    <col min="15624" max="15624" width="13.375" style="2"/>
    <col min="15625" max="15626" width="15.875" style="2" customWidth="1"/>
    <col min="15627" max="15872" width="13.375" style="2"/>
    <col min="15873" max="15873" width="13.375" style="2" customWidth="1"/>
    <col min="15874" max="15874" width="10.875" style="2" customWidth="1"/>
    <col min="15875" max="15875" width="13.375" style="2"/>
    <col min="15876" max="15877" width="15.875" style="2" customWidth="1"/>
    <col min="15878" max="15878" width="19.625" style="2" customWidth="1"/>
    <col min="15879" max="15879" width="10.875" style="2" customWidth="1"/>
    <col min="15880" max="15880" width="13.375" style="2"/>
    <col min="15881" max="15882" width="15.875" style="2" customWidth="1"/>
    <col min="15883" max="16128" width="13.375" style="2"/>
    <col min="16129" max="16129" width="13.375" style="2" customWidth="1"/>
    <col min="16130" max="16130" width="10.875" style="2" customWidth="1"/>
    <col min="16131" max="16131" width="13.375" style="2"/>
    <col min="16132" max="16133" width="15.875" style="2" customWidth="1"/>
    <col min="16134" max="16134" width="19.625" style="2" customWidth="1"/>
    <col min="16135" max="16135" width="10.875" style="2" customWidth="1"/>
    <col min="16136" max="16136" width="13.375" style="2"/>
    <col min="16137" max="16138" width="15.87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222</v>
      </c>
    </row>
    <row r="7" spans="1:10" x14ac:dyDescent="0.2">
      <c r="E7" s="1" t="s">
        <v>223</v>
      </c>
    </row>
    <row r="8" spans="1:10" x14ac:dyDescent="0.2">
      <c r="D8" s="3" t="s">
        <v>217</v>
      </c>
      <c r="I8" s="3" t="s">
        <v>216</v>
      </c>
    </row>
    <row r="9" spans="1:10" ht="18" thickBot="1" x14ac:dyDescent="0.25">
      <c r="B9" s="4"/>
      <c r="C9" s="4"/>
      <c r="D9" s="4"/>
      <c r="E9" s="4"/>
      <c r="F9" s="34"/>
      <c r="G9" s="4"/>
      <c r="H9" s="4"/>
      <c r="I9" s="4"/>
      <c r="J9" s="4"/>
    </row>
    <row r="10" spans="1:10" x14ac:dyDescent="0.2">
      <c r="D10" s="5"/>
      <c r="E10" s="5"/>
      <c r="I10" s="5"/>
      <c r="J10" s="5"/>
    </row>
    <row r="11" spans="1:10" x14ac:dyDescent="0.2">
      <c r="B11" s="6"/>
      <c r="C11" s="6"/>
      <c r="D11" s="10" t="s">
        <v>118</v>
      </c>
      <c r="E11" s="10" t="s">
        <v>224</v>
      </c>
      <c r="F11" s="34"/>
      <c r="G11" s="6"/>
      <c r="H11" s="6"/>
      <c r="I11" s="10" t="s">
        <v>118</v>
      </c>
      <c r="J11" s="10" t="s">
        <v>224</v>
      </c>
    </row>
    <row r="12" spans="1:10" x14ac:dyDescent="0.2">
      <c r="D12" s="11" t="s">
        <v>122</v>
      </c>
      <c r="E12" s="12" t="s">
        <v>123</v>
      </c>
      <c r="I12" s="11" t="s">
        <v>122</v>
      </c>
      <c r="J12" s="12" t="s">
        <v>123</v>
      </c>
    </row>
    <row r="13" spans="1:10" x14ac:dyDescent="0.2">
      <c r="B13" s="49" t="s">
        <v>225</v>
      </c>
      <c r="D13" s="13">
        <v>70</v>
      </c>
      <c r="E13" s="15">
        <v>1690</v>
      </c>
      <c r="G13" s="1" t="s">
        <v>225</v>
      </c>
      <c r="I13" s="13">
        <v>200</v>
      </c>
      <c r="J13" s="15">
        <v>7460</v>
      </c>
    </row>
    <row r="14" spans="1:10" x14ac:dyDescent="0.2">
      <c r="B14" s="49" t="s">
        <v>226</v>
      </c>
      <c r="D14" s="13">
        <v>60</v>
      </c>
      <c r="E14" s="15">
        <v>1490</v>
      </c>
      <c r="G14" s="1" t="s">
        <v>226</v>
      </c>
      <c r="I14" s="13">
        <v>180</v>
      </c>
      <c r="J14" s="15">
        <v>7500</v>
      </c>
    </row>
    <row r="15" spans="1:10" x14ac:dyDescent="0.2">
      <c r="B15" s="49" t="s">
        <v>227</v>
      </c>
      <c r="D15" s="13">
        <v>60</v>
      </c>
      <c r="E15" s="15">
        <v>1390</v>
      </c>
      <c r="G15" s="1" t="s">
        <v>227</v>
      </c>
      <c r="I15" s="13">
        <v>180</v>
      </c>
      <c r="J15" s="15">
        <v>7260</v>
      </c>
    </row>
    <row r="16" spans="1:10" x14ac:dyDescent="0.2">
      <c r="B16" s="49" t="s">
        <v>228</v>
      </c>
      <c r="D16" s="13">
        <v>50</v>
      </c>
      <c r="E16" s="15">
        <v>1320</v>
      </c>
      <c r="G16" s="1" t="s">
        <v>228</v>
      </c>
      <c r="I16" s="13">
        <v>170</v>
      </c>
      <c r="J16" s="15">
        <v>6730</v>
      </c>
    </row>
    <row r="17" spans="2:15" x14ac:dyDescent="0.2">
      <c r="B17" s="50"/>
      <c r="D17" s="5"/>
      <c r="G17" s="51"/>
      <c r="I17" s="5"/>
    </row>
    <row r="18" spans="2:15" x14ac:dyDescent="0.2">
      <c r="B18" s="49" t="s">
        <v>229</v>
      </c>
      <c r="D18" s="13">
        <v>50</v>
      </c>
      <c r="E18" s="15">
        <v>1220</v>
      </c>
      <c r="G18" s="1" t="s">
        <v>229</v>
      </c>
      <c r="I18" s="13">
        <v>160</v>
      </c>
      <c r="J18" s="15">
        <v>6130</v>
      </c>
    </row>
    <row r="19" spans="2:15" x14ac:dyDescent="0.2">
      <c r="B19" s="49" t="s">
        <v>230</v>
      </c>
      <c r="D19" s="13">
        <v>40</v>
      </c>
      <c r="E19" s="15">
        <v>1150</v>
      </c>
      <c r="G19" s="1" t="s">
        <v>230</v>
      </c>
      <c r="I19" s="13">
        <v>140</v>
      </c>
      <c r="J19" s="15">
        <v>6110</v>
      </c>
    </row>
    <row r="20" spans="2:15" x14ac:dyDescent="0.2">
      <c r="B20" s="49" t="s">
        <v>231</v>
      </c>
      <c r="D20" s="13">
        <v>40</v>
      </c>
      <c r="E20" s="15">
        <v>1100</v>
      </c>
      <c r="G20" s="1" t="s">
        <v>231</v>
      </c>
      <c r="I20" s="13">
        <v>130</v>
      </c>
      <c r="J20" s="15">
        <v>6040</v>
      </c>
    </row>
    <row r="21" spans="2:15" x14ac:dyDescent="0.2">
      <c r="B21" s="52" t="s">
        <v>232</v>
      </c>
      <c r="C21" s="18"/>
      <c r="D21" s="29">
        <v>40</v>
      </c>
      <c r="E21" s="25">
        <v>960</v>
      </c>
      <c r="G21" s="3" t="s">
        <v>232</v>
      </c>
      <c r="H21" s="18"/>
      <c r="I21" s="16">
        <v>120</v>
      </c>
      <c r="J21" s="18">
        <v>5730</v>
      </c>
    </row>
    <row r="22" spans="2:15" x14ac:dyDescent="0.2">
      <c r="D22" s="5"/>
      <c r="I22" s="5"/>
    </row>
    <row r="23" spans="2:15" x14ac:dyDescent="0.2">
      <c r="B23" s="1" t="s">
        <v>233</v>
      </c>
      <c r="D23" s="13">
        <v>7</v>
      </c>
      <c r="E23" s="15">
        <v>138</v>
      </c>
      <c r="G23" s="1" t="s">
        <v>234</v>
      </c>
      <c r="I23" s="13">
        <v>4</v>
      </c>
      <c r="J23" s="15">
        <v>515</v>
      </c>
    </row>
    <row r="24" spans="2:15" x14ac:dyDescent="0.2">
      <c r="B24" s="1" t="s">
        <v>235</v>
      </c>
      <c r="D24" s="13">
        <v>7</v>
      </c>
      <c r="E24" s="15">
        <v>132</v>
      </c>
      <c r="G24" s="1" t="s">
        <v>236</v>
      </c>
      <c r="I24" s="13">
        <v>5</v>
      </c>
      <c r="J24" s="15">
        <v>397</v>
      </c>
      <c r="L24" s="1"/>
      <c r="N24" s="53"/>
      <c r="O24" s="15"/>
    </row>
    <row r="25" spans="2:15" x14ac:dyDescent="0.2">
      <c r="B25" s="1" t="s">
        <v>237</v>
      </c>
      <c r="D25" s="13">
        <v>3</v>
      </c>
      <c r="E25" s="15">
        <v>50</v>
      </c>
      <c r="G25" s="1" t="s">
        <v>238</v>
      </c>
      <c r="I25" s="13">
        <v>3</v>
      </c>
      <c r="J25" s="15">
        <v>386</v>
      </c>
    </row>
    <row r="26" spans="2:15" x14ac:dyDescent="0.2">
      <c r="B26" s="1" t="s">
        <v>236</v>
      </c>
      <c r="D26" s="13">
        <v>3</v>
      </c>
      <c r="E26" s="15">
        <v>49</v>
      </c>
      <c r="G26" s="1" t="s">
        <v>239</v>
      </c>
      <c r="I26" s="13">
        <v>5</v>
      </c>
      <c r="J26" s="15">
        <v>350</v>
      </c>
    </row>
    <row r="27" spans="2:15" x14ac:dyDescent="0.2">
      <c r="D27" s="5"/>
      <c r="E27" s="34"/>
      <c r="G27" s="1" t="s">
        <v>240</v>
      </c>
      <c r="I27" s="13">
        <v>8</v>
      </c>
      <c r="J27" s="15">
        <v>300</v>
      </c>
    </row>
    <row r="28" spans="2:15" ht="18" thickBot="1" x14ac:dyDescent="0.25">
      <c r="B28" s="4"/>
      <c r="C28" s="4"/>
      <c r="D28" s="40"/>
      <c r="E28" s="4"/>
      <c r="F28" s="34"/>
      <c r="G28" s="27"/>
      <c r="H28" s="4"/>
      <c r="I28" s="32"/>
      <c r="J28" s="33"/>
      <c r="K28" s="15"/>
    </row>
    <row r="29" spans="2:15" x14ac:dyDescent="0.2">
      <c r="D29" s="34"/>
      <c r="G29" s="34"/>
      <c r="H29" s="34"/>
      <c r="I29" s="34"/>
      <c r="J29" s="34"/>
      <c r="K29" s="34"/>
      <c r="L29" s="34"/>
    </row>
    <row r="30" spans="2:15" x14ac:dyDescent="0.2">
      <c r="D30" s="28" t="s">
        <v>241</v>
      </c>
      <c r="I30" s="28" t="s">
        <v>148</v>
      </c>
      <c r="M30" s="34"/>
    </row>
    <row r="31" spans="2:15" ht="18" thickBot="1" x14ac:dyDescent="0.25">
      <c r="B31" s="4"/>
      <c r="C31" s="4"/>
      <c r="D31" s="4"/>
      <c r="E31" s="4"/>
      <c r="F31" s="34"/>
      <c r="G31" s="4"/>
      <c r="H31" s="4"/>
      <c r="I31" s="4"/>
      <c r="J31" s="4"/>
      <c r="M31" s="34"/>
    </row>
    <row r="32" spans="2:15" x14ac:dyDescent="0.2">
      <c r="D32" s="5"/>
      <c r="E32" s="5"/>
      <c r="I32" s="7" t="s">
        <v>242</v>
      </c>
      <c r="J32" s="7" t="s">
        <v>243</v>
      </c>
      <c r="M32" s="34"/>
    </row>
    <row r="33" spans="2:13" x14ac:dyDescent="0.2">
      <c r="B33" s="6"/>
      <c r="C33" s="6"/>
      <c r="D33" s="10" t="s">
        <v>118</v>
      </c>
      <c r="E33" s="10" t="s">
        <v>224</v>
      </c>
      <c r="F33" s="34"/>
      <c r="G33" s="6"/>
      <c r="H33" s="6"/>
      <c r="I33" s="10" t="s">
        <v>118</v>
      </c>
      <c r="J33" s="10" t="s">
        <v>244</v>
      </c>
      <c r="M33" s="34"/>
    </row>
    <row r="34" spans="2:13" x14ac:dyDescent="0.2">
      <c r="B34" s="34"/>
      <c r="C34" s="34"/>
      <c r="D34" s="11" t="s">
        <v>122</v>
      </c>
      <c r="E34" s="54" t="s">
        <v>123</v>
      </c>
      <c r="G34" s="34"/>
      <c r="H34" s="34"/>
      <c r="I34" s="11" t="s">
        <v>122</v>
      </c>
      <c r="J34" s="35" t="s">
        <v>245</v>
      </c>
      <c r="M34" s="34"/>
    </row>
    <row r="35" spans="2:13" x14ac:dyDescent="0.2">
      <c r="B35" s="1" t="s">
        <v>225</v>
      </c>
      <c r="D35" s="13">
        <v>50</v>
      </c>
      <c r="E35" s="15">
        <v>14000</v>
      </c>
      <c r="G35" s="1" t="s">
        <v>225</v>
      </c>
      <c r="I35" s="13">
        <v>80</v>
      </c>
      <c r="J35" s="15">
        <v>1082</v>
      </c>
      <c r="M35" s="34"/>
    </row>
    <row r="36" spans="2:13" x14ac:dyDescent="0.2">
      <c r="B36" s="35" t="s">
        <v>226</v>
      </c>
      <c r="C36" s="34"/>
      <c r="D36" s="13">
        <v>40</v>
      </c>
      <c r="E36" s="53">
        <v>13800</v>
      </c>
      <c r="G36" s="1" t="s">
        <v>226</v>
      </c>
      <c r="I36" s="13">
        <v>80</v>
      </c>
      <c r="J36" s="15">
        <v>1008</v>
      </c>
      <c r="M36" s="34"/>
    </row>
    <row r="37" spans="2:13" x14ac:dyDescent="0.2">
      <c r="B37" s="1" t="s">
        <v>227</v>
      </c>
      <c r="D37" s="13">
        <v>40</v>
      </c>
      <c r="E37" s="15">
        <v>10400</v>
      </c>
      <c r="F37" s="34"/>
      <c r="G37" s="1" t="s">
        <v>227</v>
      </c>
      <c r="I37" s="13">
        <v>80</v>
      </c>
      <c r="J37" s="15">
        <v>1060</v>
      </c>
      <c r="M37" s="34"/>
    </row>
    <row r="38" spans="2:13" x14ac:dyDescent="0.2">
      <c r="B38" s="1" t="s">
        <v>228</v>
      </c>
      <c r="D38" s="13">
        <v>40</v>
      </c>
      <c r="E38" s="15">
        <v>8140</v>
      </c>
      <c r="F38" s="34"/>
      <c r="G38" s="1" t="s">
        <v>228</v>
      </c>
      <c r="I38" s="13">
        <v>80</v>
      </c>
      <c r="J38" s="15">
        <v>998</v>
      </c>
      <c r="M38" s="34"/>
    </row>
    <row r="39" spans="2:13" x14ac:dyDescent="0.2">
      <c r="B39" s="51"/>
      <c r="D39" s="5"/>
      <c r="F39" s="34"/>
      <c r="G39" s="51"/>
      <c r="I39" s="5"/>
      <c r="M39" s="34"/>
    </row>
    <row r="40" spans="2:13" x14ac:dyDescent="0.2">
      <c r="B40" s="1" t="s">
        <v>229</v>
      </c>
      <c r="D40" s="13">
        <v>30</v>
      </c>
      <c r="E40" s="15">
        <v>6930</v>
      </c>
      <c r="F40" s="34"/>
      <c r="G40" s="1" t="s">
        <v>229</v>
      </c>
      <c r="I40" s="13">
        <v>80</v>
      </c>
      <c r="J40" s="15">
        <v>1077</v>
      </c>
      <c r="M40" s="34"/>
    </row>
    <row r="41" spans="2:13" x14ac:dyDescent="0.2">
      <c r="B41" s="1" t="s">
        <v>230</v>
      </c>
      <c r="D41" s="13">
        <v>20</v>
      </c>
      <c r="E41" s="15">
        <v>6840</v>
      </c>
      <c r="F41" s="34"/>
      <c r="G41" s="1" t="s">
        <v>230</v>
      </c>
      <c r="I41" s="13">
        <v>50</v>
      </c>
      <c r="J41" s="15">
        <v>1079</v>
      </c>
      <c r="M41" s="34"/>
    </row>
    <row r="42" spans="2:13" x14ac:dyDescent="0.2">
      <c r="B42" s="1" t="s">
        <v>231</v>
      </c>
      <c r="D42" s="13">
        <v>20</v>
      </c>
      <c r="E42" s="15">
        <v>5780</v>
      </c>
      <c r="F42" s="34"/>
      <c r="G42" s="1" t="s">
        <v>231</v>
      </c>
      <c r="I42" s="13">
        <v>50</v>
      </c>
      <c r="J42" s="15">
        <v>1098</v>
      </c>
      <c r="M42" s="34"/>
    </row>
    <row r="43" spans="2:13" x14ac:dyDescent="0.2">
      <c r="B43" s="3" t="s">
        <v>232</v>
      </c>
      <c r="C43" s="18"/>
      <c r="D43" s="16">
        <v>20</v>
      </c>
      <c r="E43" s="18">
        <v>5380</v>
      </c>
      <c r="F43" s="34"/>
      <c r="G43" s="3" t="s">
        <v>232</v>
      </c>
      <c r="H43" s="18"/>
      <c r="I43" s="16">
        <v>60</v>
      </c>
      <c r="J43" s="18">
        <v>1077</v>
      </c>
      <c r="M43" s="34"/>
    </row>
    <row r="44" spans="2:13" x14ac:dyDescent="0.2">
      <c r="D44" s="5"/>
      <c r="F44" s="34"/>
      <c r="I44" s="5"/>
      <c r="M44" s="34"/>
    </row>
    <row r="45" spans="2:13" x14ac:dyDescent="0.2">
      <c r="B45" s="1" t="s">
        <v>246</v>
      </c>
      <c r="D45" s="13">
        <v>3</v>
      </c>
      <c r="E45" s="15">
        <v>952</v>
      </c>
      <c r="F45" s="34"/>
      <c r="G45" s="1" t="s">
        <v>247</v>
      </c>
      <c r="I45" s="13">
        <v>14</v>
      </c>
      <c r="J45" s="15">
        <v>601</v>
      </c>
      <c r="M45" s="34"/>
    </row>
    <row r="46" spans="2:13" x14ac:dyDescent="0.2">
      <c r="B46" s="1" t="s">
        <v>248</v>
      </c>
      <c r="D46" s="13">
        <v>3</v>
      </c>
      <c r="E46" s="15">
        <v>672</v>
      </c>
      <c r="F46" s="34"/>
      <c r="G46" s="1" t="s">
        <v>235</v>
      </c>
      <c r="I46" s="13">
        <v>8</v>
      </c>
      <c r="J46" s="15">
        <v>85</v>
      </c>
      <c r="M46" s="34"/>
    </row>
    <row r="47" spans="2:13" ht="18" thickBot="1" x14ac:dyDescent="0.25">
      <c r="B47" s="4"/>
      <c r="C47" s="4"/>
      <c r="D47" s="40"/>
      <c r="E47" s="4"/>
      <c r="F47" s="34"/>
      <c r="G47" s="1" t="s">
        <v>249</v>
      </c>
      <c r="I47" s="13">
        <v>6</v>
      </c>
      <c r="J47" s="15">
        <v>55</v>
      </c>
      <c r="M47" s="34"/>
    </row>
    <row r="48" spans="2:13" x14ac:dyDescent="0.2">
      <c r="D48" s="34"/>
      <c r="F48" s="34"/>
      <c r="G48" s="1" t="s">
        <v>250</v>
      </c>
      <c r="I48" s="13">
        <v>3</v>
      </c>
      <c r="J48" s="15">
        <v>52</v>
      </c>
      <c r="M48" s="34"/>
    </row>
    <row r="49" spans="2:13" x14ac:dyDescent="0.2">
      <c r="D49" s="28" t="s">
        <v>251</v>
      </c>
      <c r="E49" s="15"/>
      <c r="G49" s="35" t="s">
        <v>252</v>
      </c>
      <c r="H49" s="34"/>
      <c r="I49" s="13">
        <v>3</v>
      </c>
      <c r="J49" s="53">
        <v>48</v>
      </c>
      <c r="K49" s="34"/>
      <c r="M49" s="34"/>
    </row>
    <row r="50" spans="2:13" ht="18" thickBot="1" x14ac:dyDescent="0.25">
      <c r="B50" s="4"/>
      <c r="C50" s="4"/>
      <c r="D50" s="4"/>
      <c r="E50" s="33"/>
      <c r="G50" s="4"/>
      <c r="H50" s="4"/>
      <c r="I50" s="40"/>
      <c r="J50" s="4"/>
      <c r="L50" s="34"/>
    </row>
    <row r="51" spans="2:13" x14ac:dyDescent="0.2">
      <c r="D51" s="5"/>
      <c r="E51" s="5"/>
      <c r="G51" s="1" t="s">
        <v>253</v>
      </c>
      <c r="I51" s="34"/>
      <c r="L51" s="34"/>
    </row>
    <row r="52" spans="2:13" x14ac:dyDescent="0.2">
      <c r="B52" s="6"/>
      <c r="C52" s="6"/>
      <c r="D52" s="10" t="s">
        <v>118</v>
      </c>
      <c r="E52" s="10" t="s">
        <v>144</v>
      </c>
      <c r="F52" s="34"/>
      <c r="G52" s="1" t="s">
        <v>254</v>
      </c>
      <c r="I52" s="15"/>
      <c r="J52" s="15"/>
      <c r="L52" s="34"/>
    </row>
    <row r="53" spans="2:13" x14ac:dyDescent="0.2">
      <c r="D53" s="11" t="s">
        <v>122</v>
      </c>
      <c r="E53" s="1" t="s">
        <v>255</v>
      </c>
      <c r="L53" s="34"/>
    </row>
    <row r="54" spans="2:13" x14ac:dyDescent="0.2">
      <c r="B54" s="1" t="s">
        <v>225</v>
      </c>
      <c r="D54" s="13">
        <v>127</v>
      </c>
      <c r="E54" s="15">
        <v>2650</v>
      </c>
      <c r="L54" s="34"/>
    </row>
    <row r="55" spans="2:13" x14ac:dyDescent="0.2">
      <c r="B55" s="1" t="s">
        <v>226</v>
      </c>
      <c r="D55" s="13">
        <v>109</v>
      </c>
      <c r="E55" s="15">
        <v>2192</v>
      </c>
      <c r="L55" s="34"/>
    </row>
    <row r="56" spans="2:13" x14ac:dyDescent="0.2">
      <c r="B56" s="1" t="s">
        <v>227</v>
      </c>
      <c r="D56" s="13">
        <v>95</v>
      </c>
      <c r="E56" s="15">
        <v>1954</v>
      </c>
      <c r="L56" s="34"/>
    </row>
    <row r="57" spans="2:13" x14ac:dyDescent="0.2">
      <c r="B57" s="1" t="s">
        <v>228</v>
      </c>
      <c r="D57" s="13">
        <v>88</v>
      </c>
      <c r="E57" s="15">
        <v>1882</v>
      </c>
      <c r="L57" s="34"/>
    </row>
    <row r="58" spans="2:13" x14ac:dyDescent="0.2">
      <c r="B58" s="51"/>
      <c r="D58" s="5"/>
      <c r="L58" s="34"/>
    </row>
    <row r="59" spans="2:13" x14ac:dyDescent="0.2">
      <c r="B59" s="1" t="s">
        <v>229</v>
      </c>
      <c r="D59" s="13">
        <v>94</v>
      </c>
      <c r="E59" s="15">
        <v>2036</v>
      </c>
      <c r="L59" s="34"/>
    </row>
    <row r="60" spans="2:13" x14ac:dyDescent="0.2">
      <c r="B60" s="1" t="s">
        <v>230</v>
      </c>
      <c r="D60" s="13">
        <v>88</v>
      </c>
      <c r="E60" s="15">
        <v>1663</v>
      </c>
      <c r="L60" s="34"/>
    </row>
    <row r="61" spans="2:13" x14ac:dyDescent="0.2">
      <c r="B61" s="1" t="s">
        <v>231</v>
      </c>
      <c r="D61" s="13">
        <v>83</v>
      </c>
      <c r="E61" s="15">
        <v>1611</v>
      </c>
      <c r="L61" s="34"/>
    </row>
    <row r="62" spans="2:13" x14ac:dyDescent="0.2">
      <c r="B62" s="3" t="s">
        <v>232</v>
      </c>
      <c r="C62" s="18"/>
      <c r="D62" s="16">
        <v>78</v>
      </c>
      <c r="E62" s="18">
        <v>1541</v>
      </c>
      <c r="L62" s="34"/>
    </row>
    <row r="63" spans="2:13" x14ac:dyDescent="0.2">
      <c r="D63" s="5"/>
      <c r="L63" s="34"/>
    </row>
    <row r="64" spans="2:13" x14ac:dyDescent="0.2">
      <c r="B64" s="1" t="s">
        <v>256</v>
      </c>
      <c r="D64" s="13">
        <v>7</v>
      </c>
      <c r="E64" s="15">
        <v>388</v>
      </c>
      <c r="L64" s="34"/>
    </row>
    <row r="65" spans="1:12" x14ac:dyDescent="0.2">
      <c r="B65" s="1" t="s">
        <v>257</v>
      </c>
      <c r="D65" s="13">
        <v>9</v>
      </c>
      <c r="E65" s="15">
        <v>280</v>
      </c>
      <c r="L65" s="34"/>
    </row>
    <row r="66" spans="1:12" x14ac:dyDescent="0.2">
      <c r="B66" s="1" t="s">
        <v>258</v>
      </c>
      <c r="D66" s="13">
        <v>6</v>
      </c>
      <c r="E66" s="15">
        <v>186</v>
      </c>
      <c r="L66" s="34"/>
    </row>
    <row r="67" spans="1:12" x14ac:dyDescent="0.2">
      <c r="B67" s="1" t="s">
        <v>259</v>
      </c>
      <c r="D67" s="13">
        <v>10</v>
      </c>
      <c r="E67" s="15">
        <v>120</v>
      </c>
      <c r="L67" s="34"/>
    </row>
    <row r="68" spans="1:12" x14ac:dyDescent="0.2">
      <c r="B68" s="1" t="s">
        <v>252</v>
      </c>
      <c r="D68" s="13">
        <v>9</v>
      </c>
      <c r="E68" s="15">
        <v>119</v>
      </c>
      <c r="L68" s="34"/>
    </row>
    <row r="69" spans="1:12" x14ac:dyDescent="0.2">
      <c r="B69" s="1"/>
      <c r="D69" s="13"/>
      <c r="E69" s="15"/>
      <c r="L69" s="34"/>
    </row>
    <row r="70" spans="1:12" ht="18" thickBot="1" x14ac:dyDescent="0.25">
      <c r="B70" s="27"/>
      <c r="C70" s="4"/>
      <c r="D70" s="32"/>
      <c r="E70" s="33"/>
      <c r="F70" s="4"/>
      <c r="G70" s="4"/>
      <c r="L70" s="34"/>
    </row>
    <row r="71" spans="1:12" x14ac:dyDescent="0.2">
      <c r="B71" s="1" t="s">
        <v>260</v>
      </c>
      <c r="L71" s="34"/>
    </row>
    <row r="72" spans="1:12" x14ac:dyDescent="0.2">
      <c r="A72" s="1"/>
      <c r="L72" s="34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>
      <selection activeCell="E3" sqref="E3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4.625" style="2" customWidth="1"/>
    <col min="4" max="4" width="3.375" style="2" customWidth="1"/>
    <col min="5" max="6" width="10.875" style="2" customWidth="1"/>
    <col min="7" max="7" width="4.625" style="2" customWidth="1"/>
    <col min="8" max="8" width="3.375" style="2" customWidth="1"/>
    <col min="9" max="9" width="14.625" style="2" customWidth="1"/>
    <col min="10" max="256" width="13.375" style="2"/>
    <col min="257" max="257" width="13.375" style="2" customWidth="1"/>
    <col min="258" max="258" width="3.375" style="2" customWidth="1"/>
    <col min="259" max="259" width="4.625" style="2" customWidth="1"/>
    <col min="260" max="260" width="3.375" style="2" customWidth="1"/>
    <col min="261" max="262" width="10.875" style="2" customWidth="1"/>
    <col min="263" max="263" width="4.625" style="2" customWidth="1"/>
    <col min="264" max="264" width="3.375" style="2" customWidth="1"/>
    <col min="265" max="265" width="14.625" style="2" customWidth="1"/>
    <col min="266" max="512" width="13.375" style="2"/>
    <col min="513" max="513" width="13.375" style="2" customWidth="1"/>
    <col min="514" max="514" width="3.375" style="2" customWidth="1"/>
    <col min="515" max="515" width="4.625" style="2" customWidth="1"/>
    <col min="516" max="516" width="3.375" style="2" customWidth="1"/>
    <col min="517" max="518" width="10.875" style="2" customWidth="1"/>
    <col min="519" max="519" width="4.625" style="2" customWidth="1"/>
    <col min="520" max="520" width="3.375" style="2" customWidth="1"/>
    <col min="521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1" width="4.625" style="2" customWidth="1"/>
    <col min="772" max="772" width="3.375" style="2" customWidth="1"/>
    <col min="773" max="774" width="10.875" style="2" customWidth="1"/>
    <col min="775" max="775" width="4.625" style="2" customWidth="1"/>
    <col min="776" max="776" width="3.375" style="2" customWidth="1"/>
    <col min="777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27" width="4.625" style="2" customWidth="1"/>
    <col min="1028" max="1028" width="3.375" style="2" customWidth="1"/>
    <col min="1029" max="1030" width="10.875" style="2" customWidth="1"/>
    <col min="1031" max="1031" width="4.625" style="2" customWidth="1"/>
    <col min="1032" max="1032" width="3.375" style="2" customWidth="1"/>
    <col min="1033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3" width="4.625" style="2" customWidth="1"/>
    <col min="1284" max="1284" width="3.375" style="2" customWidth="1"/>
    <col min="1285" max="1286" width="10.875" style="2" customWidth="1"/>
    <col min="1287" max="1287" width="4.625" style="2" customWidth="1"/>
    <col min="1288" max="1288" width="3.375" style="2" customWidth="1"/>
    <col min="1289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39" width="4.625" style="2" customWidth="1"/>
    <col min="1540" max="1540" width="3.375" style="2" customWidth="1"/>
    <col min="1541" max="1542" width="10.875" style="2" customWidth="1"/>
    <col min="1543" max="1543" width="4.625" style="2" customWidth="1"/>
    <col min="1544" max="1544" width="3.375" style="2" customWidth="1"/>
    <col min="1545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795" width="4.625" style="2" customWidth="1"/>
    <col min="1796" max="1796" width="3.375" style="2" customWidth="1"/>
    <col min="1797" max="1798" width="10.875" style="2" customWidth="1"/>
    <col min="1799" max="1799" width="4.625" style="2" customWidth="1"/>
    <col min="1800" max="1800" width="3.375" style="2" customWidth="1"/>
    <col min="1801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1" width="4.625" style="2" customWidth="1"/>
    <col min="2052" max="2052" width="3.375" style="2" customWidth="1"/>
    <col min="2053" max="2054" width="10.875" style="2" customWidth="1"/>
    <col min="2055" max="2055" width="4.625" style="2" customWidth="1"/>
    <col min="2056" max="2056" width="3.375" style="2" customWidth="1"/>
    <col min="2057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07" width="4.625" style="2" customWidth="1"/>
    <col min="2308" max="2308" width="3.375" style="2" customWidth="1"/>
    <col min="2309" max="2310" width="10.875" style="2" customWidth="1"/>
    <col min="2311" max="2311" width="4.625" style="2" customWidth="1"/>
    <col min="2312" max="2312" width="3.375" style="2" customWidth="1"/>
    <col min="2313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3" width="4.625" style="2" customWidth="1"/>
    <col min="2564" max="2564" width="3.375" style="2" customWidth="1"/>
    <col min="2565" max="2566" width="10.875" style="2" customWidth="1"/>
    <col min="2567" max="2567" width="4.625" style="2" customWidth="1"/>
    <col min="2568" max="2568" width="3.375" style="2" customWidth="1"/>
    <col min="2569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19" width="4.625" style="2" customWidth="1"/>
    <col min="2820" max="2820" width="3.375" style="2" customWidth="1"/>
    <col min="2821" max="2822" width="10.875" style="2" customWidth="1"/>
    <col min="2823" max="2823" width="4.625" style="2" customWidth="1"/>
    <col min="2824" max="2824" width="3.375" style="2" customWidth="1"/>
    <col min="2825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75" width="4.625" style="2" customWidth="1"/>
    <col min="3076" max="3076" width="3.375" style="2" customWidth="1"/>
    <col min="3077" max="3078" width="10.875" style="2" customWidth="1"/>
    <col min="3079" max="3079" width="4.625" style="2" customWidth="1"/>
    <col min="3080" max="3080" width="3.375" style="2" customWidth="1"/>
    <col min="3081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1" width="4.625" style="2" customWidth="1"/>
    <col min="3332" max="3332" width="3.375" style="2" customWidth="1"/>
    <col min="3333" max="3334" width="10.875" style="2" customWidth="1"/>
    <col min="3335" max="3335" width="4.625" style="2" customWidth="1"/>
    <col min="3336" max="3336" width="3.375" style="2" customWidth="1"/>
    <col min="3337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87" width="4.625" style="2" customWidth="1"/>
    <col min="3588" max="3588" width="3.375" style="2" customWidth="1"/>
    <col min="3589" max="3590" width="10.875" style="2" customWidth="1"/>
    <col min="3591" max="3591" width="4.625" style="2" customWidth="1"/>
    <col min="3592" max="3592" width="3.375" style="2" customWidth="1"/>
    <col min="3593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3" width="4.625" style="2" customWidth="1"/>
    <col min="3844" max="3844" width="3.375" style="2" customWidth="1"/>
    <col min="3845" max="3846" width="10.875" style="2" customWidth="1"/>
    <col min="3847" max="3847" width="4.625" style="2" customWidth="1"/>
    <col min="3848" max="3848" width="3.375" style="2" customWidth="1"/>
    <col min="3849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099" width="4.625" style="2" customWidth="1"/>
    <col min="4100" max="4100" width="3.375" style="2" customWidth="1"/>
    <col min="4101" max="4102" width="10.875" style="2" customWidth="1"/>
    <col min="4103" max="4103" width="4.625" style="2" customWidth="1"/>
    <col min="4104" max="4104" width="3.375" style="2" customWidth="1"/>
    <col min="4105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55" width="4.625" style="2" customWidth="1"/>
    <col min="4356" max="4356" width="3.375" style="2" customWidth="1"/>
    <col min="4357" max="4358" width="10.875" style="2" customWidth="1"/>
    <col min="4359" max="4359" width="4.625" style="2" customWidth="1"/>
    <col min="4360" max="4360" width="3.375" style="2" customWidth="1"/>
    <col min="4361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1" width="4.625" style="2" customWidth="1"/>
    <col min="4612" max="4612" width="3.375" style="2" customWidth="1"/>
    <col min="4613" max="4614" width="10.875" style="2" customWidth="1"/>
    <col min="4615" max="4615" width="4.625" style="2" customWidth="1"/>
    <col min="4616" max="4616" width="3.375" style="2" customWidth="1"/>
    <col min="4617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67" width="4.625" style="2" customWidth="1"/>
    <col min="4868" max="4868" width="3.375" style="2" customWidth="1"/>
    <col min="4869" max="4870" width="10.875" style="2" customWidth="1"/>
    <col min="4871" max="4871" width="4.625" style="2" customWidth="1"/>
    <col min="4872" max="4872" width="3.375" style="2" customWidth="1"/>
    <col min="4873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3" width="4.625" style="2" customWidth="1"/>
    <col min="5124" max="5124" width="3.375" style="2" customWidth="1"/>
    <col min="5125" max="5126" width="10.875" style="2" customWidth="1"/>
    <col min="5127" max="5127" width="4.625" style="2" customWidth="1"/>
    <col min="5128" max="5128" width="3.375" style="2" customWidth="1"/>
    <col min="5129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79" width="4.625" style="2" customWidth="1"/>
    <col min="5380" max="5380" width="3.375" style="2" customWidth="1"/>
    <col min="5381" max="5382" width="10.875" style="2" customWidth="1"/>
    <col min="5383" max="5383" width="4.625" style="2" customWidth="1"/>
    <col min="5384" max="5384" width="3.375" style="2" customWidth="1"/>
    <col min="5385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35" width="4.625" style="2" customWidth="1"/>
    <col min="5636" max="5636" width="3.375" style="2" customWidth="1"/>
    <col min="5637" max="5638" width="10.875" style="2" customWidth="1"/>
    <col min="5639" max="5639" width="4.625" style="2" customWidth="1"/>
    <col min="5640" max="5640" width="3.375" style="2" customWidth="1"/>
    <col min="5641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1" width="4.625" style="2" customWidth="1"/>
    <col min="5892" max="5892" width="3.375" style="2" customWidth="1"/>
    <col min="5893" max="5894" width="10.875" style="2" customWidth="1"/>
    <col min="5895" max="5895" width="4.625" style="2" customWidth="1"/>
    <col min="5896" max="5896" width="3.375" style="2" customWidth="1"/>
    <col min="5897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47" width="4.625" style="2" customWidth="1"/>
    <col min="6148" max="6148" width="3.375" style="2" customWidth="1"/>
    <col min="6149" max="6150" width="10.875" style="2" customWidth="1"/>
    <col min="6151" max="6151" width="4.625" style="2" customWidth="1"/>
    <col min="6152" max="6152" width="3.375" style="2" customWidth="1"/>
    <col min="6153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3" width="4.625" style="2" customWidth="1"/>
    <col min="6404" max="6404" width="3.375" style="2" customWidth="1"/>
    <col min="6405" max="6406" width="10.875" style="2" customWidth="1"/>
    <col min="6407" max="6407" width="4.625" style="2" customWidth="1"/>
    <col min="6408" max="6408" width="3.375" style="2" customWidth="1"/>
    <col min="6409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59" width="4.625" style="2" customWidth="1"/>
    <col min="6660" max="6660" width="3.375" style="2" customWidth="1"/>
    <col min="6661" max="6662" width="10.875" style="2" customWidth="1"/>
    <col min="6663" max="6663" width="4.625" style="2" customWidth="1"/>
    <col min="6664" max="6664" width="3.375" style="2" customWidth="1"/>
    <col min="6665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15" width="4.625" style="2" customWidth="1"/>
    <col min="6916" max="6916" width="3.375" style="2" customWidth="1"/>
    <col min="6917" max="6918" width="10.875" style="2" customWidth="1"/>
    <col min="6919" max="6919" width="4.625" style="2" customWidth="1"/>
    <col min="6920" max="6920" width="3.375" style="2" customWidth="1"/>
    <col min="6921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1" width="4.625" style="2" customWidth="1"/>
    <col min="7172" max="7172" width="3.375" style="2" customWidth="1"/>
    <col min="7173" max="7174" width="10.875" style="2" customWidth="1"/>
    <col min="7175" max="7175" width="4.625" style="2" customWidth="1"/>
    <col min="7176" max="7176" width="3.375" style="2" customWidth="1"/>
    <col min="7177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27" width="4.625" style="2" customWidth="1"/>
    <col min="7428" max="7428" width="3.375" style="2" customWidth="1"/>
    <col min="7429" max="7430" width="10.875" style="2" customWidth="1"/>
    <col min="7431" max="7431" width="4.625" style="2" customWidth="1"/>
    <col min="7432" max="7432" width="3.375" style="2" customWidth="1"/>
    <col min="7433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3" width="4.625" style="2" customWidth="1"/>
    <col min="7684" max="7684" width="3.375" style="2" customWidth="1"/>
    <col min="7685" max="7686" width="10.875" style="2" customWidth="1"/>
    <col min="7687" max="7687" width="4.625" style="2" customWidth="1"/>
    <col min="7688" max="7688" width="3.375" style="2" customWidth="1"/>
    <col min="7689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39" width="4.625" style="2" customWidth="1"/>
    <col min="7940" max="7940" width="3.375" style="2" customWidth="1"/>
    <col min="7941" max="7942" width="10.875" style="2" customWidth="1"/>
    <col min="7943" max="7943" width="4.625" style="2" customWidth="1"/>
    <col min="7944" max="7944" width="3.375" style="2" customWidth="1"/>
    <col min="7945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195" width="4.625" style="2" customWidth="1"/>
    <col min="8196" max="8196" width="3.375" style="2" customWidth="1"/>
    <col min="8197" max="8198" width="10.875" style="2" customWidth="1"/>
    <col min="8199" max="8199" width="4.625" style="2" customWidth="1"/>
    <col min="8200" max="8200" width="3.375" style="2" customWidth="1"/>
    <col min="8201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1" width="4.625" style="2" customWidth="1"/>
    <col min="8452" max="8452" width="3.375" style="2" customWidth="1"/>
    <col min="8453" max="8454" width="10.875" style="2" customWidth="1"/>
    <col min="8455" max="8455" width="4.625" style="2" customWidth="1"/>
    <col min="8456" max="8456" width="3.375" style="2" customWidth="1"/>
    <col min="8457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07" width="4.625" style="2" customWidth="1"/>
    <col min="8708" max="8708" width="3.375" style="2" customWidth="1"/>
    <col min="8709" max="8710" width="10.875" style="2" customWidth="1"/>
    <col min="8711" max="8711" width="4.625" style="2" customWidth="1"/>
    <col min="8712" max="8712" width="3.375" style="2" customWidth="1"/>
    <col min="8713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3" width="4.625" style="2" customWidth="1"/>
    <col min="8964" max="8964" width="3.375" style="2" customWidth="1"/>
    <col min="8965" max="8966" width="10.875" style="2" customWidth="1"/>
    <col min="8967" max="8967" width="4.625" style="2" customWidth="1"/>
    <col min="8968" max="8968" width="3.375" style="2" customWidth="1"/>
    <col min="8969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19" width="4.625" style="2" customWidth="1"/>
    <col min="9220" max="9220" width="3.375" style="2" customWidth="1"/>
    <col min="9221" max="9222" width="10.875" style="2" customWidth="1"/>
    <col min="9223" max="9223" width="4.625" style="2" customWidth="1"/>
    <col min="9224" max="9224" width="3.375" style="2" customWidth="1"/>
    <col min="9225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75" width="4.625" style="2" customWidth="1"/>
    <col min="9476" max="9476" width="3.375" style="2" customWidth="1"/>
    <col min="9477" max="9478" width="10.875" style="2" customWidth="1"/>
    <col min="9479" max="9479" width="4.625" style="2" customWidth="1"/>
    <col min="9480" max="9480" width="3.375" style="2" customWidth="1"/>
    <col min="9481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1" width="4.625" style="2" customWidth="1"/>
    <col min="9732" max="9732" width="3.375" style="2" customWidth="1"/>
    <col min="9733" max="9734" width="10.875" style="2" customWidth="1"/>
    <col min="9735" max="9735" width="4.625" style="2" customWidth="1"/>
    <col min="9736" max="9736" width="3.375" style="2" customWidth="1"/>
    <col min="9737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87" width="4.625" style="2" customWidth="1"/>
    <col min="9988" max="9988" width="3.375" style="2" customWidth="1"/>
    <col min="9989" max="9990" width="10.875" style="2" customWidth="1"/>
    <col min="9991" max="9991" width="4.625" style="2" customWidth="1"/>
    <col min="9992" max="9992" width="3.375" style="2" customWidth="1"/>
    <col min="9993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3" width="4.625" style="2" customWidth="1"/>
    <col min="10244" max="10244" width="3.375" style="2" customWidth="1"/>
    <col min="10245" max="10246" width="10.875" style="2" customWidth="1"/>
    <col min="10247" max="10247" width="4.625" style="2" customWidth="1"/>
    <col min="10248" max="10248" width="3.375" style="2" customWidth="1"/>
    <col min="10249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499" width="4.625" style="2" customWidth="1"/>
    <col min="10500" max="10500" width="3.375" style="2" customWidth="1"/>
    <col min="10501" max="10502" width="10.875" style="2" customWidth="1"/>
    <col min="10503" max="10503" width="4.625" style="2" customWidth="1"/>
    <col min="10504" max="10504" width="3.375" style="2" customWidth="1"/>
    <col min="10505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55" width="4.625" style="2" customWidth="1"/>
    <col min="10756" max="10756" width="3.375" style="2" customWidth="1"/>
    <col min="10757" max="10758" width="10.875" style="2" customWidth="1"/>
    <col min="10759" max="10759" width="4.625" style="2" customWidth="1"/>
    <col min="10760" max="10760" width="3.375" style="2" customWidth="1"/>
    <col min="10761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1" width="4.625" style="2" customWidth="1"/>
    <col min="11012" max="11012" width="3.375" style="2" customWidth="1"/>
    <col min="11013" max="11014" width="10.875" style="2" customWidth="1"/>
    <col min="11015" max="11015" width="4.625" style="2" customWidth="1"/>
    <col min="11016" max="11016" width="3.375" style="2" customWidth="1"/>
    <col min="11017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67" width="4.625" style="2" customWidth="1"/>
    <col min="11268" max="11268" width="3.375" style="2" customWidth="1"/>
    <col min="11269" max="11270" width="10.875" style="2" customWidth="1"/>
    <col min="11271" max="11271" width="4.625" style="2" customWidth="1"/>
    <col min="11272" max="11272" width="3.375" style="2" customWidth="1"/>
    <col min="11273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3" width="4.625" style="2" customWidth="1"/>
    <col min="11524" max="11524" width="3.375" style="2" customWidth="1"/>
    <col min="11525" max="11526" width="10.875" style="2" customWidth="1"/>
    <col min="11527" max="11527" width="4.625" style="2" customWidth="1"/>
    <col min="11528" max="11528" width="3.375" style="2" customWidth="1"/>
    <col min="11529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79" width="4.625" style="2" customWidth="1"/>
    <col min="11780" max="11780" width="3.375" style="2" customWidth="1"/>
    <col min="11781" max="11782" width="10.875" style="2" customWidth="1"/>
    <col min="11783" max="11783" width="4.625" style="2" customWidth="1"/>
    <col min="11784" max="11784" width="3.375" style="2" customWidth="1"/>
    <col min="11785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35" width="4.625" style="2" customWidth="1"/>
    <col min="12036" max="12036" width="3.375" style="2" customWidth="1"/>
    <col min="12037" max="12038" width="10.875" style="2" customWidth="1"/>
    <col min="12039" max="12039" width="4.625" style="2" customWidth="1"/>
    <col min="12040" max="12040" width="3.375" style="2" customWidth="1"/>
    <col min="12041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1" width="4.625" style="2" customWidth="1"/>
    <col min="12292" max="12292" width="3.375" style="2" customWidth="1"/>
    <col min="12293" max="12294" width="10.875" style="2" customWidth="1"/>
    <col min="12295" max="12295" width="4.625" style="2" customWidth="1"/>
    <col min="12296" max="12296" width="3.375" style="2" customWidth="1"/>
    <col min="12297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47" width="4.625" style="2" customWidth="1"/>
    <col min="12548" max="12548" width="3.375" style="2" customWidth="1"/>
    <col min="12549" max="12550" width="10.875" style="2" customWidth="1"/>
    <col min="12551" max="12551" width="4.625" style="2" customWidth="1"/>
    <col min="12552" max="12552" width="3.375" style="2" customWidth="1"/>
    <col min="12553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3" width="4.625" style="2" customWidth="1"/>
    <col min="12804" max="12804" width="3.375" style="2" customWidth="1"/>
    <col min="12805" max="12806" width="10.875" style="2" customWidth="1"/>
    <col min="12807" max="12807" width="4.625" style="2" customWidth="1"/>
    <col min="12808" max="12808" width="3.375" style="2" customWidth="1"/>
    <col min="12809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59" width="4.625" style="2" customWidth="1"/>
    <col min="13060" max="13060" width="3.375" style="2" customWidth="1"/>
    <col min="13061" max="13062" width="10.875" style="2" customWidth="1"/>
    <col min="13063" max="13063" width="4.625" style="2" customWidth="1"/>
    <col min="13064" max="13064" width="3.375" style="2" customWidth="1"/>
    <col min="13065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15" width="4.625" style="2" customWidth="1"/>
    <col min="13316" max="13316" width="3.375" style="2" customWidth="1"/>
    <col min="13317" max="13318" width="10.875" style="2" customWidth="1"/>
    <col min="13319" max="13319" width="4.625" style="2" customWidth="1"/>
    <col min="13320" max="13320" width="3.375" style="2" customWidth="1"/>
    <col min="13321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1" width="4.625" style="2" customWidth="1"/>
    <col min="13572" max="13572" width="3.375" style="2" customWidth="1"/>
    <col min="13573" max="13574" width="10.875" style="2" customWidth="1"/>
    <col min="13575" max="13575" width="4.625" style="2" customWidth="1"/>
    <col min="13576" max="13576" width="3.375" style="2" customWidth="1"/>
    <col min="13577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27" width="4.625" style="2" customWidth="1"/>
    <col min="13828" max="13828" width="3.375" style="2" customWidth="1"/>
    <col min="13829" max="13830" width="10.875" style="2" customWidth="1"/>
    <col min="13831" max="13831" width="4.625" style="2" customWidth="1"/>
    <col min="13832" max="13832" width="3.375" style="2" customWidth="1"/>
    <col min="13833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3" width="4.625" style="2" customWidth="1"/>
    <col min="14084" max="14084" width="3.375" style="2" customWidth="1"/>
    <col min="14085" max="14086" width="10.875" style="2" customWidth="1"/>
    <col min="14087" max="14087" width="4.625" style="2" customWidth="1"/>
    <col min="14088" max="14088" width="3.375" style="2" customWidth="1"/>
    <col min="14089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39" width="4.625" style="2" customWidth="1"/>
    <col min="14340" max="14340" width="3.375" style="2" customWidth="1"/>
    <col min="14341" max="14342" width="10.875" style="2" customWidth="1"/>
    <col min="14343" max="14343" width="4.625" style="2" customWidth="1"/>
    <col min="14344" max="14344" width="3.375" style="2" customWidth="1"/>
    <col min="14345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595" width="4.625" style="2" customWidth="1"/>
    <col min="14596" max="14596" width="3.375" style="2" customWidth="1"/>
    <col min="14597" max="14598" width="10.875" style="2" customWidth="1"/>
    <col min="14599" max="14599" width="4.625" style="2" customWidth="1"/>
    <col min="14600" max="14600" width="3.375" style="2" customWidth="1"/>
    <col min="14601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1" width="4.625" style="2" customWidth="1"/>
    <col min="14852" max="14852" width="3.375" style="2" customWidth="1"/>
    <col min="14853" max="14854" width="10.875" style="2" customWidth="1"/>
    <col min="14855" max="14855" width="4.625" style="2" customWidth="1"/>
    <col min="14856" max="14856" width="3.375" style="2" customWidth="1"/>
    <col min="14857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07" width="4.625" style="2" customWidth="1"/>
    <col min="15108" max="15108" width="3.375" style="2" customWidth="1"/>
    <col min="15109" max="15110" width="10.875" style="2" customWidth="1"/>
    <col min="15111" max="15111" width="4.625" style="2" customWidth="1"/>
    <col min="15112" max="15112" width="3.375" style="2" customWidth="1"/>
    <col min="15113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3" width="4.625" style="2" customWidth="1"/>
    <col min="15364" max="15364" width="3.375" style="2" customWidth="1"/>
    <col min="15365" max="15366" width="10.875" style="2" customWidth="1"/>
    <col min="15367" max="15367" width="4.625" style="2" customWidth="1"/>
    <col min="15368" max="15368" width="3.375" style="2" customWidth="1"/>
    <col min="15369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19" width="4.625" style="2" customWidth="1"/>
    <col min="15620" max="15620" width="3.375" style="2" customWidth="1"/>
    <col min="15621" max="15622" width="10.875" style="2" customWidth="1"/>
    <col min="15623" max="15623" width="4.625" style="2" customWidth="1"/>
    <col min="15624" max="15624" width="3.375" style="2" customWidth="1"/>
    <col min="15625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75" width="4.625" style="2" customWidth="1"/>
    <col min="15876" max="15876" width="3.375" style="2" customWidth="1"/>
    <col min="15877" max="15878" width="10.875" style="2" customWidth="1"/>
    <col min="15879" max="15879" width="4.625" style="2" customWidth="1"/>
    <col min="15880" max="15880" width="3.375" style="2" customWidth="1"/>
    <col min="15881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1" width="4.625" style="2" customWidth="1"/>
    <col min="16132" max="16132" width="3.375" style="2" customWidth="1"/>
    <col min="16133" max="16134" width="10.875" style="2" customWidth="1"/>
    <col min="16135" max="16135" width="4.625" style="2" customWidth="1"/>
    <col min="16136" max="16136" width="3.375" style="2" customWidth="1"/>
    <col min="16137" max="16137" width="14.625" style="2" customWidth="1"/>
    <col min="16138" max="16384" width="13.375" style="2"/>
  </cols>
  <sheetData>
    <row r="1" spans="1:15" x14ac:dyDescent="0.2">
      <c r="A1" s="1"/>
    </row>
    <row r="6" spans="1:15" x14ac:dyDescent="0.2">
      <c r="J6" s="3" t="s">
        <v>261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I8" s="8" t="s">
        <v>262</v>
      </c>
      <c r="J8" s="8" t="s">
        <v>263</v>
      </c>
      <c r="K8" s="8" t="s">
        <v>264</v>
      </c>
      <c r="L8" s="8" t="s">
        <v>265</v>
      </c>
      <c r="M8" s="8" t="s">
        <v>266</v>
      </c>
      <c r="N8" s="8" t="s">
        <v>267</v>
      </c>
      <c r="O8" s="8" t="s">
        <v>268</v>
      </c>
    </row>
    <row r="9" spans="1:15" x14ac:dyDescent="0.2">
      <c r="B9" s="6"/>
      <c r="C9" s="6"/>
      <c r="D9" s="6"/>
      <c r="E9" s="6"/>
      <c r="F9" s="6"/>
      <c r="G9" s="6"/>
      <c r="H9" s="6"/>
      <c r="I9" s="10" t="s">
        <v>269</v>
      </c>
      <c r="J9" s="10" t="s">
        <v>270</v>
      </c>
      <c r="K9" s="10" t="s">
        <v>271</v>
      </c>
      <c r="L9" s="10" t="s">
        <v>272</v>
      </c>
      <c r="M9" s="10" t="s">
        <v>273</v>
      </c>
      <c r="N9" s="10" t="s">
        <v>274</v>
      </c>
      <c r="O9" s="10" t="s">
        <v>275</v>
      </c>
    </row>
    <row r="10" spans="1:15" x14ac:dyDescent="0.2">
      <c r="I10" s="5"/>
    </row>
    <row r="11" spans="1:15" x14ac:dyDescent="0.2">
      <c r="B11" s="1" t="s">
        <v>276</v>
      </c>
      <c r="G11" s="1" t="s">
        <v>277</v>
      </c>
      <c r="I11" s="55">
        <f t="shared" ref="I11:O11" si="0">I12+I13</f>
        <v>3.8600000000000003</v>
      </c>
      <c r="J11" s="56">
        <f t="shared" si="0"/>
        <v>3.55</v>
      </c>
      <c r="K11" s="56">
        <f t="shared" si="0"/>
        <v>3.58</v>
      </c>
      <c r="L11" s="56">
        <f t="shared" si="0"/>
        <v>3.55</v>
      </c>
      <c r="M11" s="56">
        <f t="shared" si="0"/>
        <v>3.54</v>
      </c>
      <c r="N11" s="56">
        <f t="shared" si="0"/>
        <v>3.46</v>
      </c>
      <c r="O11" s="56">
        <f t="shared" si="0"/>
        <v>3.25</v>
      </c>
    </row>
    <row r="12" spans="1:15" x14ac:dyDescent="0.2">
      <c r="C12" s="1" t="s">
        <v>278</v>
      </c>
      <c r="D12" s="1" t="s">
        <v>279</v>
      </c>
      <c r="G12" s="1" t="s">
        <v>278</v>
      </c>
      <c r="I12" s="57">
        <v>2.27</v>
      </c>
      <c r="J12" s="58">
        <v>2.06</v>
      </c>
      <c r="K12" s="58">
        <v>2.36</v>
      </c>
      <c r="L12" s="58">
        <v>2.34</v>
      </c>
      <c r="M12" s="58">
        <v>2.16</v>
      </c>
      <c r="N12" s="58">
        <v>2.2400000000000002</v>
      </c>
      <c r="O12" s="58">
        <v>2.23</v>
      </c>
    </row>
    <row r="13" spans="1:15" x14ac:dyDescent="0.2">
      <c r="C13" s="1" t="s">
        <v>278</v>
      </c>
      <c r="D13" s="1" t="s">
        <v>280</v>
      </c>
      <c r="G13" s="1" t="s">
        <v>278</v>
      </c>
      <c r="I13" s="57">
        <v>1.59</v>
      </c>
      <c r="J13" s="58">
        <v>1.49</v>
      </c>
      <c r="K13" s="58">
        <v>1.22</v>
      </c>
      <c r="L13" s="58">
        <v>1.21</v>
      </c>
      <c r="M13" s="58">
        <v>1.38</v>
      </c>
      <c r="N13" s="58">
        <v>1.22</v>
      </c>
      <c r="O13" s="58">
        <v>1.02</v>
      </c>
    </row>
    <row r="14" spans="1:15" x14ac:dyDescent="0.2">
      <c r="I14" s="13"/>
      <c r="J14" s="58"/>
      <c r="K14" s="58"/>
      <c r="L14" s="58"/>
      <c r="M14" s="58"/>
      <c r="N14" s="58"/>
      <c r="O14" s="58"/>
    </row>
    <row r="15" spans="1:15" x14ac:dyDescent="0.2">
      <c r="B15" s="1" t="s">
        <v>281</v>
      </c>
      <c r="G15" s="1" t="s">
        <v>282</v>
      </c>
      <c r="I15" s="59">
        <f t="shared" ref="I15:O15" si="1">I17+I24</f>
        <v>208.5</v>
      </c>
      <c r="J15" s="60">
        <f t="shared" si="1"/>
        <v>233.60000000000002</v>
      </c>
      <c r="K15" s="60">
        <f t="shared" si="1"/>
        <v>198.6</v>
      </c>
      <c r="L15" s="60">
        <f t="shared" si="1"/>
        <v>167</v>
      </c>
      <c r="M15" s="60">
        <f t="shared" si="1"/>
        <v>169.5</v>
      </c>
      <c r="N15" s="60">
        <f t="shared" si="1"/>
        <v>173.5</v>
      </c>
      <c r="O15" s="60">
        <f t="shared" si="1"/>
        <v>177.2</v>
      </c>
    </row>
    <row r="16" spans="1:15" x14ac:dyDescent="0.2">
      <c r="I16" s="5"/>
    </row>
    <row r="17" spans="2:15" x14ac:dyDescent="0.2">
      <c r="C17" s="1" t="s">
        <v>283</v>
      </c>
      <c r="G17" s="1" t="s">
        <v>278</v>
      </c>
      <c r="I17" s="59">
        <f t="shared" ref="I17:O17" si="2">I18+I20</f>
        <v>96.100000000000009</v>
      </c>
      <c r="J17" s="60">
        <f t="shared" si="2"/>
        <v>94.7</v>
      </c>
      <c r="K17" s="60">
        <f t="shared" si="2"/>
        <v>97.8</v>
      </c>
      <c r="L17" s="60">
        <f t="shared" si="2"/>
        <v>98.4</v>
      </c>
      <c r="M17" s="60">
        <f t="shared" si="2"/>
        <v>93.300000000000011</v>
      </c>
      <c r="N17" s="60">
        <f t="shared" si="2"/>
        <v>93.9</v>
      </c>
      <c r="O17" s="60">
        <f t="shared" si="2"/>
        <v>92</v>
      </c>
    </row>
    <row r="18" spans="2:15" x14ac:dyDescent="0.2">
      <c r="D18" s="1" t="s">
        <v>284</v>
      </c>
      <c r="G18" s="1" t="s">
        <v>278</v>
      </c>
      <c r="I18" s="61">
        <v>39.200000000000003</v>
      </c>
      <c r="J18" s="62">
        <v>41.5</v>
      </c>
      <c r="K18" s="62">
        <v>39.4</v>
      </c>
      <c r="L18" s="62">
        <v>40.700000000000003</v>
      </c>
      <c r="M18" s="62">
        <v>41.7</v>
      </c>
      <c r="N18" s="62">
        <v>36.299999999999997</v>
      </c>
      <c r="O18" s="62">
        <v>35.799999999999997</v>
      </c>
    </row>
    <row r="19" spans="2:15" x14ac:dyDescent="0.2">
      <c r="I19" s="61"/>
      <c r="J19" s="62"/>
      <c r="K19" s="62"/>
      <c r="L19" s="62"/>
      <c r="M19" s="62"/>
      <c r="N19" s="62"/>
      <c r="O19" s="62"/>
    </row>
    <row r="20" spans="2:15" x14ac:dyDescent="0.2">
      <c r="D20" s="1" t="s">
        <v>285</v>
      </c>
      <c r="G20" s="1" t="s">
        <v>282</v>
      </c>
      <c r="I20" s="59">
        <f t="shared" ref="I20:O20" si="3">I21+I22</f>
        <v>56.900000000000006</v>
      </c>
      <c r="J20" s="60">
        <f t="shared" si="3"/>
        <v>53.2</v>
      </c>
      <c r="K20" s="60">
        <f t="shared" si="3"/>
        <v>58.4</v>
      </c>
      <c r="L20" s="60">
        <f t="shared" si="3"/>
        <v>57.699999999999996</v>
      </c>
      <c r="M20" s="60">
        <f t="shared" si="3"/>
        <v>51.6</v>
      </c>
      <c r="N20" s="60">
        <f t="shared" si="3"/>
        <v>57.6</v>
      </c>
      <c r="O20" s="60">
        <f t="shared" si="3"/>
        <v>56.199999999999996</v>
      </c>
    </row>
    <row r="21" spans="2:15" x14ac:dyDescent="0.2">
      <c r="E21" s="1" t="s">
        <v>286</v>
      </c>
      <c r="G21" s="1" t="s">
        <v>278</v>
      </c>
      <c r="I21" s="61">
        <v>6.2</v>
      </c>
      <c r="J21" s="62">
        <v>5.0999999999999996</v>
      </c>
      <c r="K21" s="62">
        <v>4.9000000000000004</v>
      </c>
      <c r="L21" s="62">
        <v>6.3</v>
      </c>
      <c r="M21" s="62">
        <v>5.7</v>
      </c>
      <c r="N21" s="62">
        <v>6.1</v>
      </c>
      <c r="O21" s="62">
        <v>4.8</v>
      </c>
    </row>
    <row r="22" spans="2:15" x14ac:dyDescent="0.2">
      <c r="E22" s="1" t="s">
        <v>287</v>
      </c>
      <c r="G22" s="1" t="s">
        <v>278</v>
      </c>
      <c r="I22" s="61">
        <v>50.7</v>
      </c>
      <c r="J22" s="62">
        <v>48.1</v>
      </c>
      <c r="K22" s="62">
        <v>53.5</v>
      </c>
      <c r="L22" s="62">
        <v>51.4</v>
      </c>
      <c r="M22" s="62">
        <v>45.9</v>
      </c>
      <c r="N22" s="62">
        <v>51.5</v>
      </c>
      <c r="O22" s="62">
        <v>51.4</v>
      </c>
    </row>
    <row r="23" spans="2:15" x14ac:dyDescent="0.2">
      <c r="I23" s="5"/>
    </row>
    <row r="24" spans="2:15" x14ac:dyDescent="0.2">
      <c r="C24" s="1" t="s">
        <v>288</v>
      </c>
      <c r="G24" s="1" t="s">
        <v>278</v>
      </c>
      <c r="I24" s="61">
        <v>112.4</v>
      </c>
      <c r="J24" s="62">
        <v>138.9</v>
      </c>
      <c r="K24" s="62">
        <v>100.8</v>
      </c>
      <c r="L24" s="62">
        <v>68.599999999999994</v>
      </c>
      <c r="M24" s="62">
        <v>76.2</v>
      </c>
      <c r="N24" s="62">
        <v>79.599999999999994</v>
      </c>
      <c r="O24" s="62">
        <v>85.2</v>
      </c>
    </row>
    <row r="25" spans="2:15" x14ac:dyDescent="0.2">
      <c r="B25" s="6"/>
      <c r="C25" s="6"/>
      <c r="D25" s="6"/>
      <c r="E25" s="6"/>
      <c r="F25" s="6"/>
      <c r="G25" s="6"/>
      <c r="H25" s="6"/>
      <c r="I25" s="63"/>
      <c r="J25" s="64"/>
      <c r="K25" s="64"/>
      <c r="L25" s="64"/>
      <c r="M25" s="64"/>
      <c r="N25" s="64"/>
      <c r="O25" s="64"/>
    </row>
    <row r="26" spans="2:15" x14ac:dyDescent="0.2">
      <c r="I26" s="13"/>
      <c r="J26" s="62"/>
      <c r="K26" s="62"/>
      <c r="L26" s="62"/>
      <c r="M26" s="62"/>
      <c r="N26" s="62"/>
      <c r="O26" s="62"/>
    </row>
    <row r="27" spans="2:15" x14ac:dyDescent="0.2">
      <c r="B27" s="1" t="s">
        <v>289</v>
      </c>
      <c r="G27" s="1" t="s">
        <v>220</v>
      </c>
      <c r="I27" s="59">
        <f t="shared" ref="I27:O27" si="4">I29+I43+I50</f>
        <v>9833.3000000000011</v>
      </c>
      <c r="J27" s="19">
        <f t="shared" si="4"/>
        <v>10191.400000000001</v>
      </c>
      <c r="K27" s="19">
        <f t="shared" si="4"/>
        <v>10005.1</v>
      </c>
      <c r="L27" s="19">
        <f t="shared" si="4"/>
        <v>10390.1</v>
      </c>
      <c r="M27" s="19">
        <f t="shared" si="4"/>
        <v>9712.4</v>
      </c>
      <c r="N27" s="19">
        <f t="shared" si="4"/>
        <v>9827.4000000000015</v>
      </c>
      <c r="O27" s="19">
        <f t="shared" si="4"/>
        <v>9500.1</v>
      </c>
    </row>
    <row r="28" spans="2:15" x14ac:dyDescent="0.2">
      <c r="I28" s="61"/>
      <c r="J28" s="62"/>
      <c r="K28" s="62"/>
      <c r="L28" s="62"/>
      <c r="M28" s="62"/>
      <c r="N28" s="62"/>
      <c r="O28" s="62"/>
    </row>
    <row r="29" spans="2:15" x14ac:dyDescent="0.2">
      <c r="C29" s="1" t="s">
        <v>290</v>
      </c>
      <c r="G29" s="1" t="s">
        <v>220</v>
      </c>
      <c r="I29" s="59">
        <f t="shared" ref="I29:O29" si="5">SUM(I30:I41)</f>
        <v>3513.6</v>
      </c>
      <c r="J29" s="19">
        <f t="shared" si="5"/>
        <v>3879.4000000000005</v>
      </c>
      <c r="K29" s="19">
        <f t="shared" si="5"/>
        <v>3441.0000000000005</v>
      </c>
      <c r="L29" s="19">
        <f t="shared" si="5"/>
        <v>3796.4</v>
      </c>
      <c r="M29" s="19">
        <f t="shared" si="5"/>
        <v>3089.1</v>
      </c>
      <c r="N29" s="19">
        <f t="shared" si="5"/>
        <v>3470.8000000000006</v>
      </c>
      <c r="O29" s="19">
        <f t="shared" si="5"/>
        <v>3068.0999999999995</v>
      </c>
    </row>
    <row r="30" spans="2:15" x14ac:dyDescent="0.2">
      <c r="D30" s="1" t="s">
        <v>291</v>
      </c>
      <c r="G30" s="1" t="s">
        <v>292</v>
      </c>
      <c r="I30" s="61">
        <v>556.1</v>
      </c>
      <c r="J30" s="62">
        <v>601.6</v>
      </c>
      <c r="K30" s="62">
        <v>541.6</v>
      </c>
      <c r="L30" s="62">
        <v>608.6</v>
      </c>
      <c r="M30" s="62">
        <v>501.9</v>
      </c>
      <c r="N30" s="62">
        <v>379.7</v>
      </c>
      <c r="O30" s="62">
        <v>398.3</v>
      </c>
    </row>
    <row r="31" spans="2:15" x14ac:dyDescent="0.2">
      <c r="D31" s="1" t="s">
        <v>293</v>
      </c>
      <c r="G31" s="1" t="s">
        <v>292</v>
      </c>
      <c r="I31" s="61">
        <v>700.3</v>
      </c>
      <c r="J31" s="62">
        <v>627.6</v>
      </c>
      <c r="K31" s="62">
        <v>616.70000000000005</v>
      </c>
      <c r="L31" s="62">
        <v>597.29999999999995</v>
      </c>
      <c r="M31" s="62">
        <v>619.29999999999995</v>
      </c>
      <c r="N31" s="62">
        <v>665.9</v>
      </c>
      <c r="O31" s="62">
        <v>440.3</v>
      </c>
    </row>
    <row r="32" spans="2:15" x14ac:dyDescent="0.2">
      <c r="I32" s="5"/>
    </row>
    <row r="33" spans="3:15" x14ac:dyDescent="0.2">
      <c r="D33" s="1" t="s">
        <v>294</v>
      </c>
      <c r="G33" s="1" t="s">
        <v>292</v>
      </c>
      <c r="I33" s="61">
        <v>1875.8</v>
      </c>
      <c r="J33" s="14">
        <v>2246.1</v>
      </c>
      <c r="K33" s="14">
        <v>1948.8</v>
      </c>
      <c r="L33" s="14">
        <v>2258.1999999999998</v>
      </c>
      <c r="M33" s="14">
        <v>1671.6</v>
      </c>
      <c r="N33" s="14">
        <v>2072.3000000000002</v>
      </c>
      <c r="O33" s="14">
        <v>1879.9</v>
      </c>
    </row>
    <row r="34" spans="3:15" x14ac:dyDescent="0.2">
      <c r="D34" s="1" t="s">
        <v>295</v>
      </c>
      <c r="G34" s="1" t="s">
        <v>292</v>
      </c>
      <c r="I34" s="61">
        <v>0.2</v>
      </c>
      <c r="J34" s="14">
        <v>0.4</v>
      </c>
      <c r="K34" s="14">
        <v>0.9</v>
      </c>
      <c r="L34" s="14">
        <v>0.5</v>
      </c>
      <c r="M34" s="14">
        <v>0.5</v>
      </c>
      <c r="N34" s="14">
        <v>0.4</v>
      </c>
      <c r="O34" s="14">
        <v>0.7</v>
      </c>
    </row>
    <row r="35" spans="3:15" x14ac:dyDescent="0.2">
      <c r="D35" s="1" t="s">
        <v>296</v>
      </c>
      <c r="G35" s="1" t="s">
        <v>292</v>
      </c>
      <c r="I35" s="61">
        <v>184.8</v>
      </c>
      <c r="J35" s="14">
        <v>194.8</v>
      </c>
      <c r="K35" s="14">
        <v>193.5</v>
      </c>
      <c r="L35" s="14">
        <v>199.9</v>
      </c>
      <c r="M35" s="14">
        <v>205.3</v>
      </c>
      <c r="N35" s="14">
        <v>248.1</v>
      </c>
      <c r="O35" s="14">
        <v>256.8</v>
      </c>
    </row>
    <row r="36" spans="3:15" x14ac:dyDescent="0.2">
      <c r="D36" s="1" t="s">
        <v>297</v>
      </c>
      <c r="G36" s="1" t="s">
        <v>292</v>
      </c>
      <c r="I36" s="61">
        <v>68.599999999999994</v>
      </c>
      <c r="J36" s="14">
        <v>68.099999999999994</v>
      </c>
      <c r="K36" s="14">
        <v>65.8</v>
      </c>
      <c r="L36" s="14">
        <v>66.3</v>
      </c>
      <c r="M36" s="14">
        <v>57.7</v>
      </c>
      <c r="N36" s="14">
        <v>66.900000000000006</v>
      </c>
      <c r="O36" s="14">
        <v>60</v>
      </c>
    </row>
    <row r="37" spans="3:15" x14ac:dyDescent="0.2">
      <c r="I37" s="5"/>
    </row>
    <row r="38" spans="3:15" x14ac:dyDescent="0.2">
      <c r="D38" s="1" t="s">
        <v>298</v>
      </c>
      <c r="G38" s="1" t="s">
        <v>292</v>
      </c>
      <c r="I38" s="61">
        <v>101.3</v>
      </c>
      <c r="J38" s="14">
        <v>95.8</v>
      </c>
      <c r="K38" s="14">
        <v>0.7</v>
      </c>
      <c r="L38" s="14">
        <v>0.3</v>
      </c>
      <c r="M38" s="14">
        <v>0.1</v>
      </c>
      <c r="N38" s="14">
        <v>0.3</v>
      </c>
      <c r="O38" s="14">
        <v>0.2</v>
      </c>
    </row>
    <row r="39" spans="3:15" x14ac:dyDescent="0.2">
      <c r="D39" s="1" t="s">
        <v>299</v>
      </c>
      <c r="G39" s="1" t="s">
        <v>292</v>
      </c>
      <c r="I39" s="61">
        <v>15.3</v>
      </c>
      <c r="J39" s="14">
        <v>29.6</v>
      </c>
      <c r="K39" s="14">
        <v>59.8</v>
      </c>
      <c r="L39" s="14">
        <v>53</v>
      </c>
      <c r="M39" s="14">
        <v>25</v>
      </c>
      <c r="N39" s="14">
        <v>25.9</v>
      </c>
      <c r="O39" s="14">
        <v>20.6</v>
      </c>
    </row>
    <row r="40" spans="3:15" x14ac:dyDescent="0.2">
      <c r="D40" s="1" t="s">
        <v>300</v>
      </c>
      <c r="G40" s="1" t="s">
        <v>292</v>
      </c>
      <c r="I40" s="61">
        <v>6.5</v>
      </c>
      <c r="J40" s="14">
        <v>12</v>
      </c>
      <c r="K40" s="14">
        <v>10.1</v>
      </c>
      <c r="L40" s="14">
        <v>9.1</v>
      </c>
      <c r="M40" s="14">
        <v>3.8</v>
      </c>
      <c r="N40" s="14">
        <v>8</v>
      </c>
      <c r="O40" s="14">
        <v>7.1</v>
      </c>
    </row>
    <row r="41" spans="3:15" x14ac:dyDescent="0.2">
      <c r="D41" s="1" t="s">
        <v>161</v>
      </c>
      <c r="G41" s="1" t="s">
        <v>292</v>
      </c>
      <c r="I41" s="61">
        <v>4.7</v>
      </c>
      <c r="J41" s="14">
        <v>3.4</v>
      </c>
      <c r="K41" s="14">
        <v>3.1</v>
      </c>
      <c r="L41" s="14">
        <v>3.2</v>
      </c>
      <c r="M41" s="14">
        <v>3.9000000000000909</v>
      </c>
      <c r="N41" s="14">
        <f>3470.8-3467.5</f>
        <v>3.3000000000001819</v>
      </c>
      <c r="O41" s="65">
        <f>3068.1-3063.9</f>
        <v>4.1999999999998181</v>
      </c>
    </row>
    <row r="42" spans="3:15" x14ac:dyDescent="0.2">
      <c r="I42" s="61"/>
      <c r="J42" s="62"/>
      <c r="K42" s="62"/>
      <c r="L42" s="62"/>
      <c r="M42" s="62"/>
      <c r="N42" s="62"/>
      <c r="O42" s="62"/>
    </row>
    <row r="43" spans="3:15" x14ac:dyDescent="0.2">
      <c r="C43" s="1" t="s">
        <v>301</v>
      </c>
      <c r="G43" s="1" t="s">
        <v>220</v>
      </c>
      <c r="I43" s="59">
        <f t="shared" ref="I43:O43" si="6">I44+I46</f>
        <v>4849.6000000000004</v>
      </c>
      <c r="J43" s="19">
        <f t="shared" si="6"/>
        <v>4708.2999999999993</v>
      </c>
      <c r="K43" s="19">
        <f t="shared" si="6"/>
        <v>4784.2</v>
      </c>
      <c r="L43" s="19">
        <f t="shared" si="6"/>
        <v>4705</v>
      </c>
      <c r="M43" s="19">
        <f t="shared" si="6"/>
        <v>4656.3</v>
      </c>
      <c r="N43" s="19">
        <f t="shared" si="6"/>
        <v>4456.4000000000005</v>
      </c>
      <c r="O43" s="19">
        <f t="shared" si="6"/>
        <v>4301.4000000000005</v>
      </c>
    </row>
    <row r="44" spans="3:15" x14ac:dyDescent="0.2">
      <c r="D44" s="1" t="s">
        <v>302</v>
      </c>
      <c r="G44" s="1" t="s">
        <v>292</v>
      </c>
      <c r="I44" s="61">
        <v>185.3</v>
      </c>
      <c r="J44" s="62">
        <v>151.9</v>
      </c>
      <c r="K44" s="62">
        <v>150.4</v>
      </c>
      <c r="L44" s="62">
        <v>161.69999999999999</v>
      </c>
      <c r="M44" s="62">
        <v>90.6</v>
      </c>
      <c r="N44" s="62">
        <v>126.6</v>
      </c>
      <c r="O44" s="62">
        <v>103.8</v>
      </c>
    </row>
    <row r="45" spans="3:15" x14ac:dyDescent="0.2">
      <c r="I45" s="5"/>
      <c r="J45" s="62"/>
      <c r="K45" s="62"/>
      <c r="L45" s="62"/>
      <c r="M45" s="62"/>
      <c r="N45" s="62"/>
      <c r="O45" s="62"/>
    </row>
    <row r="46" spans="3:15" x14ac:dyDescent="0.2">
      <c r="D46" s="1" t="s">
        <v>303</v>
      </c>
      <c r="G46" s="1" t="s">
        <v>292</v>
      </c>
      <c r="I46" s="61">
        <v>4664.3</v>
      </c>
      <c r="J46" s="14">
        <v>4556.3999999999996</v>
      </c>
      <c r="K46" s="14">
        <v>4633.8</v>
      </c>
      <c r="L46" s="14">
        <v>4543.3</v>
      </c>
      <c r="M46" s="14">
        <v>4565.7</v>
      </c>
      <c r="N46" s="14">
        <v>4329.8</v>
      </c>
      <c r="O46" s="14">
        <v>4197.6000000000004</v>
      </c>
    </row>
    <row r="47" spans="3:15" x14ac:dyDescent="0.2">
      <c r="E47" s="1" t="s">
        <v>304</v>
      </c>
      <c r="G47" s="1" t="s">
        <v>292</v>
      </c>
      <c r="I47" s="61">
        <v>3861.9</v>
      </c>
      <c r="J47" s="14">
        <v>3930.7</v>
      </c>
      <c r="K47" s="14">
        <v>3962</v>
      </c>
      <c r="L47" s="14">
        <v>3998.9</v>
      </c>
      <c r="M47" s="14">
        <v>4023.5</v>
      </c>
      <c r="N47" s="14">
        <v>3852.9</v>
      </c>
      <c r="O47" s="14">
        <v>3691.8</v>
      </c>
    </row>
    <row r="48" spans="3:15" x14ac:dyDescent="0.2">
      <c r="E48" s="1" t="s">
        <v>161</v>
      </c>
      <c r="G48" s="1" t="s">
        <v>292</v>
      </c>
      <c r="I48" s="59">
        <f t="shared" ref="I48:O48" si="7">I46-I47</f>
        <v>802.40000000000009</v>
      </c>
      <c r="J48" s="60">
        <f t="shared" si="7"/>
        <v>625.69999999999982</v>
      </c>
      <c r="K48" s="60">
        <f t="shared" si="7"/>
        <v>671.80000000000018</v>
      </c>
      <c r="L48" s="60">
        <f t="shared" si="7"/>
        <v>544.40000000000009</v>
      </c>
      <c r="M48" s="60">
        <f t="shared" si="7"/>
        <v>542.19999999999982</v>
      </c>
      <c r="N48" s="60">
        <f t="shared" si="7"/>
        <v>476.90000000000009</v>
      </c>
      <c r="O48" s="60">
        <f t="shared" si="7"/>
        <v>505.80000000000018</v>
      </c>
    </row>
    <row r="49" spans="2:15" x14ac:dyDescent="0.2">
      <c r="I49" s="61"/>
      <c r="J49" s="62"/>
      <c r="K49" s="62"/>
      <c r="L49" s="62"/>
      <c r="M49" s="62"/>
      <c r="N49" s="62"/>
      <c r="O49" s="62"/>
    </row>
    <row r="50" spans="2:15" x14ac:dyDescent="0.2">
      <c r="C50" s="1" t="s">
        <v>305</v>
      </c>
      <c r="G50" s="1" t="s">
        <v>220</v>
      </c>
      <c r="I50" s="61">
        <v>1470.1</v>
      </c>
      <c r="J50" s="14">
        <v>1603.7</v>
      </c>
      <c r="K50" s="14">
        <v>1779.9</v>
      </c>
      <c r="L50" s="14">
        <v>1888.7</v>
      </c>
      <c r="M50" s="14">
        <v>1967</v>
      </c>
      <c r="N50" s="14">
        <v>1900.2</v>
      </c>
      <c r="O50" s="14">
        <v>2130.6</v>
      </c>
    </row>
    <row r="51" spans="2:15" x14ac:dyDescent="0.2">
      <c r="D51" s="1" t="s">
        <v>306</v>
      </c>
      <c r="G51" s="1" t="s">
        <v>292</v>
      </c>
      <c r="I51" s="61">
        <v>1016.7</v>
      </c>
      <c r="J51" s="14">
        <v>1135.9000000000001</v>
      </c>
      <c r="K51" s="14">
        <v>1231.3</v>
      </c>
      <c r="L51" s="14">
        <v>1260</v>
      </c>
      <c r="M51" s="14">
        <v>1252.2</v>
      </c>
      <c r="N51" s="14">
        <v>1241.7</v>
      </c>
      <c r="O51" s="14">
        <v>1297.9000000000001</v>
      </c>
    </row>
    <row r="52" spans="2:15" x14ac:dyDescent="0.2">
      <c r="D52" s="1" t="s">
        <v>161</v>
      </c>
      <c r="G52" s="1" t="s">
        <v>292</v>
      </c>
      <c r="I52" s="59">
        <f t="shared" ref="I52:O52" si="8">I50-I51</f>
        <v>453.39999999999986</v>
      </c>
      <c r="J52" s="60">
        <f t="shared" si="8"/>
        <v>467.79999999999995</v>
      </c>
      <c r="K52" s="60">
        <f t="shared" si="8"/>
        <v>548.60000000000014</v>
      </c>
      <c r="L52" s="60">
        <f t="shared" si="8"/>
        <v>628.70000000000005</v>
      </c>
      <c r="M52" s="60">
        <f t="shared" si="8"/>
        <v>714.8</v>
      </c>
      <c r="N52" s="60">
        <f t="shared" si="8"/>
        <v>658.5</v>
      </c>
      <c r="O52" s="60">
        <f t="shared" si="8"/>
        <v>832.69999999999982</v>
      </c>
    </row>
    <row r="53" spans="2:15" x14ac:dyDescent="0.2">
      <c r="B53" s="6"/>
      <c r="C53" s="6"/>
      <c r="D53" s="6"/>
      <c r="E53" s="6"/>
      <c r="F53" s="6"/>
      <c r="G53" s="6"/>
      <c r="H53" s="6"/>
      <c r="I53" s="36"/>
      <c r="J53" s="6"/>
      <c r="K53" s="6"/>
      <c r="L53" s="6"/>
      <c r="M53" s="6"/>
      <c r="N53" s="6"/>
      <c r="O53" s="6"/>
    </row>
    <row r="54" spans="2:15" x14ac:dyDescent="0.2">
      <c r="I54" s="61"/>
      <c r="J54" s="62"/>
      <c r="K54" s="62"/>
      <c r="L54" s="62"/>
      <c r="M54" s="62"/>
      <c r="N54" s="62"/>
      <c r="O54" s="62"/>
    </row>
    <row r="55" spans="2:15" x14ac:dyDescent="0.2">
      <c r="B55" s="1" t="s">
        <v>307</v>
      </c>
      <c r="G55" s="1" t="s">
        <v>220</v>
      </c>
      <c r="I55" s="59">
        <f t="shared" ref="I55:O55" si="9">SUM(I56:I60)</f>
        <v>8546.5999999999985</v>
      </c>
      <c r="J55" s="19">
        <f t="shared" si="9"/>
        <v>8488.5</v>
      </c>
      <c r="K55" s="19">
        <f t="shared" si="9"/>
        <v>8219</v>
      </c>
      <c r="L55" s="19">
        <f t="shared" si="9"/>
        <v>8579.6</v>
      </c>
      <c r="M55" s="19">
        <f t="shared" si="9"/>
        <v>9128.2000000000007</v>
      </c>
      <c r="N55" s="19">
        <f t="shared" si="9"/>
        <v>8653.5</v>
      </c>
      <c r="O55" s="19">
        <f t="shared" si="9"/>
        <v>8439.6</v>
      </c>
    </row>
    <row r="56" spans="2:15" x14ac:dyDescent="0.2">
      <c r="C56" s="1" t="s">
        <v>308</v>
      </c>
      <c r="G56" s="1" t="s">
        <v>292</v>
      </c>
      <c r="I56" s="61">
        <v>1880.5</v>
      </c>
      <c r="J56" s="14">
        <v>1917.5</v>
      </c>
      <c r="K56" s="14">
        <v>1733</v>
      </c>
      <c r="L56" s="14">
        <v>1789.3</v>
      </c>
      <c r="M56" s="14">
        <v>1793.4</v>
      </c>
      <c r="N56" s="14">
        <v>1845.1</v>
      </c>
      <c r="O56" s="14">
        <v>1741.9</v>
      </c>
    </row>
    <row r="57" spans="2:15" x14ac:dyDescent="0.2">
      <c r="C57" s="1" t="s">
        <v>309</v>
      </c>
      <c r="G57" s="1" t="s">
        <v>292</v>
      </c>
      <c r="I57" s="61">
        <v>141.9</v>
      </c>
      <c r="J57" s="14">
        <v>166.7</v>
      </c>
      <c r="K57" s="14">
        <v>138.69999999999999</v>
      </c>
      <c r="L57" s="14">
        <v>121.9</v>
      </c>
      <c r="M57" s="14">
        <v>123.6</v>
      </c>
      <c r="N57" s="14">
        <v>107.4</v>
      </c>
      <c r="O57" s="14">
        <v>178.8</v>
      </c>
    </row>
    <row r="58" spans="2:15" x14ac:dyDescent="0.2">
      <c r="I58" s="5"/>
      <c r="J58" s="14"/>
      <c r="K58" s="14"/>
      <c r="L58" s="14"/>
      <c r="M58" s="14"/>
      <c r="N58" s="14"/>
      <c r="O58" s="14"/>
    </row>
    <row r="59" spans="2:15" x14ac:dyDescent="0.2">
      <c r="C59" s="1" t="s">
        <v>310</v>
      </c>
      <c r="G59" s="1" t="s">
        <v>292</v>
      </c>
      <c r="I59" s="61">
        <v>1122.3</v>
      </c>
      <c r="J59" s="14">
        <v>1268.3</v>
      </c>
      <c r="K59" s="14">
        <v>1306.4000000000001</v>
      </c>
      <c r="L59" s="14">
        <v>1336.9</v>
      </c>
      <c r="M59" s="14">
        <v>1403.1</v>
      </c>
      <c r="N59" s="14">
        <v>1287</v>
      </c>
      <c r="O59" s="14">
        <v>1241.9000000000001</v>
      </c>
    </row>
    <row r="60" spans="2:15" x14ac:dyDescent="0.2">
      <c r="C60" s="1" t="s">
        <v>311</v>
      </c>
      <c r="G60" s="1" t="s">
        <v>292</v>
      </c>
      <c r="I60" s="61">
        <v>5401.9</v>
      </c>
      <c r="J60" s="14">
        <v>5136</v>
      </c>
      <c r="K60" s="14">
        <v>5040.8999999999996</v>
      </c>
      <c r="L60" s="14">
        <v>5331.5</v>
      </c>
      <c r="M60" s="14">
        <v>5808.1</v>
      </c>
      <c r="N60" s="14">
        <v>5414</v>
      </c>
      <c r="O60" s="14">
        <v>5277</v>
      </c>
    </row>
    <row r="61" spans="2:15" x14ac:dyDescent="0.2">
      <c r="B61" s="6"/>
      <c r="C61" s="6"/>
      <c r="D61" s="6"/>
      <c r="E61" s="6"/>
      <c r="F61" s="6"/>
      <c r="G61" s="6"/>
      <c r="H61" s="6"/>
      <c r="I61" s="36"/>
      <c r="J61" s="6"/>
      <c r="K61" s="6"/>
      <c r="L61" s="6"/>
      <c r="M61" s="6"/>
      <c r="N61" s="6"/>
      <c r="O61" s="6"/>
    </row>
    <row r="62" spans="2:15" x14ac:dyDescent="0.2">
      <c r="I62" s="61"/>
      <c r="J62" s="62"/>
      <c r="K62" s="62"/>
      <c r="L62" s="62"/>
      <c r="M62" s="62"/>
    </row>
    <row r="63" spans="2:15" x14ac:dyDescent="0.2">
      <c r="B63" s="1" t="s">
        <v>312</v>
      </c>
      <c r="G63" s="1" t="s">
        <v>220</v>
      </c>
      <c r="I63" s="59">
        <f t="shared" ref="I63:O63" si="10">I64+I65</f>
        <v>6340.8000000000011</v>
      </c>
      <c r="J63" s="19">
        <f t="shared" si="10"/>
        <v>6503.5</v>
      </c>
      <c r="K63" s="19">
        <f t="shared" si="10"/>
        <v>6353.5</v>
      </c>
      <c r="L63" s="19">
        <f t="shared" si="10"/>
        <v>6590.2000000000007</v>
      </c>
      <c r="M63" s="19">
        <f t="shared" si="10"/>
        <v>5828.4</v>
      </c>
      <c r="N63" s="19">
        <f t="shared" si="10"/>
        <v>5974.7000000000016</v>
      </c>
      <c r="O63" s="19">
        <f t="shared" si="10"/>
        <v>5448.7999999999993</v>
      </c>
    </row>
    <row r="64" spans="2:15" x14ac:dyDescent="0.2">
      <c r="C64" s="1" t="s">
        <v>313</v>
      </c>
      <c r="G64" s="1" t="s">
        <v>292</v>
      </c>
      <c r="I64" s="59">
        <f t="shared" ref="I64:O64" si="11">I29-I56</f>
        <v>1633.1</v>
      </c>
      <c r="J64" s="19">
        <f t="shared" si="11"/>
        <v>1961.9000000000005</v>
      </c>
      <c r="K64" s="19">
        <f t="shared" si="11"/>
        <v>1708.0000000000005</v>
      </c>
      <c r="L64" s="19">
        <f t="shared" si="11"/>
        <v>2007.1000000000001</v>
      </c>
      <c r="M64" s="19">
        <f t="shared" si="11"/>
        <v>1295.6999999999998</v>
      </c>
      <c r="N64" s="19">
        <f t="shared" si="11"/>
        <v>1625.7000000000007</v>
      </c>
      <c r="O64" s="19">
        <f t="shared" si="11"/>
        <v>1326.1999999999994</v>
      </c>
    </row>
    <row r="65" spans="1:15" x14ac:dyDescent="0.2">
      <c r="C65" s="1" t="s">
        <v>314</v>
      </c>
      <c r="G65" s="1" t="s">
        <v>292</v>
      </c>
      <c r="I65" s="59">
        <f t="shared" ref="I65:O65" si="12">I43-I57</f>
        <v>4707.7000000000007</v>
      </c>
      <c r="J65" s="19">
        <f t="shared" si="12"/>
        <v>4541.5999999999995</v>
      </c>
      <c r="K65" s="19">
        <f t="shared" si="12"/>
        <v>4645.5</v>
      </c>
      <c r="L65" s="19">
        <f t="shared" si="12"/>
        <v>4583.1000000000004</v>
      </c>
      <c r="M65" s="19">
        <f t="shared" si="12"/>
        <v>4532.7</v>
      </c>
      <c r="N65" s="19">
        <f t="shared" si="12"/>
        <v>4349.0000000000009</v>
      </c>
      <c r="O65" s="19">
        <f t="shared" si="12"/>
        <v>4122.6000000000004</v>
      </c>
    </row>
    <row r="66" spans="1:15" x14ac:dyDescent="0.2">
      <c r="I66" s="59"/>
      <c r="J66" s="19"/>
      <c r="K66" s="19"/>
      <c r="L66" s="19"/>
      <c r="M66" s="19"/>
      <c r="N66" s="19"/>
      <c r="O66" s="19"/>
    </row>
    <row r="67" spans="1:15" x14ac:dyDescent="0.2">
      <c r="B67" s="1" t="s">
        <v>315</v>
      </c>
      <c r="G67" s="1" t="s">
        <v>220</v>
      </c>
      <c r="I67" s="59">
        <f t="shared" ref="I67:O67" si="13">I63-I59</f>
        <v>5218.5000000000009</v>
      </c>
      <c r="J67" s="19">
        <f t="shared" si="13"/>
        <v>5235.2</v>
      </c>
      <c r="K67" s="19">
        <f t="shared" si="13"/>
        <v>5047.1000000000004</v>
      </c>
      <c r="L67" s="19">
        <f t="shared" si="13"/>
        <v>5253.3000000000011</v>
      </c>
      <c r="M67" s="19">
        <f t="shared" si="13"/>
        <v>4425.2999999999993</v>
      </c>
      <c r="N67" s="19">
        <f t="shared" si="13"/>
        <v>4687.7000000000016</v>
      </c>
      <c r="O67" s="19">
        <f t="shared" si="13"/>
        <v>4206.8999999999996</v>
      </c>
    </row>
    <row r="68" spans="1:15" x14ac:dyDescent="0.2">
      <c r="B68" s="1" t="s">
        <v>316</v>
      </c>
      <c r="G68" s="1" t="s">
        <v>292</v>
      </c>
      <c r="I68" s="59">
        <f t="shared" ref="I68:O68" si="14">I67+I50</f>
        <v>6688.6</v>
      </c>
      <c r="J68" s="19">
        <f t="shared" si="14"/>
        <v>6838.9</v>
      </c>
      <c r="K68" s="19">
        <f t="shared" si="14"/>
        <v>6827</v>
      </c>
      <c r="L68" s="19">
        <f t="shared" si="14"/>
        <v>7142.0000000000009</v>
      </c>
      <c r="M68" s="19">
        <f t="shared" si="14"/>
        <v>6392.2999999999993</v>
      </c>
      <c r="N68" s="19">
        <f t="shared" si="14"/>
        <v>6587.9000000000015</v>
      </c>
      <c r="O68" s="19">
        <f t="shared" si="14"/>
        <v>6337.5</v>
      </c>
    </row>
    <row r="69" spans="1:15" x14ac:dyDescent="0.2">
      <c r="B69" s="1" t="s">
        <v>317</v>
      </c>
      <c r="G69" s="1" t="s">
        <v>292</v>
      </c>
      <c r="I69" s="59">
        <f t="shared" ref="I69:O69" si="15">I68-I60</f>
        <v>1286.7000000000007</v>
      </c>
      <c r="J69" s="19">
        <f t="shared" si="15"/>
        <v>1702.8999999999996</v>
      </c>
      <c r="K69" s="19">
        <f t="shared" si="15"/>
        <v>1786.1000000000004</v>
      </c>
      <c r="L69" s="19">
        <f t="shared" si="15"/>
        <v>1810.5000000000009</v>
      </c>
      <c r="M69" s="19">
        <f t="shared" si="15"/>
        <v>584.19999999999891</v>
      </c>
      <c r="N69" s="19">
        <f t="shared" si="15"/>
        <v>1173.9000000000015</v>
      </c>
      <c r="O69" s="19">
        <f t="shared" si="15"/>
        <v>1060.5</v>
      </c>
    </row>
    <row r="70" spans="1:15" ht="18" thickBot="1" x14ac:dyDescent="0.25">
      <c r="B70" s="4"/>
      <c r="C70" s="4"/>
      <c r="D70" s="4"/>
      <c r="E70" s="4"/>
      <c r="F70" s="4"/>
      <c r="G70" s="4"/>
      <c r="H70" s="4"/>
      <c r="I70" s="40"/>
      <c r="J70" s="66"/>
      <c r="K70" s="66"/>
      <c r="L70" s="66"/>
      <c r="M70" s="66"/>
      <c r="N70" s="66"/>
      <c r="O70" s="66"/>
    </row>
    <row r="71" spans="1:15" x14ac:dyDescent="0.2">
      <c r="H71" s="1" t="s">
        <v>72</v>
      </c>
      <c r="O71" s="62"/>
    </row>
    <row r="72" spans="1:15" x14ac:dyDescent="0.2">
      <c r="A72" s="1"/>
      <c r="O72" s="62"/>
    </row>
  </sheetData>
  <phoneticPr fontId="2"/>
  <pageMargins left="0.28000000000000003" right="0.46" top="0.56999999999999995" bottom="0.62" header="0.51200000000000001" footer="0.51200000000000001"/>
  <pageSetup paperSize="12" scale="7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2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5.875" style="2" customWidth="1"/>
    <col min="4" max="4" width="13.375" style="2"/>
    <col min="5" max="5" width="10.875" style="2" customWidth="1"/>
    <col min="6" max="6" width="4.625" style="2" customWidth="1"/>
    <col min="7" max="7" width="15.875" style="2" customWidth="1"/>
    <col min="8" max="8" width="13.375" style="2"/>
    <col min="9" max="9" width="10.875" style="2" customWidth="1"/>
    <col min="10" max="10" width="4.625" style="2" customWidth="1"/>
    <col min="11" max="11" width="15.875" style="2" customWidth="1"/>
    <col min="12" max="12" width="13.375" style="2"/>
    <col min="13" max="13" width="10.875" style="2" customWidth="1"/>
    <col min="14" max="256" width="13.375" style="2"/>
    <col min="257" max="257" width="13.375" style="2" customWidth="1"/>
    <col min="258" max="258" width="4.625" style="2" customWidth="1"/>
    <col min="259" max="259" width="15.875" style="2" customWidth="1"/>
    <col min="260" max="260" width="13.375" style="2"/>
    <col min="261" max="261" width="10.875" style="2" customWidth="1"/>
    <col min="262" max="262" width="4.625" style="2" customWidth="1"/>
    <col min="263" max="263" width="15.875" style="2" customWidth="1"/>
    <col min="264" max="264" width="13.375" style="2"/>
    <col min="265" max="265" width="10.875" style="2" customWidth="1"/>
    <col min="266" max="266" width="4.625" style="2" customWidth="1"/>
    <col min="267" max="267" width="15.875" style="2" customWidth="1"/>
    <col min="268" max="268" width="13.375" style="2"/>
    <col min="269" max="269" width="10.875" style="2" customWidth="1"/>
    <col min="270" max="512" width="13.375" style="2"/>
    <col min="513" max="513" width="13.375" style="2" customWidth="1"/>
    <col min="514" max="514" width="4.625" style="2" customWidth="1"/>
    <col min="515" max="515" width="15.875" style="2" customWidth="1"/>
    <col min="516" max="516" width="13.375" style="2"/>
    <col min="517" max="517" width="10.875" style="2" customWidth="1"/>
    <col min="518" max="518" width="4.625" style="2" customWidth="1"/>
    <col min="519" max="519" width="15.875" style="2" customWidth="1"/>
    <col min="520" max="520" width="13.375" style="2"/>
    <col min="521" max="521" width="10.875" style="2" customWidth="1"/>
    <col min="522" max="522" width="4.625" style="2" customWidth="1"/>
    <col min="523" max="523" width="15.875" style="2" customWidth="1"/>
    <col min="524" max="524" width="13.375" style="2"/>
    <col min="525" max="525" width="10.875" style="2" customWidth="1"/>
    <col min="526" max="768" width="13.375" style="2"/>
    <col min="769" max="769" width="13.375" style="2" customWidth="1"/>
    <col min="770" max="770" width="4.625" style="2" customWidth="1"/>
    <col min="771" max="771" width="15.875" style="2" customWidth="1"/>
    <col min="772" max="772" width="13.375" style="2"/>
    <col min="773" max="773" width="10.875" style="2" customWidth="1"/>
    <col min="774" max="774" width="4.625" style="2" customWidth="1"/>
    <col min="775" max="775" width="15.875" style="2" customWidth="1"/>
    <col min="776" max="776" width="13.375" style="2"/>
    <col min="777" max="777" width="10.875" style="2" customWidth="1"/>
    <col min="778" max="778" width="4.625" style="2" customWidth="1"/>
    <col min="779" max="779" width="15.875" style="2" customWidth="1"/>
    <col min="780" max="780" width="13.375" style="2"/>
    <col min="781" max="781" width="10.875" style="2" customWidth="1"/>
    <col min="782" max="1024" width="13.375" style="2"/>
    <col min="1025" max="1025" width="13.375" style="2" customWidth="1"/>
    <col min="1026" max="1026" width="4.625" style="2" customWidth="1"/>
    <col min="1027" max="1027" width="15.875" style="2" customWidth="1"/>
    <col min="1028" max="1028" width="13.375" style="2"/>
    <col min="1029" max="1029" width="10.875" style="2" customWidth="1"/>
    <col min="1030" max="1030" width="4.625" style="2" customWidth="1"/>
    <col min="1031" max="1031" width="15.875" style="2" customWidth="1"/>
    <col min="1032" max="1032" width="13.375" style="2"/>
    <col min="1033" max="1033" width="10.875" style="2" customWidth="1"/>
    <col min="1034" max="1034" width="4.625" style="2" customWidth="1"/>
    <col min="1035" max="1035" width="15.875" style="2" customWidth="1"/>
    <col min="1036" max="1036" width="13.375" style="2"/>
    <col min="1037" max="1037" width="10.875" style="2" customWidth="1"/>
    <col min="1038" max="1280" width="13.375" style="2"/>
    <col min="1281" max="1281" width="13.375" style="2" customWidth="1"/>
    <col min="1282" max="1282" width="4.625" style="2" customWidth="1"/>
    <col min="1283" max="1283" width="15.875" style="2" customWidth="1"/>
    <col min="1284" max="1284" width="13.375" style="2"/>
    <col min="1285" max="1285" width="10.875" style="2" customWidth="1"/>
    <col min="1286" max="1286" width="4.625" style="2" customWidth="1"/>
    <col min="1287" max="1287" width="15.875" style="2" customWidth="1"/>
    <col min="1288" max="1288" width="13.375" style="2"/>
    <col min="1289" max="1289" width="10.875" style="2" customWidth="1"/>
    <col min="1290" max="1290" width="4.625" style="2" customWidth="1"/>
    <col min="1291" max="1291" width="15.875" style="2" customWidth="1"/>
    <col min="1292" max="1292" width="13.375" style="2"/>
    <col min="1293" max="1293" width="10.875" style="2" customWidth="1"/>
    <col min="1294" max="1536" width="13.375" style="2"/>
    <col min="1537" max="1537" width="13.375" style="2" customWidth="1"/>
    <col min="1538" max="1538" width="4.625" style="2" customWidth="1"/>
    <col min="1539" max="1539" width="15.875" style="2" customWidth="1"/>
    <col min="1540" max="1540" width="13.375" style="2"/>
    <col min="1541" max="1541" width="10.875" style="2" customWidth="1"/>
    <col min="1542" max="1542" width="4.625" style="2" customWidth="1"/>
    <col min="1543" max="1543" width="15.875" style="2" customWidth="1"/>
    <col min="1544" max="1544" width="13.375" style="2"/>
    <col min="1545" max="1545" width="10.875" style="2" customWidth="1"/>
    <col min="1546" max="1546" width="4.625" style="2" customWidth="1"/>
    <col min="1547" max="1547" width="15.875" style="2" customWidth="1"/>
    <col min="1548" max="1548" width="13.375" style="2"/>
    <col min="1549" max="1549" width="10.875" style="2" customWidth="1"/>
    <col min="1550" max="1792" width="13.375" style="2"/>
    <col min="1793" max="1793" width="13.375" style="2" customWidth="1"/>
    <col min="1794" max="1794" width="4.625" style="2" customWidth="1"/>
    <col min="1795" max="1795" width="15.875" style="2" customWidth="1"/>
    <col min="1796" max="1796" width="13.375" style="2"/>
    <col min="1797" max="1797" width="10.875" style="2" customWidth="1"/>
    <col min="1798" max="1798" width="4.625" style="2" customWidth="1"/>
    <col min="1799" max="1799" width="15.875" style="2" customWidth="1"/>
    <col min="1800" max="1800" width="13.375" style="2"/>
    <col min="1801" max="1801" width="10.875" style="2" customWidth="1"/>
    <col min="1802" max="1802" width="4.625" style="2" customWidth="1"/>
    <col min="1803" max="1803" width="15.875" style="2" customWidth="1"/>
    <col min="1804" max="1804" width="13.375" style="2"/>
    <col min="1805" max="1805" width="10.875" style="2" customWidth="1"/>
    <col min="1806" max="2048" width="13.375" style="2"/>
    <col min="2049" max="2049" width="13.375" style="2" customWidth="1"/>
    <col min="2050" max="2050" width="4.625" style="2" customWidth="1"/>
    <col min="2051" max="2051" width="15.875" style="2" customWidth="1"/>
    <col min="2052" max="2052" width="13.375" style="2"/>
    <col min="2053" max="2053" width="10.875" style="2" customWidth="1"/>
    <col min="2054" max="2054" width="4.625" style="2" customWidth="1"/>
    <col min="2055" max="2055" width="15.875" style="2" customWidth="1"/>
    <col min="2056" max="2056" width="13.375" style="2"/>
    <col min="2057" max="2057" width="10.875" style="2" customWidth="1"/>
    <col min="2058" max="2058" width="4.625" style="2" customWidth="1"/>
    <col min="2059" max="2059" width="15.875" style="2" customWidth="1"/>
    <col min="2060" max="2060" width="13.375" style="2"/>
    <col min="2061" max="2061" width="10.875" style="2" customWidth="1"/>
    <col min="2062" max="2304" width="13.375" style="2"/>
    <col min="2305" max="2305" width="13.375" style="2" customWidth="1"/>
    <col min="2306" max="2306" width="4.625" style="2" customWidth="1"/>
    <col min="2307" max="2307" width="15.875" style="2" customWidth="1"/>
    <col min="2308" max="2308" width="13.375" style="2"/>
    <col min="2309" max="2309" width="10.875" style="2" customWidth="1"/>
    <col min="2310" max="2310" width="4.625" style="2" customWidth="1"/>
    <col min="2311" max="2311" width="15.875" style="2" customWidth="1"/>
    <col min="2312" max="2312" width="13.375" style="2"/>
    <col min="2313" max="2313" width="10.875" style="2" customWidth="1"/>
    <col min="2314" max="2314" width="4.625" style="2" customWidth="1"/>
    <col min="2315" max="2315" width="15.875" style="2" customWidth="1"/>
    <col min="2316" max="2316" width="13.375" style="2"/>
    <col min="2317" max="2317" width="10.875" style="2" customWidth="1"/>
    <col min="2318" max="2560" width="13.375" style="2"/>
    <col min="2561" max="2561" width="13.375" style="2" customWidth="1"/>
    <col min="2562" max="2562" width="4.625" style="2" customWidth="1"/>
    <col min="2563" max="2563" width="15.875" style="2" customWidth="1"/>
    <col min="2564" max="2564" width="13.375" style="2"/>
    <col min="2565" max="2565" width="10.875" style="2" customWidth="1"/>
    <col min="2566" max="2566" width="4.625" style="2" customWidth="1"/>
    <col min="2567" max="2567" width="15.875" style="2" customWidth="1"/>
    <col min="2568" max="2568" width="13.375" style="2"/>
    <col min="2569" max="2569" width="10.875" style="2" customWidth="1"/>
    <col min="2570" max="2570" width="4.625" style="2" customWidth="1"/>
    <col min="2571" max="2571" width="15.875" style="2" customWidth="1"/>
    <col min="2572" max="2572" width="13.375" style="2"/>
    <col min="2573" max="2573" width="10.875" style="2" customWidth="1"/>
    <col min="2574" max="2816" width="13.375" style="2"/>
    <col min="2817" max="2817" width="13.375" style="2" customWidth="1"/>
    <col min="2818" max="2818" width="4.625" style="2" customWidth="1"/>
    <col min="2819" max="2819" width="15.875" style="2" customWidth="1"/>
    <col min="2820" max="2820" width="13.375" style="2"/>
    <col min="2821" max="2821" width="10.875" style="2" customWidth="1"/>
    <col min="2822" max="2822" width="4.625" style="2" customWidth="1"/>
    <col min="2823" max="2823" width="15.875" style="2" customWidth="1"/>
    <col min="2824" max="2824" width="13.375" style="2"/>
    <col min="2825" max="2825" width="10.875" style="2" customWidth="1"/>
    <col min="2826" max="2826" width="4.625" style="2" customWidth="1"/>
    <col min="2827" max="2827" width="15.875" style="2" customWidth="1"/>
    <col min="2828" max="2828" width="13.375" style="2"/>
    <col min="2829" max="2829" width="10.875" style="2" customWidth="1"/>
    <col min="2830" max="3072" width="13.375" style="2"/>
    <col min="3073" max="3073" width="13.375" style="2" customWidth="1"/>
    <col min="3074" max="3074" width="4.625" style="2" customWidth="1"/>
    <col min="3075" max="3075" width="15.875" style="2" customWidth="1"/>
    <col min="3076" max="3076" width="13.375" style="2"/>
    <col min="3077" max="3077" width="10.875" style="2" customWidth="1"/>
    <col min="3078" max="3078" width="4.625" style="2" customWidth="1"/>
    <col min="3079" max="3079" width="15.875" style="2" customWidth="1"/>
    <col min="3080" max="3080" width="13.375" style="2"/>
    <col min="3081" max="3081" width="10.875" style="2" customWidth="1"/>
    <col min="3082" max="3082" width="4.625" style="2" customWidth="1"/>
    <col min="3083" max="3083" width="15.875" style="2" customWidth="1"/>
    <col min="3084" max="3084" width="13.375" style="2"/>
    <col min="3085" max="3085" width="10.875" style="2" customWidth="1"/>
    <col min="3086" max="3328" width="13.375" style="2"/>
    <col min="3329" max="3329" width="13.375" style="2" customWidth="1"/>
    <col min="3330" max="3330" width="4.625" style="2" customWidth="1"/>
    <col min="3331" max="3331" width="15.875" style="2" customWidth="1"/>
    <col min="3332" max="3332" width="13.375" style="2"/>
    <col min="3333" max="3333" width="10.875" style="2" customWidth="1"/>
    <col min="3334" max="3334" width="4.625" style="2" customWidth="1"/>
    <col min="3335" max="3335" width="15.875" style="2" customWidth="1"/>
    <col min="3336" max="3336" width="13.375" style="2"/>
    <col min="3337" max="3337" width="10.875" style="2" customWidth="1"/>
    <col min="3338" max="3338" width="4.625" style="2" customWidth="1"/>
    <col min="3339" max="3339" width="15.875" style="2" customWidth="1"/>
    <col min="3340" max="3340" width="13.375" style="2"/>
    <col min="3341" max="3341" width="10.875" style="2" customWidth="1"/>
    <col min="3342" max="3584" width="13.375" style="2"/>
    <col min="3585" max="3585" width="13.375" style="2" customWidth="1"/>
    <col min="3586" max="3586" width="4.625" style="2" customWidth="1"/>
    <col min="3587" max="3587" width="15.875" style="2" customWidth="1"/>
    <col min="3588" max="3588" width="13.375" style="2"/>
    <col min="3589" max="3589" width="10.875" style="2" customWidth="1"/>
    <col min="3590" max="3590" width="4.625" style="2" customWidth="1"/>
    <col min="3591" max="3591" width="15.875" style="2" customWidth="1"/>
    <col min="3592" max="3592" width="13.375" style="2"/>
    <col min="3593" max="3593" width="10.875" style="2" customWidth="1"/>
    <col min="3594" max="3594" width="4.625" style="2" customWidth="1"/>
    <col min="3595" max="3595" width="15.875" style="2" customWidth="1"/>
    <col min="3596" max="3596" width="13.375" style="2"/>
    <col min="3597" max="3597" width="10.875" style="2" customWidth="1"/>
    <col min="3598" max="3840" width="13.375" style="2"/>
    <col min="3841" max="3841" width="13.375" style="2" customWidth="1"/>
    <col min="3842" max="3842" width="4.625" style="2" customWidth="1"/>
    <col min="3843" max="3843" width="15.875" style="2" customWidth="1"/>
    <col min="3844" max="3844" width="13.375" style="2"/>
    <col min="3845" max="3845" width="10.875" style="2" customWidth="1"/>
    <col min="3846" max="3846" width="4.625" style="2" customWidth="1"/>
    <col min="3847" max="3847" width="15.875" style="2" customWidth="1"/>
    <col min="3848" max="3848" width="13.375" style="2"/>
    <col min="3849" max="3849" width="10.875" style="2" customWidth="1"/>
    <col min="3850" max="3850" width="4.625" style="2" customWidth="1"/>
    <col min="3851" max="3851" width="15.875" style="2" customWidth="1"/>
    <col min="3852" max="3852" width="13.375" style="2"/>
    <col min="3853" max="3853" width="10.875" style="2" customWidth="1"/>
    <col min="3854" max="4096" width="13.375" style="2"/>
    <col min="4097" max="4097" width="13.375" style="2" customWidth="1"/>
    <col min="4098" max="4098" width="4.625" style="2" customWidth="1"/>
    <col min="4099" max="4099" width="15.875" style="2" customWidth="1"/>
    <col min="4100" max="4100" width="13.375" style="2"/>
    <col min="4101" max="4101" width="10.875" style="2" customWidth="1"/>
    <col min="4102" max="4102" width="4.625" style="2" customWidth="1"/>
    <col min="4103" max="4103" width="15.875" style="2" customWidth="1"/>
    <col min="4104" max="4104" width="13.375" style="2"/>
    <col min="4105" max="4105" width="10.875" style="2" customWidth="1"/>
    <col min="4106" max="4106" width="4.625" style="2" customWidth="1"/>
    <col min="4107" max="4107" width="15.875" style="2" customWidth="1"/>
    <col min="4108" max="4108" width="13.375" style="2"/>
    <col min="4109" max="4109" width="10.875" style="2" customWidth="1"/>
    <col min="4110" max="4352" width="13.375" style="2"/>
    <col min="4353" max="4353" width="13.375" style="2" customWidth="1"/>
    <col min="4354" max="4354" width="4.625" style="2" customWidth="1"/>
    <col min="4355" max="4355" width="15.875" style="2" customWidth="1"/>
    <col min="4356" max="4356" width="13.375" style="2"/>
    <col min="4357" max="4357" width="10.875" style="2" customWidth="1"/>
    <col min="4358" max="4358" width="4.625" style="2" customWidth="1"/>
    <col min="4359" max="4359" width="15.875" style="2" customWidth="1"/>
    <col min="4360" max="4360" width="13.375" style="2"/>
    <col min="4361" max="4361" width="10.875" style="2" customWidth="1"/>
    <col min="4362" max="4362" width="4.625" style="2" customWidth="1"/>
    <col min="4363" max="4363" width="15.875" style="2" customWidth="1"/>
    <col min="4364" max="4364" width="13.375" style="2"/>
    <col min="4365" max="4365" width="10.875" style="2" customWidth="1"/>
    <col min="4366" max="4608" width="13.375" style="2"/>
    <col min="4609" max="4609" width="13.375" style="2" customWidth="1"/>
    <col min="4610" max="4610" width="4.625" style="2" customWidth="1"/>
    <col min="4611" max="4611" width="15.875" style="2" customWidth="1"/>
    <col min="4612" max="4612" width="13.375" style="2"/>
    <col min="4613" max="4613" width="10.875" style="2" customWidth="1"/>
    <col min="4614" max="4614" width="4.625" style="2" customWidth="1"/>
    <col min="4615" max="4615" width="15.875" style="2" customWidth="1"/>
    <col min="4616" max="4616" width="13.375" style="2"/>
    <col min="4617" max="4617" width="10.875" style="2" customWidth="1"/>
    <col min="4618" max="4618" width="4.625" style="2" customWidth="1"/>
    <col min="4619" max="4619" width="15.875" style="2" customWidth="1"/>
    <col min="4620" max="4620" width="13.375" style="2"/>
    <col min="4621" max="4621" width="10.875" style="2" customWidth="1"/>
    <col min="4622" max="4864" width="13.375" style="2"/>
    <col min="4865" max="4865" width="13.375" style="2" customWidth="1"/>
    <col min="4866" max="4866" width="4.625" style="2" customWidth="1"/>
    <col min="4867" max="4867" width="15.875" style="2" customWidth="1"/>
    <col min="4868" max="4868" width="13.375" style="2"/>
    <col min="4869" max="4869" width="10.875" style="2" customWidth="1"/>
    <col min="4870" max="4870" width="4.625" style="2" customWidth="1"/>
    <col min="4871" max="4871" width="15.875" style="2" customWidth="1"/>
    <col min="4872" max="4872" width="13.375" style="2"/>
    <col min="4873" max="4873" width="10.875" style="2" customWidth="1"/>
    <col min="4874" max="4874" width="4.625" style="2" customWidth="1"/>
    <col min="4875" max="4875" width="15.875" style="2" customWidth="1"/>
    <col min="4876" max="4876" width="13.375" style="2"/>
    <col min="4877" max="4877" width="10.875" style="2" customWidth="1"/>
    <col min="4878" max="5120" width="13.375" style="2"/>
    <col min="5121" max="5121" width="13.375" style="2" customWidth="1"/>
    <col min="5122" max="5122" width="4.625" style="2" customWidth="1"/>
    <col min="5123" max="5123" width="15.875" style="2" customWidth="1"/>
    <col min="5124" max="5124" width="13.375" style="2"/>
    <col min="5125" max="5125" width="10.875" style="2" customWidth="1"/>
    <col min="5126" max="5126" width="4.625" style="2" customWidth="1"/>
    <col min="5127" max="5127" width="15.875" style="2" customWidth="1"/>
    <col min="5128" max="5128" width="13.375" style="2"/>
    <col min="5129" max="5129" width="10.875" style="2" customWidth="1"/>
    <col min="5130" max="5130" width="4.625" style="2" customWidth="1"/>
    <col min="5131" max="5131" width="15.875" style="2" customWidth="1"/>
    <col min="5132" max="5132" width="13.375" style="2"/>
    <col min="5133" max="5133" width="10.875" style="2" customWidth="1"/>
    <col min="5134" max="5376" width="13.375" style="2"/>
    <col min="5377" max="5377" width="13.375" style="2" customWidth="1"/>
    <col min="5378" max="5378" width="4.625" style="2" customWidth="1"/>
    <col min="5379" max="5379" width="15.875" style="2" customWidth="1"/>
    <col min="5380" max="5380" width="13.375" style="2"/>
    <col min="5381" max="5381" width="10.875" style="2" customWidth="1"/>
    <col min="5382" max="5382" width="4.625" style="2" customWidth="1"/>
    <col min="5383" max="5383" width="15.875" style="2" customWidth="1"/>
    <col min="5384" max="5384" width="13.375" style="2"/>
    <col min="5385" max="5385" width="10.875" style="2" customWidth="1"/>
    <col min="5386" max="5386" width="4.625" style="2" customWidth="1"/>
    <col min="5387" max="5387" width="15.875" style="2" customWidth="1"/>
    <col min="5388" max="5388" width="13.375" style="2"/>
    <col min="5389" max="5389" width="10.875" style="2" customWidth="1"/>
    <col min="5390" max="5632" width="13.375" style="2"/>
    <col min="5633" max="5633" width="13.375" style="2" customWidth="1"/>
    <col min="5634" max="5634" width="4.625" style="2" customWidth="1"/>
    <col min="5635" max="5635" width="15.875" style="2" customWidth="1"/>
    <col min="5636" max="5636" width="13.375" style="2"/>
    <col min="5637" max="5637" width="10.875" style="2" customWidth="1"/>
    <col min="5638" max="5638" width="4.625" style="2" customWidth="1"/>
    <col min="5639" max="5639" width="15.875" style="2" customWidth="1"/>
    <col min="5640" max="5640" width="13.375" style="2"/>
    <col min="5641" max="5641" width="10.875" style="2" customWidth="1"/>
    <col min="5642" max="5642" width="4.625" style="2" customWidth="1"/>
    <col min="5643" max="5643" width="15.875" style="2" customWidth="1"/>
    <col min="5644" max="5644" width="13.375" style="2"/>
    <col min="5645" max="5645" width="10.875" style="2" customWidth="1"/>
    <col min="5646" max="5888" width="13.375" style="2"/>
    <col min="5889" max="5889" width="13.375" style="2" customWidth="1"/>
    <col min="5890" max="5890" width="4.625" style="2" customWidth="1"/>
    <col min="5891" max="5891" width="15.875" style="2" customWidth="1"/>
    <col min="5892" max="5892" width="13.375" style="2"/>
    <col min="5893" max="5893" width="10.875" style="2" customWidth="1"/>
    <col min="5894" max="5894" width="4.625" style="2" customWidth="1"/>
    <col min="5895" max="5895" width="15.875" style="2" customWidth="1"/>
    <col min="5896" max="5896" width="13.375" style="2"/>
    <col min="5897" max="5897" width="10.875" style="2" customWidth="1"/>
    <col min="5898" max="5898" width="4.625" style="2" customWidth="1"/>
    <col min="5899" max="5899" width="15.875" style="2" customWidth="1"/>
    <col min="5900" max="5900" width="13.375" style="2"/>
    <col min="5901" max="5901" width="10.875" style="2" customWidth="1"/>
    <col min="5902" max="6144" width="13.375" style="2"/>
    <col min="6145" max="6145" width="13.375" style="2" customWidth="1"/>
    <col min="6146" max="6146" width="4.625" style="2" customWidth="1"/>
    <col min="6147" max="6147" width="15.875" style="2" customWidth="1"/>
    <col min="6148" max="6148" width="13.375" style="2"/>
    <col min="6149" max="6149" width="10.875" style="2" customWidth="1"/>
    <col min="6150" max="6150" width="4.625" style="2" customWidth="1"/>
    <col min="6151" max="6151" width="15.875" style="2" customWidth="1"/>
    <col min="6152" max="6152" width="13.375" style="2"/>
    <col min="6153" max="6153" width="10.875" style="2" customWidth="1"/>
    <col min="6154" max="6154" width="4.625" style="2" customWidth="1"/>
    <col min="6155" max="6155" width="15.875" style="2" customWidth="1"/>
    <col min="6156" max="6156" width="13.375" style="2"/>
    <col min="6157" max="6157" width="10.875" style="2" customWidth="1"/>
    <col min="6158" max="6400" width="13.375" style="2"/>
    <col min="6401" max="6401" width="13.375" style="2" customWidth="1"/>
    <col min="6402" max="6402" width="4.625" style="2" customWidth="1"/>
    <col min="6403" max="6403" width="15.875" style="2" customWidth="1"/>
    <col min="6404" max="6404" width="13.375" style="2"/>
    <col min="6405" max="6405" width="10.875" style="2" customWidth="1"/>
    <col min="6406" max="6406" width="4.625" style="2" customWidth="1"/>
    <col min="6407" max="6407" width="15.875" style="2" customWidth="1"/>
    <col min="6408" max="6408" width="13.375" style="2"/>
    <col min="6409" max="6409" width="10.875" style="2" customWidth="1"/>
    <col min="6410" max="6410" width="4.625" style="2" customWidth="1"/>
    <col min="6411" max="6411" width="15.875" style="2" customWidth="1"/>
    <col min="6412" max="6412" width="13.375" style="2"/>
    <col min="6413" max="6413" width="10.875" style="2" customWidth="1"/>
    <col min="6414" max="6656" width="13.375" style="2"/>
    <col min="6657" max="6657" width="13.375" style="2" customWidth="1"/>
    <col min="6658" max="6658" width="4.625" style="2" customWidth="1"/>
    <col min="6659" max="6659" width="15.875" style="2" customWidth="1"/>
    <col min="6660" max="6660" width="13.375" style="2"/>
    <col min="6661" max="6661" width="10.875" style="2" customWidth="1"/>
    <col min="6662" max="6662" width="4.625" style="2" customWidth="1"/>
    <col min="6663" max="6663" width="15.875" style="2" customWidth="1"/>
    <col min="6664" max="6664" width="13.375" style="2"/>
    <col min="6665" max="6665" width="10.875" style="2" customWidth="1"/>
    <col min="6666" max="6666" width="4.625" style="2" customWidth="1"/>
    <col min="6667" max="6667" width="15.875" style="2" customWidth="1"/>
    <col min="6668" max="6668" width="13.375" style="2"/>
    <col min="6669" max="6669" width="10.875" style="2" customWidth="1"/>
    <col min="6670" max="6912" width="13.375" style="2"/>
    <col min="6913" max="6913" width="13.375" style="2" customWidth="1"/>
    <col min="6914" max="6914" width="4.625" style="2" customWidth="1"/>
    <col min="6915" max="6915" width="15.875" style="2" customWidth="1"/>
    <col min="6916" max="6916" width="13.375" style="2"/>
    <col min="6917" max="6917" width="10.875" style="2" customWidth="1"/>
    <col min="6918" max="6918" width="4.625" style="2" customWidth="1"/>
    <col min="6919" max="6919" width="15.875" style="2" customWidth="1"/>
    <col min="6920" max="6920" width="13.375" style="2"/>
    <col min="6921" max="6921" width="10.875" style="2" customWidth="1"/>
    <col min="6922" max="6922" width="4.625" style="2" customWidth="1"/>
    <col min="6923" max="6923" width="15.875" style="2" customWidth="1"/>
    <col min="6924" max="6924" width="13.375" style="2"/>
    <col min="6925" max="6925" width="10.875" style="2" customWidth="1"/>
    <col min="6926" max="7168" width="13.375" style="2"/>
    <col min="7169" max="7169" width="13.375" style="2" customWidth="1"/>
    <col min="7170" max="7170" width="4.625" style="2" customWidth="1"/>
    <col min="7171" max="7171" width="15.875" style="2" customWidth="1"/>
    <col min="7172" max="7172" width="13.375" style="2"/>
    <col min="7173" max="7173" width="10.875" style="2" customWidth="1"/>
    <col min="7174" max="7174" width="4.625" style="2" customWidth="1"/>
    <col min="7175" max="7175" width="15.875" style="2" customWidth="1"/>
    <col min="7176" max="7176" width="13.375" style="2"/>
    <col min="7177" max="7177" width="10.875" style="2" customWidth="1"/>
    <col min="7178" max="7178" width="4.625" style="2" customWidth="1"/>
    <col min="7179" max="7179" width="15.875" style="2" customWidth="1"/>
    <col min="7180" max="7180" width="13.375" style="2"/>
    <col min="7181" max="7181" width="10.875" style="2" customWidth="1"/>
    <col min="7182" max="7424" width="13.375" style="2"/>
    <col min="7425" max="7425" width="13.375" style="2" customWidth="1"/>
    <col min="7426" max="7426" width="4.625" style="2" customWidth="1"/>
    <col min="7427" max="7427" width="15.875" style="2" customWidth="1"/>
    <col min="7428" max="7428" width="13.375" style="2"/>
    <col min="7429" max="7429" width="10.875" style="2" customWidth="1"/>
    <col min="7430" max="7430" width="4.625" style="2" customWidth="1"/>
    <col min="7431" max="7431" width="15.875" style="2" customWidth="1"/>
    <col min="7432" max="7432" width="13.375" style="2"/>
    <col min="7433" max="7433" width="10.875" style="2" customWidth="1"/>
    <col min="7434" max="7434" width="4.625" style="2" customWidth="1"/>
    <col min="7435" max="7435" width="15.875" style="2" customWidth="1"/>
    <col min="7436" max="7436" width="13.375" style="2"/>
    <col min="7437" max="7437" width="10.875" style="2" customWidth="1"/>
    <col min="7438" max="7680" width="13.375" style="2"/>
    <col min="7681" max="7681" width="13.375" style="2" customWidth="1"/>
    <col min="7682" max="7682" width="4.625" style="2" customWidth="1"/>
    <col min="7683" max="7683" width="15.875" style="2" customWidth="1"/>
    <col min="7684" max="7684" width="13.375" style="2"/>
    <col min="7685" max="7685" width="10.875" style="2" customWidth="1"/>
    <col min="7686" max="7686" width="4.625" style="2" customWidth="1"/>
    <col min="7687" max="7687" width="15.875" style="2" customWidth="1"/>
    <col min="7688" max="7688" width="13.375" style="2"/>
    <col min="7689" max="7689" width="10.875" style="2" customWidth="1"/>
    <col min="7690" max="7690" width="4.625" style="2" customWidth="1"/>
    <col min="7691" max="7691" width="15.875" style="2" customWidth="1"/>
    <col min="7692" max="7692" width="13.375" style="2"/>
    <col min="7693" max="7693" width="10.875" style="2" customWidth="1"/>
    <col min="7694" max="7936" width="13.375" style="2"/>
    <col min="7937" max="7937" width="13.375" style="2" customWidth="1"/>
    <col min="7938" max="7938" width="4.625" style="2" customWidth="1"/>
    <col min="7939" max="7939" width="15.875" style="2" customWidth="1"/>
    <col min="7940" max="7940" width="13.375" style="2"/>
    <col min="7941" max="7941" width="10.875" style="2" customWidth="1"/>
    <col min="7942" max="7942" width="4.625" style="2" customWidth="1"/>
    <col min="7943" max="7943" width="15.875" style="2" customWidth="1"/>
    <col min="7944" max="7944" width="13.375" style="2"/>
    <col min="7945" max="7945" width="10.875" style="2" customWidth="1"/>
    <col min="7946" max="7946" width="4.625" style="2" customWidth="1"/>
    <col min="7947" max="7947" width="15.875" style="2" customWidth="1"/>
    <col min="7948" max="7948" width="13.375" style="2"/>
    <col min="7949" max="7949" width="10.875" style="2" customWidth="1"/>
    <col min="7950" max="8192" width="13.375" style="2"/>
    <col min="8193" max="8193" width="13.375" style="2" customWidth="1"/>
    <col min="8194" max="8194" width="4.625" style="2" customWidth="1"/>
    <col min="8195" max="8195" width="15.875" style="2" customWidth="1"/>
    <col min="8196" max="8196" width="13.375" style="2"/>
    <col min="8197" max="8197" width="10.875" style="2" customWidth="1"/>
    <col min="8198" max="8198" width="4.625" style="2" customWidth="1"/>
    <col min="8199" max="8199" width="15.875" style="2" customWidth="1"/>
    <col min="8200" max="8200" width="13.375" style="2"/>
    <col min="8201" max="8201" width="10.875" style="2" customWidth="1"/>
    <col min="8202" max="8202" width="4.625" style="2" customWidth="1"/>
    <col min="8203" max="8203" width="15.875" style="2" customWidth="1"/>
    <col min="8204" max="8204" width="13.375" style="2"/>
    <col min="8205" max="8205" width="10.875" style="2" customWidth="1"/>
    <col min="8206" max="8448" width="13.375" style="2"/>
    <col min="8449" max="8449" width="13.375" style="2" customWidth="1"/>
    <col min="8450" max="8450" width="4.625" style="2" customWidth="1"/>
    <col min="8451" max="8451" width="15.875" style="2" customWidth="1"/>
    <col min="8452" max="8452" width="13.375" style="2"/>
    <col min="8453" max="8453" width="10.875" style="2" customWidth="1"/>
    <col min="8454" max="8454" width="4.625" style="2" customWidth="1"/>
    <col min="8455" max="8455" width="15.875" style="2" customWidth="1"/>
    <col min="8456" max="8456" width="13.375" style="2"/>
    <col min="8457" max="8457" width="10.875" style="2" customWidth="1"/>
    <col min="8458" max="8458" width="4.625" style="2" customWidth="1"/>
    <col min="8459" max="8459" width="15.875" style="2" customWidth="1"/>
    <col min="8460" max="8460" width="13.375" style="2"/>
    <col min="8461" max="8461" width="10.875" style="2" customWidth="1"/>
    <col min="8462" max="8704" width="13.375" style="2"/>
    <col min="8705" max="8705" width="13.375" style="2" customWidth="1"/>
    <col min="8706" max="8706" width="4.625" style="2" customWidth="1"/>
    <col min="8707" max="8707" width="15.875" style="2" customWidth="1"/>
    <col min="8708" max="8708" width="13.375" style="2"/>
    <col min="8709" max="8709" width="10.875" style="2" customWidth="1"/>
    <col min="8710" max="8710" width="4.625" style="2" customWidth="1"/>
    <col min="8711" max="8711" width="15.875" style="2" customWidth="1"/>
    <col min="8712" max="8712" width="13.375" style="2"/>
    <col min="8713" max="8713" width="10.875" style="2" customWidth="1"/>
    <col min="8714" max="8714" width="4.625" style="2" customWidth="1"/>
    <col min="8715" max="8715" width="15.875" style="2" customWidth="1"/>
    <col min="8716" max="8716" width="13.375" style="2"/>
    <col min="8717" max="8717" width="10.875" style="2" customWidth="1"/>
    <col min="8718" max="8960" width="13.375" style="2"/>
    <col min="8961" max="8961" width="13.375" style="2" customWidth="1"/>
    <col min="8962" max="8962" width="4.625" style="2" customWidth="1"/>
    <col min="8963" max="8963" width="15.875" style="2" customWidth="1"/>
    <col min="8964" max="8964" width="13.375" style="2"/>
    <col min="8965" max="8965" width="10.875" style="2" customWidth="1"/>
    <col min="8966" max="8966" width="4.625" style="2" customWidth="1"/>
    <col min="8967" max="8967" width="15.875" style="2" customWidth="1"/>
    <col min="8968" max="8968" width="13.375" style="2"/>
    <col min="8969" max="8969" width="10.875" style="2" customWidth="1"/>
    <col min="8970" max="8970" width="4.625" style="2" customWidth="1"/>
    <col min="8971" max="8971" width="15.875" style="2" customWidth="1"/>
    <col min="8972" max="8972" width="13.375" style="2"/>
    <col min="8973" max="8973" width="10.875" style="2" customWidth="1"/>
    <col min="8974" max="9216" width="13.375" style="2"/>
    <col min="9217" max="9217" width="13.375" style="2" customWidth="1"/>
    <col min="9218" max="9218" width="4.625" style="2" customWidth="1"/>
    <col min="9219" max="9219" width="15.875" style="2" customWidth="1"/>
    <col min="9220" max="9220" width="13.375" style="2"/>
    <col min="9221" max="9221" width="10.875" style="2" customWidth="1"/>
    <col min="9222" max="9222" width="4.625" style="2" customWidth="1"/>
    <col min="9223" max="9223" width="15.875" style="2" customWidth="1"/>
    <col min="9224" max="9224" width="13.375" style="2"/>
    <col min="9225" max="9225" width="10.875" style="2" customWidth="1"/>
    <col min="9226" max="9226" width="4.625" style="2" customWidth="1"/>
    <col min="9227" max="9227" width="15.875" style="2" customWidth="1"/>
    <col min="9228" max="9228" width="13.375" style="2"/>
    <col min="9229" max="9229" width="10.875" style="2" customWidth="1"/>
    <col min="9230" max="9472" width="13.375" style="2"/>
    <col min="9473" max="9473" width="13.375" style="2" customWidth="1"/>
    <col min="9474" max="9474" width="4.625" style="2" customWidth="1"/>
    <col min="9475" max="9475" width="15.875" style="2" customWidth="1"/>
    <col min="9476" max="9476" width="13.375" style="2"/>
    <col min="9477" max="9477" width="10.875" style="2" customWidth="1"/>
    <col min="9478" max="9478" width="4.625" style="2" customWidth="1"/>
    <col min="9479" max="9479" width="15.875" style="2" customWidth="1"/>
    <col min="9480" max="9480" width="13.375" style="2"/>
    <col min="9481" max="9481" width="10.875" style="2" customWidth="1"/>
    <col min="9482" max="9482" width="4.625" style="2" customWidth="1"/>
    <col min="9483" max="9483" width="15.875" style="2" customWidth="1"/>
    <col min="9484" max="9484" width="13.375" style="2"/>
    <col min="9485" max="9485" width="10.875" style="2" customWidth="1"/>
    <col min="9486" max="9728" width="13.375" style="2"/>
    <col min="9729" max="9729" width="13.375" style="2" customWidth="1"/>
    <col min="9730" max="9730" width="4.625" style="2" customWidth="1"/>
    <col min="9731" max="9731" width="15.875" style="2" customWidth="1"/>
    <col min="9732" max="9732" width="13.375" style="2"/>
    <col min="9733" max="9733" width="10.875" style="2" customWidth="1"/>
    <col min="9734" max="9734" width="4.625" style="2" customWidth="1"/>
    <col min="9735" max="9735" width="15.875" style="2" customWidth="1"/>
    <col min="9736" max="9736" width="13.375" style="2"/>
    <col min="9737" max="9737" width="10.875" style="2" customWidth="1"/>
    <col min="9738" max="9738" width="4.625" style="2" customWidth="1"/>
    <col min="9739" max="9739" width="15.875" style="2" customWidth="1"/>
    <col min="9740" max="9740" width="13.375" style="2"/>
    <col min="9741" max="9741" width="10.875" style="2" customWidth="1"/>
    <col min="9742" max="9984" width="13.375" style="2"/>
    <col min="9985" max="9985" width="13.375" style="2" customWidth="1"/>
    <col min="9986" max="9986" width="4.625" style="2" customWidth="1"/>
    <col min="9987" max="9987" width="15.875" style="2" customWidth="1"/>
    <col min="9988" max="9988" width="13.375" style="2"/>
    <col min="9989" max="9989" width="10.875" style="2" customWidth="1"/>
    <col min="9990" max="9990" width="4.625" style="2" customWidth="1"/>
    <col min="9991" max="9991" width="15.875" style="2" customWidth="1"/>
    <col min="9992" max="9992" width="13.375" style="2"/>
    <col min="9993" max="9993" width="10.875" style="2" customWidth="1"/>
    <col min="9994" max="9994" width="4.625" style="2" customWidth="1"/>
    <col min="9995" max="9995" width="15.875" style="2" customWidth="1"/>
    <col min="9996" max="9996" width="13.375" style="2"/>
    <col min="9997" max="9997" width="10.875" style="2" customWidth="1"/>
    <col min="9998" max="10240" width="13.375" style="2"/>
    <col min="10241" max="10241" width="13.375" style="2" customWidth="1"/>
    <col min="10242" max="10242" width="4.625" style="2" customWidth="1"/>
    <col min="10243" max="10243" width="15.875" style="2" customWidth="1"/>
    <col min="10244" max="10244" width="13.375" style="2"/>
    <col min="10245" max="10245" width="10.875" style="2" customWidth="1"/>
    <col min="10246" max="10246" width="4.625" style="2" customWidth="1"/>
    <col min="10247" max="10247" width="15.875" style="2" customWidth="1"/>
    <col min="10248" max="10248" width="13.375" style="2"/>
    <col min="10249" max="10249" width="10.875" style="2" customWidth="1"/>
    <col min="10250" max="10250" width="4.625" style="2" customWidth="1"/>
    <col min="10251" max="10251" width="15.875" style="2" customWidth="1"/>
    <col min="10252" max="10252" width="13.375" style="2"/>
    <col min="10253" max="10253" width="10.875" style="2" customWidth="1"/>
    <col min="10254" max="10496" width="13.375" style="2"/>
    <col min="10497" max="10497" width="13.375" style="2" customWidth="1"/>
    <col min="10498" max="10498" width="4.625" style="2" customWidth="1"/>
    <col min="10499" max="10499" width="15.875" style="2" customWidth="1"/>
    <col min="10500" max="10500" width="13.375" style="2"/>
    <col min="10501" max="10501" width="10.875" style="2" customWidth="1"/>
    <col min="10502" max="10502" width="4.625" style="2" customWidth="1"/>
    <col min="10503" max="10503" width="15.875" style="2" customWidth="1"/>
    <col min="10504" max="10504" width="13.375" style="2"/>
    <col min="10505" max="10505" width="10.875" style="2" customWidth="1"/>
    <col min="10506" max="10506" width="4.625" style="2" customWidth="1"/>
    <col min="10507" max="10507" width="15.875" style="2" customWidth="1"/>
    <col min="10508" max="10508" width="13.375" style="2"/>
    <col min="10509" max="10509" width="10.875" style="2" customWidth="1"/>
    <col min="10510" max="10752" width="13.375" style="2"/>
    <col min="10753" max="10753" width="13.375" style="2" customWidth="1"/>
    <col min="10754" max="10754" width="4.625" style="2" customWidth="1"/>
    <col min="10755" max="10755" width="15.875" style="2" customWidth="1"/>
    <col min="10756" max="10756" width="13.375" style="2"/>
    <col min="10757" max="10757" width="10.875" style="2" customWidth="1"/>
    <col min="10758" max="10758" width="4.625" style="2" customWidth="1"/>
    <col min="10759" max="10759" width="15.875" style="2" customWidth="1"/>
    <col min="10760" max="10760" width="13.375" style="2"/>
    <col min="10761" max="10761" width="10.875" style="2" customWidth="1"/>
    <col min="10762" max="10762" width="4.625" style="2" customWidth="1"/>
    <col min="10763" max="10763" width="15.875" style="2" customWidth="1"/>
    <col min="10764" max="10764" width="13.375" style="2"/>
    <col min="10765" max="10765" width="10.875" style="2" customWidth="1"/>
    <col min="10766" max="11008" width="13.375" style="2"/>
    <col min="11009" max="11009" width="13.375" style="2" customWidth="1"/>
    <col min="11010" max="11010" width="4.625" style="2" customWidth="1"/>
    <col min="11011" max="11011" width="15.875" style="2" customWidth="1"/>
    <col min="11012" max="11012" width="13.375" style="2"/>
    <col min="11013" max="11013" width="10.875" style="2" customWidth="1"/>
    <col min="11014" max="11014" width="4.625" style="2" customWidth="1"/>
    <col min="11015" max="11015" width="15.875" style="2" customWidth="1"/>
    <col min="11016" max="11016" width="13.375" style="2"/>
    <col min="11017" max="11017" width="10.875" style="2" customWidth="1"/>
    <col min="11018" max="11018" width="4.625" style="2" customWidth="1"/>
    <col min="11019" max="11019" width="15.875" style="2" customWidth="1"/>
    <col min="11020" max="11020" width="13.375" style="2"/>
    <col min="11021" max="11021" width="10.875" style="2" customWidth="1"/>
    <col min="11022" max="11264" width="13.375" style="2"/>
    <col min="11265" max="11265" width="13.375" style="2" customWidth="1"/>
    <col min="11266" max="11266" width="4.625" style="2" customWidth="1"/>
    <col min="11267" max="11267" width="15.875" style="2" customWidth="1"/>
    <col min="11268" max="11268" width="13.375" style="2"/>
    <col min="11269" max="11269" width="10.875" style="2" customWidth="1"/>
    <col min="11270" max="11270" width="4.625" style="2" customWidth="1"/>
    <col min="11271" max="11271" width="15.875" style="2" customWidth="1"/>
    <col min="11272" max="11272" width="13.375" style="2"/>
    <col min="11273" max="11273" width="10.875" style="2" customWidth="1"/>
    <col min="11274" max="11274" width="4.625" style="2" customWidth="1"/>
    <col min="11275" max="11275" width="15.875" style="2" customWidth="1"/>
    <col min="11276" max="11276" width="13.375" style="2"/>
    <col min="11277" max="11277" width="10.875" style="2" customWidth="1"/>
    <col min="11278" max="11520" width="13.375" style="2"/>
    <col min="11521" max="11521" width="13.375" style="2" customWidth="1"/>
    <col min="11522" max="11522" width="4.625" style="2" customWidth="1"/>
    <col min="11523" max="11523" width="15.875" style="2" customWidth="1"/>
    <col min="11524" max="11524" width="13.375" style="2"/>
    <col min="11525" max="11525" width="10.875" style="2" customWidth="1"/>
    <col min="11526" max="11526" width="4.625" style="2" customWidth="1"/>
    <col min="11527" max="11527" width="15.875" style="2" customWidth="1"/>
    <col min="11528" max="11528" width="13.375" style="2"/>
    <col min="11529" max="11529" width="10.875" style="2" customWidth="1"/>
    <col min="11530" max="11530" width="4.625" style="2" customWidth="1"/>
    <col min="11531" max="11531" width="15.875" style="2" customWidth="1"/>
    <col min="11532" max="11532" width="13.375" style="2"/>
    <col min="11533" max="11533" width="10.875" style="2" customWidth="1"/>
    <col min="11534" max="11776" width="13.375" style="2"/>
    <col min="11777" max="11777" width="13.375" style="2" customWidth="1"/>
    <col min="11778" max="11778" width="4.625" style="2" customWidth="1"/>
    <col min="11779" max="11779" width="15.875" style="2" customWidth="1"/>
    <col min="11780" max="11780" width="13.375" style="2"/>
    <col min="11781" max="11781" width="10.875" style="2" customWidth="1"/>
    <col min="11782" max="11782" width="4.625" style="2" customWidth="1"/>
    <col min="11783" max="11783" width="15.875" style="2" customWidth="1"/>
    <col min="11784" max="11784" width="13.375" style="2"/>
    <col min="11785" max="11785" width="10.875" style="2" customWidth="1"/>
    <col min="11786" max="11786" width="4.625" style="2" customWidth="1"/>
    <col min="11787" max="11787" width="15.875" style="2" customWidth="1"/>
    <col min="11788" max="11788" width="13.375" style="2"/>
    <col min="11789" max="11789" width="10.875" style="2" customWidth="1"/>
    <col min="11790" max="12032" width="13.375" style="2"/>
    <col min="12033" max="12033" width="13.375" style="2" customWidth="1"/>
    <col min="12034" max="12034" width="4.625" style="2" customWidth="1"/>
    <col min="12035" max="12035" width="15.875" style="2" customWidth="1"/>
    <col min="12036" max="12036" width="13.375" style="2"/>
    <col min="12037" max="12037" width="10.875" style="2" customWidth="1"/>
    <col min="12038" max="12038" width="4.625" style="2" customWidth="1"/>
    <col min="12039" max="12039" width="15.875" style="2" customWidth="1"/>
    <col min="12040" max="12040" width="13.375" style="2"/>
    <col min="12041" max="12041" width="10.875" style="2" customWidth="1"/>
    <col min="12042" max="12042" width="4.625" style="2" customWidth="1"/>
    <col min="12043" max="12043" width="15.875" style="2" customWidth="1"/>
    <col min="12044" max="12044" width="13.375" style="2"/>
    <col min="12045" max="12045" width="10.875" style="2" customWidth="1"/>
    <col min="12046" max="12288" width="13.375" style="2"/>
    <col min="12289" max="12289" width="13.375" style="2" customWidth="1"/>
    <col min="12290" max="12290" width="4.625" style="2" customWidth="1"/>
    <col min="12291" max="12291" width="15.875" style="2" customWidth="1"/>
    <col min="12292" max="12292" width="13.375" style="2"/>
    <col min="12293" max="12293" width="10.875" style="2" customWidth="1"/>
    <col min="12294" max="12294" width="4.625" style="2" customWidth="1"/>
    <col min="12295" max="12295" width="15.875" style="2" customWidth="1"/>
    <col min="12296" max="12296" width="13.375" style="2"/>
    <col min="12297" max="12297" width="10.875" style="2" customWidth="1"/>
    <col min="12298" max="12298" width="4.625" style="2" customWidth="1"/>
    <col min="12299" max="12299" width="15.875" style="2" customWidth="1"/>
    <col min="12300" max="12300" width="13.375" style="2"/>
    <col min="12301" max="12301" width="10.875" style="2" customWidth="1"/>
    <col min="12302" max="12544" width="13.375" style="2"/>
    <col min="12545" max="12545" width="13.375" style="2" customWidth="1"/>
    <col min="12546" max="12546" width="4.625" style="2" customWidth="1"/>
    <col min="12547" max="12547" width="15.875" style="2" customWidth="1"/>
    <col min="12548" max="12548" width="13.375" style="2"/>
    <col min="12549" max="12549" width="10.875" style="2" customWidth="1"/>
    <col min="12550" max="12550" width="4.625" style="2" customWidth="1"/>
    <col min="12551" max="12551" width="15.875" style="2" customWidth="1"/>
    <col min="12552" max="12552" width="13.375" style="2"/>
    <col min="12553" max="12553" width="10.875" style="2" customWidth="1"/>
    <col min="12554" max="12554" width="4.625" style="2" customWidth="1"/>
    <col min="12555" max="12555" width="15.875" style="2" customWidth="1"/>
    <col min="12556" max="12556" width="13.375" style="2"/>
    <col min="12557" max="12557" width="10.875" style="2" customWidth="1"/>
    <col min="12558" max="12800" width="13.375" style="2"/>
    <col min="12801" max="12801" width="13.375" style="2" customWidth="1"/>
    <col min="12802" max="12802" width="4.625" style="2" customWidth="1"/>
    <col min="12803" max="12803" width="15.875" style="2" customWidth="1"/>
    <col min="12804" max="12804" width="13.375" style="2"/>
    <col min="12805" max="12805" width="10.875" style="2" customWidth="1"/>
    <col min="12806" max="12806" width="4.625" style="2" customWidth="1"/>
    <col min="12807" max="12807" width="15.875" style="2" customWidth="1"/>
    <col min="12808" max="12808" width="13.375" style="2"/>
    <col min="12809" max="12809" width="10.875" style="2" customWidth="1"/>
    <col min="12810" max="12810" width="4.625" style="2" customWidth="1"/>
    <col min="12811" max="12811" width="15.875" style="2" customWidth="1"/>
    <col min="12812" max="12812" width="13.375" style="2"/>
    <col min="12813" max="12813" width="10.875" style="2" customWidth="1"/>
    <col min="12814" max="13056" width="13.375" style="2"/>
    <col min="13057" max="13057" width="13.375" style="2" customWidth="1"/>
    <col min="13058" max="13058" width="4.625" style="2" customWidth="1"/>
    <col min="13059" max="13059" width="15.875" style="2" customWidth="1"/>
    <col min="13060" max="13060" width="13.375" style="2"/>
    <col min="13061" max="13061" width="10.875" style="2" customWidth="1"/>
    <col min="13062" max="13062" width="4.625" style="2" customWidth="1"/>
    <col min="13063" max="13063" width="15.875" style="2" customWidth="1"/>
    <col min="13064" max="13064" width="13.375" style="2"/>
    <col min="13065" max="13065" width="10.875" style="2" customWidth="1"/>
    <col min="13066" max="13066" width="4.625" style="2" customWidth="1"/>
    <col min="13067" max="13067" width="15.875" style="2" customWidth="1"/>
    <col min="13068" max="13068" width="13.375" style="2"/>
    <col min="13069" max="13069" width="10.875" style="2" customWidth="1"/>
    <col min="13070" max="13312" width="13.375" style="2"/>
    <col min="13313" max="13313" width="13.375" style="2" customWidth="1"/>
    <col min="13314" max="13314" width="4.625" style="2" customWidth="1"/>
    <col min="13315" max="13315" width="15.875" style="2" customWidth="1"/>
    <col min="13316" max="13316" width="13.375" style="2"/>
    <col min="13317" max="13317" width="10.875" style="2" customWidth="1"/>
    <col min="13318" max="13318" width="4.625" style="2" customWidth="1"/>
    <col min="13319" max="13319" width="15.875" style="2" customWidth="1"/>
    <col min="13320" max="13320" width="13.375" style="2"/>
    <col min="13321" max="13321" width="10.875" style="2" customWidth="1"/>
    <col min="13322" max="13322" width="4.625" style="2" customWidth="1"/>
    <col min="13323" max="13323" width="15.875" style="2" customWidth="1"/>
    <col min="13324" max="13324" width="13.375" style="2"/>
    <col min="13325" max="13325" width="10.875" style="2" customWidth="1"/>
    <col min="13326" max="13568" width="13.375" style="2"/>
    <col min="13569" max="13569" width="13.375" style="2" customWidth="1"/>
    <col min="13570" max="13570" width="4.625" style="2" customWidth="1"/>
    <col min="13571" max="13571" width="15.875" style="2" customWidth="1"/>
    <col min="13572" max="13572" width="13.375" style="2"/>
    <col min="13573" max="13573" width="10.875" style="2" customWidth="1"/>
    <col min="13574" max="13574" width="4.625" style="2" customWidth="1"/>
    <col min="13575" max="13575" width="15.875" style="2" customWidth="1"/>
    <col min="13576" max="13576" width="13.375" style="2"/>
    <col min="13577" max="13577" width="10.875" style="2" customWidth="1"/>
    <col min="13578" max="13578" width="4.625" style="2" customWidth="1"/>
    <col min="13579" max="13579" width="15.875" style="2" customWidth="1"/>
    <col min="13580" max="13580" width="13.375" style="2"/>
    <col min="13581" max="13581" width="10.875" style="2" customWidth="1"/>
    <col min="13582" max="13824" width="13.375" style="2"/>
    <col min="13825" max="13825" width="13.375" style="2" customWidth="1"/>
    <col min="13826" max="13826" width="4.625" style="2" customWidth="1"/>
    <col min="13827" max="13827" width="15.875" style="2" customWidth="1"/>
    <col min="13828" max="13828" width="13.375" style="2"/>
    <col min="13829" max="13829" width="10.875" style="2" customWidth="1"/>
    <col min="13830" max="13830" width="4.625" style="2" customWidth="1"/>
    <col min="13831" max="13831" width="15.875" style="2" customWidth="1"/>
    <col min="13832" max="13832" width="13.375" style="2"/>
    <col min="13833" max="13833" width="10.875" style="2" customWidth="1"/>
    <col min="13834" max="13834" width="4.625" style="2" customWidth="1"/>
    <col min="13835" max="13835" width="15.875" style="2" customWidth="1"/>
    <col min="13836" max="13836" width="13.375" style="2"/>
    <col min="13837" max="13837" width="10.875" style="2" customWidth="1"/>
    <col min="13838" max="14080" width="13.375" style="2"/>
    <col min="14081" max="14081" width="13.375" style="2" customWidth="1"/>
    <col min="14082" max="14082" width="4.625" style="2" customWidth="1"/>
    <col min="14083" max="14083" width="15.875" style="2" customWidth="1"/>
    <col min="14084" max="14084" width="13.375" style="2"/>
    <col min="14085" max="14085" width="10.875" style="2" customWidth="1"/>
    <col min="14086" max="14086" width="4.625" style="2" customWidth="1"/>
    <col min="14087" max="14087" width="15.875" style="2" customWidth="1"/>
    <col min="14088" max="14088" width="13.375" style="2"/>
    <col min="14089" max="14089" width="10.875" style="2" customWidth="1"/>
    <col min="14090" max="14090" width="4.625" style="2" customWidth="1"/>
    <col min="14091" max="14091" width="15.875" style="2" customWidth="1"/>
    <col min="14092" max="14092" width="13.375" style="2"/>
    <col min="14093" max="14093" width="10.875" style="2" customWidth="1"/>
    <col min="14094" max="14336" width="13.375" style="2"/>
    <col min="14337" max="14337" width="13.375" style="2" customWidth="1"/>
    <col min="14338" max="14338" width="4.625" style="2" customWidth="1"/>
    <col min="14339" max="14339" width="15.875" style="2" customWidth="1"/>
    <col min="14340" max="14340" width="13.375" style="2"/>
    <col min="14341" max="14341" width="10.875" style="2" customWidth="1"/>
    <col min="14342" max="14342" width="4.625" style="2" customWidth="1"/>
    <col min="14343" max="14343" width="15.875" style="2" customWidth="1"/>
    <col min="14344" max="14344" width="13.375" style="2"/>
    <col min="14345" max="14345" width="10.875" style="2" customWidth="1"/>
    <col min="14346" max="14346" width="4.625" style="2" customWidth="1"/>
    <col min="14347" max="14347" width="15.875" style="2" customWidth="1"/>
    <col min="14348" max="14348" width="13.375" style="2"/>
    <col min="14349" max="14349" width="10.875" style="2" customWidth="1"/>
    <col min="14350" max="14592" width="13.375" style="2"/>
    <col min="14593" max="14593" width="13.375" style="2" customWidth="1"/>
    <col min="14594" max="14594" width="4.625" style="2" customWidth="1"/>
    <col min="14595" max="14595" width="15.875" style="2" customWidth="1"/>
    <col min="14596" max="14596" width="13.375" style="2"/>
    <col min="14597" max="14597" width="10.875" style="2" customWidth="1"/>
    <col min="14598" max="14598" width="4.625" style="2" customWidth="1"/>
    <col min="14599" max="14599" width="15.875" style="2" customWidth="1"/>
    <col min="14600" max="14600" width="13.375" style="2"/>
    <col min="14601" max="14601" width="10.875" style="2" customWidth="1"/>
    <col min="14602" max="14602" width="4.625" style="2" customWidth="1"/>
    <col min="14603" max="14603" width="15.875" style="2" customWidth="1"/>
    <col min="14604" max="14604" width="13.375" style="2"/>
    <col min="14605" max="14605" width="10.875" style="2" customWidth="1"/>
    <col min="14606" max="14848" width="13.375" style="2"/>
    <col min="14849" max="14849" width="13.375" style="2" customWidth="1"/>
    <col min="14850" max="14850" width="4.625" style="2" customWidth="1"/>
    <col min="14851" max="14851" width="15.875" style="2" customWidth="1"/>
    <col min="14852" max="14852" width="13.375" style="2"/>
    <col min="14853" max="14853" width="10.875" style="2" customWidth="1"/>
    <col min="14854" max="14854" width="4.625" style="2" customWidth="1"/>
    <col min="14855" max="14855" width="15.875" style="2" customWidth="1"/>
    <col min="14856" max="14856" width="13.375" style="2"/>
    <col min="14857" max="14857" width="10.875" style="2" customWidth="1"/>
    <col min="14858" max="14858" width="4.625" style="2" customWidth="1"/>
    <col min="14859" max="14859" width="15.875" style="2" customWidth="1"/>
    <col min="14860" max="14860" width="13.375" style="2"/>
    <col min="14861" max="14861" width="10.875" style="2" customWidth="1"/>
    <col min="14862" max="15104" width="13.375" style="2"/>
    <col min="15105" max="15105" width="13.375" style="2" customWidth="1"/>
    <col min="15106" max="15106" width="4.625" style="2" customWidth="1"/>
    <col min="15107" max="15107" width="15.875" style="2" customWidth="1"/>
    <col min="15108" max="15108" width="13.375" style="2"/>
    <col min="15109" max="15109" width="10.875" style="2" customWidth="1"/>
    <col min="15110" max="15110" width="4.625" style="2" customWidth="1"/>
    <col min="15111" max="15111" width="15.875" style="2" customWidth="1"/>
    <col min="15112" max="15112" width="13.375" style="2"/>
    <col min="15113" max="15113" width="10.875" style="2" customWidth="1"/>
    <col min="15114" max="15114" width="4.625" style="2" customWidth="1"/>
    <col min="15115" max="15115" width="15.875" style="2" customWidth="1"/>
    <col min="15116" max="15116" width="13.375" style="2"/>
    <col min="15117" max="15117" width="10.875" style="2" customWidth="1"/>
    <col min="15118" max="15360" width="13.375" style="2"/>
    <col min="15361" max="15361" width="13.375" style="2" customWidth="1"/>
    <col min="15362" max="15362" width="4.625" style="2" customWidth="1"/>
    <col min="15363" max="15363" width="15.875" style="2" customWidth="1"/>
    <col min="15364" max="15364" width="13.375" style="2"/>
    <col min="15365" max="15365" width="10.875" style="2" customWidth="1"/>
    <col min="15366" max="15366" width="4.625" style="2" customWidth="1"/>
    <col min="15367" max="15367" width="15.875" style="2" customWidth="1"/>
    <col min="15368" max="15368" width="13.375" style="2"/>
    <col min="15369" max="15369" width="10.875" style="2" customWidth="1"/>
    <col min="15370" max="15370" width="4.625" style="2" customWidth="1"/>
    <col min="15371" max="15371" width="15.875" style="2" customWidth="1"/>
    <col min="15372" max="15372" width="13.375" style="2"/>
    <col min="15373" max="15373" width="10.875" style="2" customWidth="1"/>
    <col min="15374" max="15616" width="13.375" style="2"/>
    <col min="15617" max="15617" width="13.375" style="2" customWidth="1"/>
    <col min="15618" max="15618" width="4.625" style="2" customWidth="1"/>
    <col min="15619" max="15619" width="15.875" style="2" customWidth="1"/>
    <col min="15620" max="15620" width="13.375" style="2"/>
    <col min="15621" max="15621" width="10.875" style="2" customWidth="1"/>
    <col min="15622" max="15622" width="4.625" style="2" customWidth="1"/>
    <col min="15623" max="15623" width="15.875" style="2" customWidth="1"/>
    <col min="15624" max="15624" width="13.375" style="2"/>
    <col min="15625" max="15625" width="10.875" style="2" customWidth="1"/>
    <col min="15626" max="15626" width="4.625" style="2" customWidth="1"/>
    <col min="15627" max="15627" width="15.875" style="2" customWidth="1"/>
    <col min="15628" max="15628" width="13.375" style="2"/>
    <col min="15629" max="15629" width="10.875" style="2" customWidth="1"/>
    <col min="15630" max="15872" width="13.375" style="2"/>
    <col min="15873" max="15873" width="13.375" style="2" customWidth="1"/>
    <col min="15874" max="15874" width="4.625" style="2" customWidth="1"/>
    <col min="15875" max="15875" width="15.875" style="2" customWidth="1"/>
    <col min="15876" max="15876" width="13.375" style="2"/>
    <col min="15877" max="15877" width="10.875" style="2" customWidth="1"/>
    <col min="15878" max="15878" width="4.625" style="2" customWidth="1"/>
    <col min="15879" max="15879" width="15.875" style="2" customWidth="1"/>
    <col min="15880" max="15880" width="13.375" style="2"/>
    <col min="15881" max="15881" width="10.875" style="2" customWidth="1"/>
    <col min="15882" max="15882" width="4.625" style="2" customWidth="1"/>
    <col min="15883" max="15883" width="15.875" style="2" customWidth="1"/>
    <col min="15884" max="15884" width="13.375" style="2"/>
    <col min="15885" max="15885" width="10.875" style="2" customWidth="1"/>
    <col min="15886" max="16128" width="13.375" style="2"/>
    <col min="16129" max="16129" width="13.375" style="2" customWidth="1"/>
    <col min="16130" max="16130" width="4.625" style="2" customWidth="1"/>
    <col min="16131" max="16131" width="15.875" style="2" customWidth="1"/>
    <col min="16132" max="16132" width="13.375" style="2"/>
    <col min="16133" max="16133" width="10.875" style="2" customWidth="1"/>
    <col min="16134" max="16134" width="4.625" style="2" customWidth="1"/>
    <col min="16135" max="16135" width="15.875" style="2" customWidth="1"/>
    <col min="16136" max="16136" width="13.375" style="2"/>
    <col min="16137" max="16137" width="10.875" style="2" customWidth="1"/>
    <col min="16138" max="16138" width="4.625" style="2" customWidth="1"/>
    <col min="16139" max="16139" width="15.875" style="2" customWidth="1"/>
    <col min="16140" max="16140" width="13.375" style="2"/>
    <col min="16141" max="16141" width="10.8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318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" t="s">
        <v>319</v>
      </c>
      <c r="F8" s="5"/>
      <c r="G8" s="1" t="s">
        <v>320</v>
      </c>
      <c r="J8" s="5"/>
      <c r="K8" s="1" t="s">
        <v>321</v>
      </c>
    </row>
    <row r="9" spans="1:13" x14ac:dyDescent="0.2">
      <c r="B9" s="6"/>
      <c r="C9" s="37" t="s">
        <v>322</v>
      </c>
      <c r="D9" s="6"/>
      <c r="E9" s="6"/>
      <c r="F9" s="36"/>
      <c r="G9" s="37" t="s">
        <v>323</v>
      </c>
      <c r="H9" s="6"/>
      <c r="I9" s="6"/>
      <c r="J9" s="36"/>
      <c r="K9" s="37" t="s">
        <v>324</v>
      </c>
      <c r="L9" s="6"/>
      <c r="M9" s="6"/>
    </row>
    <row r="10" spans="1:13" x14ac:dyDescent="0.2">
      <c r="D10" s="5"/>
      <c r="E10" s="5"/>
      <c r="F10" s="5"/>
      <c r="G10" s="34"/>
      <c r="H10" s="5"/>
      <c r="I10" s="5"/>
      <c r="J10" s="5"/>
      <c r="K10" s="34"/>
      <c r="L10" s="5"/>
      <c r="M10" s="5"/>
    </row>
    <row r="11" spans="1:13" x14ac:dyDescent="0.2">
      <c r="B11" s="6"/>
      <c r="C11" s="37" t="s">
        <v>325</v>
      </c>
      <c r="D11" s="9" t="s">
        <v>326</v>
      </c>
      <c r="E11" s="9" t="s">
        <v>327</v>
      </c>
      <c r="F11" s="36"/>
      <c r="G11" s="37" t="s">
        <v>325</v>
      </c>
      <c r="H11" s="9" t="s">
        <v>326</v>
      </c>
      <c r="I11" s="9" t="s">
        <v>327</v>
      </c>
      <c r="J11" s="36"/>
      <c r="K11" s="37" t="s">
        <v>325</v>
      </c>
      <c r="L11" s="9" t="s">
        <v>326</v>
      </c>
      <c r="M11" s="9" t="s">
        <v>327</v>
      </c>
    </row>
    <row r="12" spans="1:13" x14ac:dyDescent="0.2">
      <c r="D12" s="12" t="s">
        <v>198</v>
      </c>
      <c r="E12" s="12" t="s">
        <v>18</v>
      </c>
      <c r="F12" s="5"/>
      <c r="H12" s="12" t="s">
        <v>198</v>
      </c>
      <c r="I12" s="12" t="s">
        <v>18</v>
      </c>
      <c r="J12" s="5"/>
      <c r="L12" s="12" t="s">
        <v>198</v>
      </c>
      <c r="M12" s="12" t="s">
        <v>18</v>
      </c>
    </row>
    <row r="13" spans="1:13" x14ac:dyDescent="0.2">
      <c r="B13" s="18"/>
      <c r="C13" s="3" t="s">
        <v>328</v>
      </c>
      <c r="D13" s="67">
        <f>SUM(D15:D69)</f>
        <v>134339</v>
      </c>
      <c r="E13" s="68">
        <f>D13/D$13*100</f>
        <v>100</v>
      </c>
      <c r="F13" s="16"/>
      <c r="G13" s="3" t="s">
        <v>328</v>
      </c>
      <c r="H13" s="69">
        <v>137405</v>
      </c>
      <c r="I13" s="68">
        <f>SUM(I15:I69)-0.2</f>
        <v>100.00000000000004</v>
      </c>
      <c r="J13" s="5"/>
      <c r="K13" s="3" t="s">
        <v>328</v>
      </c>
      <c r="L13" s="25">
        <v>111979</v>
      </c>
      <c r="M13" s="68">
        <f>SUM(M15:M69)</f>
        <v>100.00000000000006</v>
      </c>
    </row>
    <row r="14" spans="1:13" x14ac:dyDescent="0.2">
      <c r="F14" s="5"/>
      <c r="J14" s="5"/>
      <c r="L14" s="15"/>
    </row>
    <row r="15" spans="1:13" x14ac:dyDescent="0.2">
      <c r="C15" s="70" t="s">
        <v>329</v>
      </c>
      <c r="D15" s="15">
        <v>25961</v>
      </c>
      <c r="E15" s="19">
        <f t="shared" ref="E15:E24" si="0">D15/D$13*100</f>
        <v>19.324991253470696</v>
      </c>
      <c r="F15" s="5"/>
      <c r="G15" s="70" t="s">
        <v>330</v>
      </c>
      <c r="H15" s="15">
        <v>30509</v>
      </c>
      <c r="I15" s="19">
        <f t="shared" ref="I15:I24" si="1">H15/H$13*100</f>
        <v>22.203704377569959</v>
      </c>
      <c r="J15" s="5"/>
      <c r="K15" s="70" t="s">
        <v>329</v>
      </c>
      <c r="L15" s="15">
        <v>25555</v>
      </c>
      <c r="M15" s="19">
        <f t="shared" ref="M15:M24" si="2">L15/L$13*100</f>
        <v>22.821243268827189</v>
      </c>
    </row>
    <row r="16" spans="1:13" x14ac:dyDescent="0.2">
      <c r="C16" s="70" t="s">
        <v>330</v>
      </c>
      <c r="D16" s="15">
        <v>20871</v>
      </c>
      <c r="E16" s="19">
        <f t="shared" si="0"/>
        <v>15.536069198073529</v>
      </c>
      <c r="F16" s="5"/>
      <c r="G16" s="70" t="s">
        <v>329</v>
      </c>
      <c r="H16" s="15">
        <v>23490</v>
      </c>
      <c r="I16" s="19">
        <f t="shared" si="1"/>
        <v>17.095447763909611</v>
      </c>
      <c r="J16" s="5"/>
      <c r="K16" s="70" t="s">
        <v>330</v>
      </c>
      <c r="L16" s="15">
        <v>12211</v>
      </c>
      <c r="M16" s="19">
        <f t="shared" si="2"/>
        <v>10.904723207029891</v>
      </c>
    </row>
    <row r="17" spans="3:13" x14ac:dyDescent="0.2">
      <c r="C17" s="70" t="s">
        <v>192</v>
      </c>
      <c r="D17" s="15">
        <v>11168</v>
      </c>
      <c r="E17" s="19">
        <f t="shared" si="0"/>
        <v>8.3132969576965738</v>
      </c>
      <c r="F17" s="5"/>
      <c r="G17" s="70" t="s">
        <v>192</v>
      </c>
      <c r="H17" s="15">
        <v>9820</v>
      </c>
      <c r="I17" s="19">
        <f t="shared" si="1"/>
        <v>7.1467559404679593</v>
      </c>
      <c r="J17" s="5"/>
      <c r="K17" s="70" t="s">
        <v>192</v>
      </c>
      <c r="L17" s="15">
        <v>9854</v>
      </c>
      <c r="M17" s="19">
        <f t="shared" si="2"/>
        <v>8.7998642602630852</v>
      </c>
    </row>
    <row r="18" spans="3:13" x14ac:dyDescent="0.2">
      <c r="C18" s="70" t="s">
        <v>331</v>
      </c>
      <c r="D18" s="15">
        <v>7883</v>
      </c>
      <c r="E18" s="19">
        <f t="shared" si="0"/>
        <v>5.8679906802938833</v>
      </c>
      <c r="F18" s="5"/>
      <c r="G18" s="70" t="s">
        <v>331</v>
      </c>
      <c r="H18" s="15">
        <v>8648</v>
      </c>
      <c r="I18" s="19">
        <f t="shared" si="1"/>
        <v>6.2938029911575271</v>
      </c>
      <c r="J18" s="5"/>
      <c r="K18" s="70" t="s">
        <v>331</v>
      </c>
      <c r="L18" s="15">
        <v>6589</v>
      </c>
      <c r="M18" s="19">
        <f t="shared" si="2"/>
        <v>5.8841389903464041</v>
      </c>
    </row>
    <row r="19" spans="3:13" x14ac:dyDescent="0.2">
      <c r="C19" s="70" t="s">
        <v>332</v>
      </c>
      <c r="D19" s="15">
        <v>7161</v>
      </c>
      <c r="E19" s="19">
        <f t="shared" si="0"/>
        <v>5.330544369096093</v>
      </c>
      <c r="F19" s="5"/>
      <c r="G19" s="70" t="s">
        <v>332</v>
      </c>
      <c r="H19" s="15">
        <v>4308</v>
      </c>
      <c r="I19" s="19">
        <f t="shared" si="1"/>
        <v>3.1352570867144576</v>
      </c>
      <c r="J19" s="5"/>
      <c r="K19" s="70" t="s">
        <v>332</v>
      </c>
      <c r="L19" s="15">
        <v>5487</v>
      </c>
      <c r="M19" s="19">
        <f t="shared" si="2"/>
        <v>4.9000258977129638</v>
      </c>
    </row>
    <row r="20" spans="3:13" x14ac:dyDescent="0.2">
      <c r="C20" s="70" t="s">
        <v>333</v>
      </c>
      <c r="D20" s="15">
        <v>5191</v>
      </c>
      <c r="E20" s="19">
        <f t="shared" si="0"/>
        <v>3.8641049881270519</v>
      </c>
      <c r="F20" s="5"/>
      <c r="G20" s="70" t="s">
        <v>333</v>
      </c>
      <c r="H20" s="15">
        <v>3969</v>
      </c>
      <c r="I20" s="19">
        <f t="shared" si="1"/>
        <v>2.8885411739019684</v>
      </c>
      <c r="J20" s="5"/>
      <c r="K20" s="70" t="s">
        <v>333</v>
      </c>
      <c r="L20" s="15">
        <v>3890</v>
      </c>
      <c r="M20" s="19">
        <f t="shared" si="2"/>
        <v>3.4738656355209461</v>
      </c>
    </row>
    <row r="21" spans="3:13" x14ac:dyDescent="0.2">
      <c r="C21" s="70" t="s">
        <v>251</v>
      </c>
      <c r="D21" s="15">
        <v>3495</v>
      </c>
      <c r="E21" s="19">
        <f t="shared" si="0"/>
        <v>2.6016272266430449</v>
      </c>
      <c r="F21" s="5"/>
      <c r="G21" s="70" t="s">
        <v>334</v>
      </c>
      <c r="H21" s="15">
        <v>3840</v>
      </c>
      <c r="I21" s="19">
        <f t="shared" si="1"/>
        <v>2.7946581274334994</v>
      </c>
      <c r="J21" s="5"/>
      <c r="K21" s="70" t="s">
        <v>335</v>
      </c>
      <c r="L21" s="15">
        <v>3434</v>
      </c>
      <c r="M21" s="19">
        <f t="shared" si="2"/>
        <v>3.0666464247760739</v>
      </c>
    </row>
    <row r="22" spans="3:13" x14ac:dyDescent="0.2">
      <c r="C22" s="70" t="s">
        <v>335</v>
      </c>
      <c r="D22" s="15">
        <v>3402</v>
      </c>
      <c r="E22" s="19">
        <f t="shared" si="0"/>
        <v>2.5323993776937446</v>
      </c>
      <c r="F22" s="5"/>
      <c r="G22" s="70" t="s">
        <v>335</v>
      </c>
      <c r="H22" s="15">
        <v>3500</v>
      </c>
      <c r="I22" s="19">
        <f t="shared" si="1"/>
        <v>2.547214439066992</v>
      </c>
      <c r="J22" s="5"/>
      <c r="K22" s="70" t="s">
        <v>334</v>
      </c>
      <c r="L22" s="15">
        <v>2560</v>
      </c>
      <c r="M22" s="19">
        <f t="shared" si="2"/>
        <v>2.2861429375150699</v>
      </c>
    </row>
    <row r="23" spans="3:13" x14ac:dyDescent="0.2">
      <c r="C23" s="70" t="s">
        <v>334</v>
      </c>
      <c r="D23" s="15">
        <v>2942</v>
      </c>
      <c r="E23" s="19">
        <f t="shared" si="0"/>
        <v>2.1899820603101112</v>
      </c>
      <c r="F23" s="5"/>
      <c r="G23" s="70" t="s">
        <v>251</v>
      </c>
      <c r="H23" s="15">
        <v>3218</v>
      </c>
      <c r="I23" s="19">
        <f t="shared" si="1"/>
        <v>2.3419817328335939</v>
      </c>
      <c r="J23" s="5"/>
      <c r="K23" s="70" t="s">
        <v>251</v>
      </c>
      <c r="L23" s="15">
        <v>2462</v>
      </c>
      <c r="M23" s="19">
        <f t="shared" si="2"/>
        <v>2.198626528188321</v>
      </c>
    </row>
    <row r="24" spans="3:13" x14ac:dyDescent="0.2">
      <c r="C24" s="70" t="s">
        <v>336</v>
      </c>
      <c r="D24" s="15">
        <v>2663</v>
      </c>
      <c r="E24" s="19">
        <f t="shared" si="0"/>
        <v>1.9822985134622113</v>
      </c>
      <c r="F24" s="5"/>
      <c r="G24" s="70" t="s">
        <v>337</v>
      </c>
      <c r="H24" s="15">
        <v>2478</v>
      </c>
      <c r="I24" s="19">
        <f t="shared" si="1"/>
        <v>1.80342782285943</v>
      </c>
      <c r="J24" s="5"/>
      <c r="K24" s="70" t="s">
        <v>337</v>
      </c>
      <c r="L24" s="15">
        <v>2338</v>
      </c>
      <c r="M24" s="19">
        <f t="shared" si="2"/>
        <v>2.087891479652435</v>
      </c>
    </row>
    <row r="25" spans="3:13" x14ac:dyDescent="0.2">
      <c r="D25" s="15"/>
      <c r="E25" s="19"/>
      <c r="F25" s="5"/>
      <c r="H25" s="15"/>
      <c r="I25" s="19"/>
      <c r="J25" s="5"/>
      <c r="L25" s="15"/>
      <c r="M25" s="19"/>
    </row>
    <row r="26" spans="3:13" x14ac:dyDescent="0.2">
      <c r="C26" s="70" t="s">
        <v>337</v>
      </c>
      <c r="D26" s="15">
        <v>2079</v>
      </c>
      <c r="E26" s="19">
        <f t="shared" ref="E26:E35" si="3">D26/D$13*100</f>
        <v>1.5475773974795108</v>
      </c>
      <c r="F26" s="5"/>
      <c r="G26" s="70" t="s">
        <v>336</v>
      </c>
      <c r="H26" s="15">
        <v>2246</v>
      </c>
      <c r="I26" s="19">
        <f t="shared" ref="I26:I35" si="4">H26/H$13*100</f>
        <v>1.6345838943269895</v>
      </c>
      <c r="J26" s="5"/>
      <c r="K26" s="70" t="s">
        <v>336</v>
      </c>
      <c r="L26" s="15">
        <v>2298</v>
      </c>
      <c r="M26" s="19">
        <f t="shared" ref="M26:M35" si="5">L26/L$13*100</f>
        <v>2.0521704962537619</v>
      </c>
    </row>
    <row r="27" spans="3:13" x14ac:dyDescent="0.2">
      <c r="C27" s="70" t="s">
        <v>338</v>
      </c>
      <c r="D27" s="15">
        <v>1710</v>
      </c>
      <c r="E27" s="19">
        <f t="shared" si="3"/>
        <v>1.2728991581000306</v>
      </c>
      <c r="F27" s="5"/>
      <c r="G27" s="70" t="s">
        <v>338</v>
      </c>
      <c r="H27" s="15">
        <v>1719</v>
      </c>
      <c r="I27" s="19">
        <f t="shared" si="4"/>
        <v>1.2510461773589026</v>
      </c>
      <c r="J27" s="5"/>
      <c r="K27" s="70" t="s">
        <v>338</v>
      </c>
      <c r="L27" s="15">
        <v>1557</v>
      </c>
      <c r="M27" s="19">
        <f t="shared" si="5"/>
        <v>1.3904392787933453</v>
      </c>
    </row>
    <row r="28" spans="3:13" x14ac:dyDescent="0.2">
      <c r="C28" s="70" t="s">
        <v>339</v>
      </c>
      <c r="D28" s="15">
        <v>1421</v>
      </c>
      <c r="E28" s="19">
        <f t="shared" si="3"/>
        <v>1.0577717565263995</v>
      </c>
      <c r="F28" s="5"/>
      <c r="G28" s="70" t="s">
        <v>340</v>
      </c>
      <c r="H28" s="15">
        <v>1477</v>
      </c>
      <c r="I28" s="19">
        <f t="shared" si="4"/>
        <v>1.0749244932862705</v>
      </c>
      <c r="J28" s="5"/>
      <c r="K28" s="70" t="s">
        <v>339</v>
      </c>
      <c r="L28" s="15">
        <v>1394</v>
      </c>
      <c r="M28" s="19">
        <f t="shared" si="5"/>
        <v>1.2448762714437529</v>
      </c>
    </row>
    <row r="29" spans="3:13" x14ac:dyDescent="0.2">
      <c r="C29" s="70" t="s">
        <v>341</v>
      </c>
      <c r="D29" s="15">
        <v>1409</v>
      </c>
      <c r="E29" s="19">
        <f t="shared" si="3"/>
        <v>1.0488391308555223</v>
      </c>
      <c r="F29" s="5"/>
      <c r="G29" s="70" t="s">
        <v>339</v>
      </c>
      <c r="H29" s="15">
        <v>1419</v>
      </c>
      <c r="I29" s="19">
        <f t="shared" si="4"/>
        <v>1.0327135111531602</v>
      </c>
      <c r="J29" s="5"/>
      <c r="K29" s="70" t="s">
        <v>342</v>
      </c>
      <c r="L29" s="15">
        <v>1278</v>
      </c>
      <c r="M29" s="19">
        <f t="shared" si="5"/>
        <v>1.1412854195876012</v>
      </c>
    </row>
    <row r="30" spans="3:13" x14ac:dyDescent="0.2">
      <c r="C30" s="70" t="s">
        <v>342</v>
      </c>
      <c r="D30" s="15">
        <v>1281</v>
      </c>
      <c r="E30" s="19">
        <f t="shared" si="3"/>
        <v>0.95355779036616317</v>
      </c>
      <c r="F30" s="5"/>
      <c r="G30" s="70" t="s">
        <v>343</v>
      </c>
      <c r="H30" s="15">
        <v>1346</v>
      </c>
      <c r="I30" s="19">
        <f t="shared" si="4"/>
        <v>0.97958589570976318</v>
      </c>
      <c r="J30" s="5"/>
      <c r="K30" s="70" t="s">
        <v>343</v>
      </c>
      <c r="L30" s="15">
        <v>1210</v>
      </c>
      <c r="M30" s="19">
        <f t="shared" si="5"/>
        <v>1.0805597478098572</v>
      </c>
    </row>
    <row r="31" spans="3:13" x14ac:dyDescent="0.2">
      <c r="C31" s="70" t="s">
        <v>343</v>
      </c>
      <c r="D31" s="15">
        <v>1267</v>
      </c>
      <c r="E31" s="19">
        <f t="shared" si="3"/>
        <v>0.94313639375013958</v>
      </c>
      <c r="F31" s="5"/>
      <c r="G31" s="70" t="s">
        <v>342</v>
      </c>
      <c r="H31" s="15">
        <v>1189</v>
      </c>
      <c r="I31" s="19">
        <f t="shared" si="4"/>
        <v>0.86532513372875808</v>
      </c>
      <c r="J31" s="5"/>
      <c r="K31" s="70" t="s">
        <v>344</v>
      </c>
      <c r="L31" s="15">
        <v>1002</v>
      </c>
      <c r="M31" s="19">
        <f t="shared" si="5"/>
        <v>0.89481063413675777</v>
      </c>
    </row>
    <row r="32" spans="3:13" x14ac:dyDescent="0.2">
      <c r="C32" s="70" t="s">
        <v>344</v>
      </c>
      <c r="D32" s="15">
        <v>1159</v>
      </c>
      <c r="E32" s="19">
        <f t="shared" si="3"/>
        <v>0.86274276271224282</v>
      </c>
      <c r="F32" s="5"/>
      <c r="G32" s="70" t="s">
        <v>344</v>
      </c>
      <c r="H32" s="15">
        <v>1183</v>
      </c>
      <c r="I32" s="19">
        <f t="shared" si="4"/>
        <v>0.86095848040464318</v>
      </c>
      <c r="J32" s="5"/>
      <c r="K32" s="70" t="s">
        <v>341</v>
      </c>
      <c r="L32" s="15">
        <v>996</v>
      </c>
      <c r="M32" s="19">
        <f t="shared" si="5"/>
        <v>0.88945248662695686</v>
      </c>
    </row>
    <row r="33" spans="3:13" x14ac:dyDescent="0.2">
      <c r="C33" s="70" t="s">
        <v>345</v>
      </c>
      <c r="D33" s="15">
        <v>1157</v>
      </c>
      <c r="E33" s="19">
        <f t="shared" si="3"/>
        <v>0.8612539917670966</v>
      </c>
      <c r="F33" s="5"/>
      <c r="G33" s="70" t="s">
        <v>346</v>
      </c>
      <c r="H33" s="15">
        <v>1180</v>
      </c>
      <c r="I33" s="19">
        <f t="shared" si="4"/>
        <v>0.85877515374258584</v>
      </c>
      <c r="J33" s="5"/>
      <c r="K33" s="70" t="s">
        <v>347</v>
      </c>
      <c r="L33" s="15">
        <v>980</v>
      </c>
      <c r="M33" s="19">
        <f t="shared" si="5"/>
        <v>0.87516409326748767</v>
      </c>
    </row>
    <row r="34" spans="3:13" x14ac:dyDescent="0.2">
      <c r="C34" s="70" t="s">
        <v>340</v>
      </c>
      <c r="D34" s="15">
        <v>1156</v>
      </c>
      <c r="E34" s="19">
        <f t="shared" si="3"/>
        <v>0.86050960629452355</v>
      </c>
      <c r="F34" s="5"/>
      <c r="G34" s="70" t="s">
        <v>341</v>
      </c>
      <c r="H34" s="15">
        <v>1138</v>
      </c>
      <c r="I34" s="19">
        <f>H34/H$13*100+0.1</f>
        <v>0.92820858047378196</v>
      </c>
      <c r="J34" s="5"/>
      <c r="K34" s="70" t="s">
        <v>345</v>
      </c>
      <c r="L34" s="15">
        <v>937</v>
      </c>
      <c r="M34" s="19">
        <f t="shared" si="5"/>
        <v>0.83676403611391414</v>
      </c>
    </row>
    <row r="35" spans="3:13" x14ac:dyDescent="0.2">
      <c r="C35" s="70" t="s">
        <v>348</v>
      </c>
      <c r="D35" s="15">
        <v>1070</v>
      </c>
      <c r="E35" s="19">
        <f t="shared" si="3"/>
        <v>0.79649245565323545</v>
      </c>
      <c r="F35" s="5"/>
      <c r="G35" s="70" t="s">
        <v>349</v>
      </c>
      <c r="H35" s="15">
        <v>1115</v>
      </c>
      <c r="I35" s="19">
        <f t="shared" si="4"/>
        <v>0.81146974273134165</v>
      </c>
      <c r="J35" s="5"/>
      <c r="K35" s="70" t="s">
        <v>340</v>
      </c>
      <c r="L35" s="15">
        <v>917</v>
      </c>
      <c r="M35" s="19">
        <f t="shared" si="5"/>
        <v>0.81890354441457769</v>
      </c>
    </row>
    <row r="36" spans="3:13" x14ac:dyDescent="0.2">
      <c r="C36" s="15"/>
      <c r="D36" s="15"/>
      <c r="E36" s="19"/>
      <c r="F36" s="5"/>
      <c r="G36" s="15"/>
      <c r="H36" s="15"/>
      <c r="I36" s="19"/>
      <c r="J36" s="5"/>
      <c r="L36" s="15"/>
      <c r="M36" s="19"/>
    </row>
    <row r="37" spans="3:13" x14ac:dyDescent="0.2">
      <c r="C37" s="70" t="s">
        <v>350</v>
      </c>
      <c r="D37" s="15">
        <v>1039</v>
      </c>
      <c r="E37" s="19">
        <f t="shared" ref="E37:E46" si="6">D37/D$13*100</f>
        <v>0.7734165060034689</v>
      </c>
      <c r="F37" s="5"/>
      <c r="G37" s="70" t="s">
        <v>345</v>
      </c>
      <c r="H37" s="15">
        <v>1106</v>
      </c>
      <c r="I37" s="19">
        <f t="shared" ref="I37:I46" si="7">H37/H$13*100</f>
        <v>0.80491976274516941</v>
      </c>
      <c r="J37" s="5"/>
      <c r="K37" s="70" t="s">
        <v>351</v>
      </c>
      <c r="L37" s="15">
        <v>832</v>
      </c>
      <c r="M37" s="19">
        <f t="shared" ref="M37:M46" si="8">L37/L$13*100</f>
        <v>0.74299645469239761</v>
      </c>
    </row>
    <row r="38" spans="3:13" x14ac:dyDescent="0.2">
      <c r="C38" s="70" t="s">
        <v>347</v>
      </c>
      <c r="D38" s="15">
        <v>1007</v>
      </c>
      <c r="E38" s="19">
        <f t="shared" si="6"/>
        <v>0.74959617088112906</v>
      </c>
      <c r="F38" s="5"/>
      <c r="G38" s="70" t="s">
        <v>350</v>
      </c>
      <c r="H38" s="15">
        <v>1059</v>
      </c>
      <c r="I38" s="19">
        <f t="shared" si="7"/>
        <v>0.77071431170626981</v>
      </c>
      <c r="J38" s="5"/>
      <c r="K38" s="70" t="s">
        <v>352</v>
      </c>
      <c r="L38" s="15">
        <v>806</v>
      </c>
      <c r="M38" s="19">
        <f t="shared" si="8"/>
        <v>0.71977781548326025</v>
      </c>
    </row>
    <row r="39" spans="3:13" x14ac:dyDescent="0.2">
      <c r="C39" s="70" t="s">
        <v>352</v>
      </c>
      <c r="D39" s="15">
        <v>879</v>
      </c>
      <c r="E39" s="19">
        <f t="shared" si="6"/>
        <v>0.65431483039177007</v>
      </c>
      <c r="F39" s="5"/>
      <c r="G39" s="70" t="s">
        <v>348</v>
      </c>
      <c r="H39" s="15">
        <v>917</v>
      </c>
      <c r="I39" s="19">
        <f t="shared" si="7"/>
        <v>0.66737018303555184</v>
      </c>
      <c r="J39" s="5"/>
      <c r="K39" s="70" t="s">
        <v>348</v>
      </c>
      <c r="L39" s="15">
        <v>803</v>
      </c>
      <c r="M39" s="19">
        <f t="shared" si="8"/>
        <v>0.71709874172835975</v>
      </c>
    </row>
    <row r="40" spans="3:13" x14ac:dyDescent="0.2">
      <c r="C40" s="70" t="s">
        <v>351</v>
      </c>
      <c r="D40" s="15">
        <v>860</v>
      </c>
      <c r="E40" s="19">
        <f t="shared" si="6"/>
        <v>0.6401715064128809</v>
      </c>
      <c r="F40" s="5"/>
      <c r="G40" s="70" t="s">
        <v>353</v>
      </c>
      <c r="H40" s="15">
        <v>875</v>
      </c>
      <c r="I40" s="19">
        <f t="shared" si="7"/>
        <v>0.63680360976674799</v>
      </c>
      <c r="J40" s="5"/>
      <c r="K40" s="70" t="s">
        <v>216</v>
      </c>
      <c r="L40" s="15">
        <v>757</v>
      </c>
      <c r="M40" s="19">
        <f t="shared" si="8"/>
        <v>0.67601961081988582</v>
      </c>
    </row>
    <row r="41" spans="3:13" x14ac:dyDescent="0.2">
      <c r="C41" s="70" t="s">
        <v>349</v>
      </c>
      <c r="D41" s="15">
        <v>853</v>
      </c>
      <c r="E41" s="19">
        <f t="shared" si="6"/>
        <v>0.63496080810486899</v>
      </c>
      <c r="F41" s="5"/>
      <c r="G41" s="70" t="s">
        <v>347</v>
      </c>
      <c r="H41" s="15">
        <v>874</v>
      </c>
      <c r="I41" s="19">
        <f t="shared" si="7"/>
        <v>0.63607583421272873</v>
      </c>
      <c r="J41" s="5"/>
      <c r="K41" s="70" t="s">
        <v>354</v>
      </c>
      <c r="L41" s="15">
        <v>711</v>
      </c>
      <c r="M41" s="19">
        <f t="shared" si="8"/>
        <v>0.634940479911412</v>
      </c>
    </row>
    <row r="42" spans="3:13" x14ac:dyDescent="0.2">
      <c r="C42" s="70" t="s">
        <v>355</v>
      </c>
      <c r="D42" s="15">
        <v>851</v>
      </c>
      <c r="E42" s="19">
        <f t="shared" si="6"/>
        <v>0.63347203715972278</v>
      </c>
      <c r="F42" s="5"/>
      <c r="G42" s="70" t="s">
        <v>352</v>
      </c>
      <c r="H42" s="15">
        <v>872</v>
      </c>
      <c r="I42" s="19">
        <f t="shared" si="7"/>
        <v>0.63462028310469054</v>
      </c>
      <c r="J42" s="5"/>
      <c r="K42" s="70" t="s">
        <v>349</v>
      </c>
      <c r="L42" s="15">
        <v>698</v>
      </c>
      <c r="M42" s="19">
        <f t="shared" si="8"/>
        <v>0.62333116030684321</v>
      </c>
    </row>
    <row r="43" spans="3:13" x14ac:dyDescent="0.2">
      <c r="C43" s="70" t="s">
        <v>354</v>
      </c>
      <c r="D43" s="15">
        <v>800</v>
      </c>
      <c r="E43" s="19">
        <f t="shared" si="6"/>
        <v>0.59550837805849377</v>
      </c>
      <c r="F43" s="5"/>
      <c r="G43" s="70" t="s">
        <v>354</v>
      </c>
      <c r="H43" s="15">
        <v>812</v>
      </c>
      <c r="I43" s="19">
        <f t="shared" si="7"/>
        <v>0.5909537498635421</v>
      </c>
      <c r="J43" s="5"/>
      <c r="K43" s="70" t="s">
        <v>356</v>
      </c>
      <c r="L43" s="15">
        <v>676</v>
      </c>
      <c r="M43" s="19">
        <f t="shared" si="8"/>
        <v>0.60368461943757312</v>
      </c>
    </row>
    <row r="44" spans="3:13" x14ac:dyDescent="0.2">
      <c r="C44" s="70" t="s">
        <v>216</v>
      </c>
      <c r="D44" s="15">
        <v>768</v>
      </c>
      <c r="E44" s="19">
        <f t="shared" si="6"/>
        <v>0.57168804293615405</v>
      </c>
      <c r="F44" s="5"/>
      <c r="G44" s="70" t="s">
        <v>216</v>
      </c>
      <c r="H44" s="15">
        <v>797</v>
      </c>
      <c r="I44" s="19">
        <f t="shared" si="7"/>
        <v>0.58003711655325496</v>
      </c>
      <c r="J44" s="5"/>
      <c r="K44" s="70" t="s">
        <v>350</v>
      </c>
      <c r="L44" s="15">
        <v>666</v>
      </c>
      <c r="M44" s="19">
        <f t="shared" si="8"/>
        <v>0.59475437358790495</v>
      </c>
    </row>
    <row r="45" spans="3:13" x14ac:dyDescent="0.2">
      <c r="C45" s="70" t="s">
        <v>346</v>
      </c>
      <c r="D45" s="15">
        <v>765</v>
      </c>
      <c r="E45" s="19">
        <f t="shared" si="6"/>
        <v>0.56945488651843468</v>
      </c>
      <c r="F45" s="5"/>
      <c r="G45" s="70" t="s">
        <v>351</v>
      </c>
      <c r="H45" s="15">
        <v>762</v>
      </c>
      <c r="I45" s="19">
        <f t="shared" si="7"/>
        <v>0.55456497216258505</v>
      </c>
      <c r="J45" s="5"/>
      <c r="K45" s="70" t="s">
        <v>357</v>
      </c>
      <c r="L45" s="15">
        <v>652</v>
      </c>
      <c r="M45" s="19">
        <f t="shared" si="8"/>
        <v>0.5822520293983694</v>
      </c>
    </row>
    <row r="46" spans="3:13" x14ac:dyDescent="0.2">
      <c r="C46" s="70" t="s">
        <v>353</v>
      </c>
      <c r="D46" s="15">
        <v>732</v>
      </c>
      <c r="E46" s="19">
        <f t="shared" si="6"/>
        <v>0.5448901659235218</v>
      </c>
      <c r="F46" s="5"/>
      <c r="G46" s="70" t="s">
        <v>358</v>
      </c>
      <c r="H46" s="15">
        <v>739</v>
      </c>
      <c r="I46" s="19">
        <f t="shared" si="7"/>
        <v>0.53782613442014482</v>
      </c>
      <c r="J46" s="5"/>
      <c r="K46" s="70" t="s">
        <v>359</v>
      </c>
      <c r="L46" s="15">
        <v>563</v>
      </c>
      <c r="M46" s="19">
        <f t="shared" si="8"/>
        <v>0.50277284133632194</v>
      </c>
    </row>
    <row r="47" spans="3:13" x14ac:dyDescent="0.2">
      <c r="C47" s="15"/>
      <c r="D47" s="15"/>
      <c r="E47" s="19"/>
      <c r="F47" s="5"/>
      <c r="G47" s="15"/>
      <c r="H47" s="15"/>
      <c r="I47" s="19"/>
      <c r="J47" s="5"/>
      <c r="L47" s="15"/>
      <c r="M47" s="19"/>
    </row>
    <row r="48" spans="3:13" x14ac:dyDescent="0.2">
      <c r="C48" s="70" t="s">
        <v>360</v>
      </c>
      <c r="D48" s="15">
        <v>723</v>
      </c>
      <c r="E48" s="19">
        <f t="shared" ref="E48:E57" si="9">D48/D$13*100</f>
        <v>0.53819069667036379</v>
      </c>
      <c r="F48" s="5"/>
      <c r="G48" s="70" t="s">
        <v>361</v>
      </c>
      <c r="H48" s="15">
        <v>729</v>
      </c>
      <c r="I48" s="19">
        <f t="shared" ref="I48:I57" si="10">H48/H$13*100</f>
        <v>0.53054837887995343</v>
      </c>
      <c r="J48" s="5"/>
      <c r="K48" s="70" t="s">
        <v>362</v>
      </c>
      <c r="L48" s="15">
        <v>553</v>
      </c>
      <c r="M48" s="19">
        <f t="shared" ref="M48:M57" si="11">L48/L$13*100</f>
        <v>0.49384259548665371</v>
      </c>
    </row>
    <row r="49" spans="3:16" x14ac:dyDescent="0.2">
      <c r="C49" s="70" t="s">
        <v>358</v>
      </c>
      <c r="D49" s="15">
        <v>697</v>
      </c>
      <c r="E49" s="19">
        <f t="shared" si="9"/>
        <v>0.5188366743834627</v>
      </c>
      <c r="F49" s="5"/>
      <c r="G49" s="70" t="s">
        <v>363</v>
      </c>
      <c r="H49" s="15">
        <v>702</v>
      </c>
      <c r="I49" s="19">
        <f t="shared" si="10"/>
        <v>0.5108984389214366</v>
      </c>
      <c r="J49" s="5"/>
      <c r="K49" s="70" t="s">
        <v>358</v>
      </c>
      <c r="L49" s="15">
        <v>540</v>
      </c>
      <c r="M49" s="19">
        <f t="shared" si="11"/>
        <v>0.48223327588208503</v>
      </c>
    </row>
    <row r="50" spans="3:16" x14ac:dyDescent="0.2">
      <c r="C50" s="70" t="s">
        <v>364</v>
      </c>
      <c r="D50" s="15">
        <v>673</v>
      </c>
      <c r="E50" s="19">
        <f t="shared" si="9"/>
        <v>0.50097142304170783</v>
      </c>
      <c r="F50" s="5"/>
      <c r="G50" s="70" t="s">
        <v>357</v>
      </c>
      <c r="H50" s="15">
        <v>693</v>
      </c>
      <c r="I50" s="19">
        <f t="shared" si="10"/>
        <v>0.50434845893526437</v>
      </c>
      <c r="J50" s="5"/>
      <c r="K50" s="70" t="s">
        <v>361</v>
      </c>
      <c r="L50" s="15">
        <v>536</v>
      </c>
      <c r="M50" s="19">
        <f t="shared" si="11"/>
        <v>0.47866117754221776</v>
      </c>
      <c r="N50" s="34"/>
      <c r="O50" s="70"/>
      <c r="P50" s="15"/>
    </row>
    <row r="51" spans="3:16" x14ac:dyDescent="0.2">
      <c r="C51" s="70" t="s">
        <v>356</v>
      </c>
      <c r="D51" s="15">
        <v>672</v>
      </c>
      <c r="E51" s="19">
        <f t="shared" si="9"/>
        <v>0.50022703756913478</v>
      </c>
      <c r="F51" s="5"/>
      <c r="G51" s="70" t="s">
        <v>355</v>
      </c>
      <c r="H51" s="15">
        <v>684</v>
      </c>
      <c r="I51" s="19">
        <f t="shared" si="10"/>
        <v>0.49779847894909207</v>
      </c>
      <c r="J51" s="5"/>
      <c r="K51" s="70" t="s">
        <v>355</v>
      </c>
      <c r="L51" s="15">
        <v>532</v>
      </c>
      <c r="M51" s="19">
        <f t="shared" si="11"/>
        <v>0.47508907920235049</v>
      </c>
    </row>
    <row r="52" spans="3:16" x14ac:dyDescent="0.2">
      <c r="C52" s="70" t="s">
        <v>357</v>
      </c>
      <c r="D52" s="15">
        <v>651</v>
      </c>
      <c r="E52" s="19">
        <f t="shared" si="9"/>
        <v>0.48459494264509928</v>
      </c>
      <c r="F52" s="5"/>
      <c r="G52" s="70" t="s">
        <v>365</v>
      </c>
      <c r="H52" s="15">
        <v>676</v>
      </c>
      <c r="I52" s="19">
        <f t="shared" si="10"/>
        <v>0.49197627451693898</v>
      </c>
      <c r="J52" s="5"/>
      <c r="K52" s="70" t="s">
        <v>353</v>
      </c>
      <c r="L52" s="15">
        <v>484</v>
      </c>
      <c r="M52" s="19">
        <f t="shared" si="11"/>
        <v>0.43222389912394288</v>
      </c>
    </row>
    <row r="53" spans="3:16" x14ac:dyDescent="0.2">
      <c r="C53" s="70" t="s">
        <v>361</v>
      </c>
      <c r="D53" s="15">
        <v>624</v>
      </c>
      <c r="E53" s="19">
        <f t="shared" si="9"/>
        <v>0.4644965348856252</v>
      </c>
      <c r="F53" s="5"/>
      <c r="G53" s="70" t="s">
        <v>356</v>
      </c>
      <c r="H53" s="15">
        <v>599</v>
      </c>
      <c r="I53" s="19">
        <f t="shared" si="10"/>
        <v>0.43593755685746516</v>
      </c>
      <c r="J53" s="5"/>
      <c r="K53" s="70" t="s">
        <v>360</v>
      </c>
      <c r="L53" s="15">
        <v>479</v>
      </c>
      <c r="M53" s="19">
        <f t="shared" si="11"/>
        <v>0.42775877619910874</v>
      </c>
    </row>
    <row r="54" spans="3:16" x14ac:dyDescent="0.2">
      <c r="C54" s="70" t="s">
        <v>241</v>
      </c>
      <c r="D54" s="15">
        <v>617</v>
      </c>
      <c r="E54" s="19">
        <f t="shared" si="9"/>
        <v>0.45928583657761335</v>
      </c>
      <c r="F54" s="5"/>
      <c r="G54" s="70" t="s">
        <v>366</v>
      </c>
      <c r="H54" s="15">
        <v>591</v>
      </c>
      <c r="I54" s="19">
        <f t="shared" si="10"/>
        <v>0.43011535242531201</v>
      </c>
      <c r="J54" s="5"/>
      <c r="K54" s="70" t="s">
        <v>367</v>
      </c>
      <c r="L54" s="15">
        <v>457</v>
      </c>
      <c r="M54" s="19">
        <f t="shared" si="11"/>
        <v>0.40811223532983865</v>
      </c>
    </row>
    <row r="55" spans="3:16" x14ac:dyDescent="0.2">
      <c r="C55" s="70" t="s">
        <v>366</v>
      </c>
      <c r="D55" s="15">
        <v>611</v>
      </c>
      <c r="E55" s="19">
        <f t="shared" si="9"/>
        <v>0.45481952374217471</v>
      </c>
      <c r="F55" s="5"/>
      <c r="G55" s="70" t="s">
        <v>362</v>
      </c>
      <c r="H55" s="15">
        <v>556</v>
      </c>
      <c r="I55" s="19">
        <f t="shared" si="10"/>
        <v>0.40464320803464215</v>
      </c>
      <c r="J55" s="5"/>
      <c r="K55" s="70" t="s">
        <v>241</v>
      </c>
      <c r="L55" s="15">
        <v>453</v>
      </c>
      <c r="M55" s="19">
        <f t="shared" si="11"/>
        <v>0.40454013698997132</v>
      </c>
    </row>
    <row r="56" spans="3:16" x14ac:dyDescent="0.2">
      <c r="C56" s="70" t="s">
        <v>362</v>
      </c>
      <c r="D56" s="15">
        <v>587</v>
      </c>
      <c r="E56" s="19">
        <f t="shared" si="9"/>
        <v>0.43695427240041984</v>
      </c>
      <c r="F56" s="5"/>
      <c r="G56" s="70" t="s">
        <v>241</v>
      </c>
      <c r="H56" s="15">
        <v>523</v>
      </c>
      <c r="I56" s="19">
        <f t="shared" si="10"/>
        <v>0.38062661475201048</v>
      </c>
      <c r="J56" s="5"/>
      <c r="K56" s="70" t="s">
        <v>368</v>
      </c>
      <c r="L56" s="15">
        <v>442</v>
      </c>
      <c r="M56" s="19">
        <f t="shared" si="11"/>
        <v>0.39471686655533622</v>
      </c>
    </row>
    <row r="57" spans="3:16" x14ac:dyDescent="0.2">
      <c r="C57" s="70" t="s">
        <v>369</v>
      </c>
      <c r="D57" s="15">
        <v>544</v>
      </c>
      <c r="E57" s="19">
        <f t="shared" si="9"/>
        <v>0.40494569707977579</v>
      </c>
      <c r="F57" s="5"/>
      <c r="G57" s="70" t="s">
        <v>367</v>
      </c>
      <c r="H57" s="15">
        <v>521</v>
      </c>
      <c r="I57" s="19">
        <f t="shared" si="10"/>
        <v>0.37917106364397218</v>
      </c>
      <c r="J57" s="5"/>
      <c r="K57" s="70" t="s">
        <v>370</v>
      </c>
      <c r="L57" s="15">
        <v>421</v>
      </c>
      <c r="M57" s="19">
        <f t="shared" si="11"/>
        <v>0.37596335027103295</v>
      </c>
    </row>
    <row r="58" spans="3:16" x14ac:dyDescent="0.2">
      <c r="C58" s="15"/>
      <c r="D58" s="15"/>
      <c r="E58" s="19"/>
      <c r="F58" s="5"/>
      <c r="G58" s="15"/>
      <c r="H58" s="15"/>
      <c r="I58" s="19"/>
      <c r="J58" s="5"/>
      <c r="L58" s="15"/>
      <c r="M58" s="19"/>
    </row>
    <row r="59" spans="3:16" x14ac:dyDescent="0.2">
      <c r="C59" s="70" t="s">
        <v>368</v>
      </c>
      <c r="D59" s="15">
        <v>529</v>
      </c>
      <c r="E59" s="19">
        <f t="shared" ref="E59:E69" si="12">D59/D$13*100</f>
        <v>0.39377991499117904</v>
      </c>
      <c r="F59" s="5"/>
      <c r="G59" s="70" t="s">
        <v>371</v>
      </c>
      <c r="H59" s="15">
        <v>520</v>
      </c>
      <c r="I59" s="19">
        <f t="shared" ref="I59:I69" si="13">H59/H$13*100</f>
        <v>0.37844328808995309</v>
      </c>
      <c r="J59" s="5"/>
      <c r="K59" s="70" t="s">
        <v>346</v>
      </c>
      <c r="L59" s="15">
        <v>416</v>
      </c>
      <c r="M59" s="19">
        <f t="shared" ref="M59:M69" si="14">L59/L$13*100</f>
        <v>0.37149822734619881</v>
      </c>
    </row>
    <row r="60" spans="3:16" x14ac:dyDescent="0.2">
      <c r="C60" s="70" t="s">
        <v>372</v>
      </c>
      <c r="D60" s="15">
        <v>522</v>
      </c>
      <c r="E60" s="19">
        <f t="shared" si="12"/>
        <v>0.38856921668316724</v>
      </c>
      <c r="F60" s="5"/>
      <c r="G60" s="70" t="s">
        <v>360</v>
      </c>
      <c r="H60" s="15">
        <v>473</v>
      </c>
      <c r="I60" s="19">
        <f t="shared" si="13"/>
        <v>0.34423783705105343</v>
      </c>
      <c r="J60" s="5"/>
      <c r="K60" s="70" t="s">
        <v>371</v>
      </c>
      <c r="L60" s="15">
        <v>406</v>
      </c>
      <c r="M60" s="19">
        <f t="shared" si="14"/>
        <v>0.36256798149653058</v>
      </c>
    </row>
    <row r="61" spans="3:16" x14ac:dyDescent="0.2">
      <c r="C61" s="70" t="s">
        <v>359</v>
      </c>
      <c r="D61" s="15">
        <v>470</v>
      </c>
      <c r="E61" s="19">
        <f t="shared" si="12"/>
        <v>0.34986117210936507</v>
      </c>
      <c r="F61" s="5"/>
      <c r="G61" s="70" t="s">
        <v>368</v>
      </c>
      <c r="H61" s="15">
        <v>452</v>
      </c>
      <c r="I61" s="19">
        <f t="shared" si="13"/>
        <v>0.3289545504166515</v>
      </c>
      <c r="J61" s="5"/>
      <c r="K61" s="70" t="s">
        <v>373</v>
      </c>
      <c r="L61" s="15">
        <v>404</v>
      </c>
      <c r="M61" s="19">
        <f t="shared" si="14"/>
        <v>0.36078193232659694</v>
      </c>
    </row>
    <row r="62" spans="3:16" x14ac:dyDescent="0.2">
      <c r="C62" s="70" t="s">
        <v>363</v>
      </c>
      <c r="D62" s="15">
        <v>469</v>
      </c>
      <c r="E62" s="19">
        <f t="shared" si="12"/>
        <v>0.34911678663679202</v>
      </c>
      <c r="F62" s="5"/>
      <c r="G62" s="70" t="s">
        <v>364</v>
      </c>
      <c r="H62" s="15">
        <v>441</v>
      </c>
      <c r="I62" s="19">
        <f t="shared" si="13"/>
        <v>0.32094901932244096</v>
      </c>
      <c r="J62" s="5"/>
      <c r="K62" s="70" t="s">
        <v>374</v>
      </c>
      <c r="L62" s="15">
        <v>395</v>
      </c>
      <c r="M62" s="19">
        <f t="shared" si="14"/>
        <v>0.35274471106189553</v>
      </c>
    </row>
    <row r="63" spans="3:16" x14ac:dyDescent="0.2">
      <c r="C63" s="70" t="s">
        <v>367</v>
      </c>
      <c r="D63" s="15">
        <v>460</v>
      </c>
      <c r="E63" s="19">
        <f t="shared" si="12"/>
        <v>0.34241731738363396</v>
      </c>
      <c r="F63" s="5"/>
      <c r="G63" s="70" t="s">
        <v>374</v>
      </c>
      <c r="H63" s="15">
        <v>431</v>
      </c>
      <c r="I63" s="19">
        <f t="shared" si="13"/>
        <v>0.31367126378224958</v>
      </c>
      <c r="J63" s="5"/>
      <c r="K63" s="70" t="s">
        <v>364</v>
      </c>
      <c r="L63" s="15">
        <v>371</v>
      </c>
      <c r="M63" s="19">
        <f t="shared" si="14"/>
        <v>0.33131212102269175</v>
      </c>
    </row>
    <row r="64" spans="3:16" x14ac:dyDescent="0.2">
      <c r="C64" s="70" t="s">
        <v>365</v>
      </c>
      <c r="D64" s="15">
        <v>426</v>
      </c>
      <c r="E64" s="19">
        <f t="shared" si="12"/>
        <v>0.31710821131614797</v>
      </c>
      <c r="F64" s="5"/>
      <c r="G64" s="70" t="s">
        <v>369</v>
      </c>
      <c r="H64" s="15">
        <v>409</v>
      </c>
      <c r="I64" s="19">
        <f t="shared" si="13"/>
        <v>0.29766020159382844</v>
      </c>
      <c r="J64" s="5"/>
      <c r="K64" s="70" t="s">
        <v>363</v>
      </c>
      <c r="L64" s="15">
        <v>369</v>
      </c>
      <c r="M64" s="19">
        <f t="shared" si="14"/>
        <v>0.32952607185275812</v>
      </c>
    </row>
    <row r="65" spans="1:13" x14ac:dyDescent="0.2">
      <c r="C65" s="70" t="s">
        <v>373</v>
      </c>
      <c r="D65" s="15">
        <v>423</v>
      </c>
      <c r="E65" s="19">
        <f t="shared" si="12"/>
        <v>0.3148750548984286</v>
      </c>
      <c r="F65" s="5"/>
      <c r="G65" s="70" t="s">
        <v>359</v>
      </c>
      <c r="H65" s="15">
        <v>407</v>
      </c>
      <c r="I65" s="19">
        <f t="shared" si="13"/>
        <v>0.2962046504857902</v>
      </c>
      <c r="J65" s="5"/>
      <c r="K65" s="70" t="s">
        <v>375</v>
      </c>
      <c r="L65" s="15">
        <v>352</v>
      </c>
      <c r="M65" s="19">
        <f t="shared" si="14"/>
        <v>0.31434465390832211</v>
      </c>
    </row>
    <row r="66" spans="1:13" x14ac:dyDescent="0.2">
      <c r="C66" s="70" t="s">
        <v>371</v>
      </c>
      <c r="D66" s="15">
        <v>358</v>
      </c>
      <c r="E66" s="19">
        <f t="shared" si="12"/>
        <v>0.266489999181176</v>
      </c>
      <c r="F66" s="5"/>
      <c r="G66" s="70" t="s">
        <v>373</v>
      </c>
      <c r="H66" s="15">
        <v>400</v>
      </c>
      <c r="I66" s="19">
        <f t="shared" si="13"/>
        <v>0.29111022160765621</v>
      </c>
      <c r="J66" s="5"/>
      <c r="K66" s="70" t="s">
        <v>376</v>
      </c>
      <c r="L66" s="15">
        <v>297</v>
      </c>
      <c r="M66" s="19">
        <f t="shared" si="14"/>
        <v>0.26522830173514678</v>
      </c>
    </row>
    <row r="67" spans="1:13" x14ac:dyDescent="0.2">
      <c r="C67" s="70" t="s">
        <v>376</v>
      </c>
      <c r="D67" s="15">
        <v>357</v>
      </c>
      <c r="E67" s="19">
        <f t="shared" si="12"/>
        <v>0.26574561370860283</v>
      </c>
      <c r="F67" s="5"/>
      <c r="G67" s="70" t="s">
        <v>375</v>
      </c>
      <c r="H67" s="15">
        <v>376</v>
      </c>
      <c r="I67" s="19">
        <f t="shared" si="13"/>
        <v>0.27364360831119683</v>
      </c>
      <c r="J67" s="5"/>
      <c r="K67" s="70" t="s">
        <v>377</v>
      </c>
      <c r="L67" s="15">
        <v>295</v>
      </c>
      <c r="M67" s="19">
        <f t="shared" si="14"/>
        <v>0.26344225256521314</v>
      </c>
    </row>
    <row r="68" spans="1:13" x14ac:dyDescent="0.2">
      <c r="C68" s="70" t="s">
        <v>378</v>
      </c>
      <c r="D68" s="15">
        <v>355</v>
      </c>
      <c r="E68" s="19">
        <f t="shared" si="12"/>
        <v>0.26425684276345662</v>
      </c>
      <c r="F68" s="5"/>
      <c r="G68" s="70" t="s">
        <v>379</v>
      </c>
      <c r="H68" s="15">
        <v>328</v>
      </c>
      <c r="I68" s="19">
        <f>H68/H$13*100+0.1</f>
        <v>0.33871038171827805</v>
      </c>
      <c r="J68" s="5"/>
      <c r="K68" s="70" t="s">
        <v>365</v>
      </c>
      <c r="L68" s="15">
        <v>278</v>
      </c>
      <c r="M68" s="19">
        <f t="shared" si="14"/>
        <v>0.24826083462077711</v>
      </c>
    </row>
    <row r="69" spans="1:13" x14ac:dyDescent="0.2">
      <c r="C69" s="70" t="s">
        <v>380</v>
      </c>
      <c r="D69" s="15">
        <v>10571</v>
      </c>
      <c r="E69" s="19">
        <f t="shared" si="12"/>
        <v>7.8688988305704228</v>
      </c>
      <c r="F69" s="5"/>
      <c r="G69" s="70" t="s">
        <v>380</v>
      </c>
      <c r="H69" s="38">
        <f>H13-SUM(H15:H68)</f>
        <v>10289</v>
      </c>
      <c r="I69" s="19">
        <f t="shared" si="13"/>
        <v>7.4880826753029375</v>
      </c>
      <c r="J69" s="5"/>
      <c r="K69" s="70" t="s">
        <v>380</v>
      </c>
      <c r="L69" s="38">
        <f>L13-SUM(L15:L68)</f>
        <v>9386</v>
      </c>
      <c r="M69" s="19">
        <f t="shared" si="14"/>
        <v>8.3819287544986114</v>
      </c>
    </row>
    <row r="70" spans="1:13" ht="18" thickBot="1" x14ac:dyDescent="0.25">
      <c r="B70" s="4"/>
      <c r="C70" s="4"/>
      <c r="D70" s="4"/>
      <c r="E70" s="4"/>
      <c r="F70" s="40"/>
      <c r="G70" s="33"/>
      <c r="H70" s="4"/>
      <c r="I70" s="71"/>
      <c r="J70" s="40"/>
      <c r="K70" s="4"/>
      <c r="L70" s="4"/>
      <c r="M70" s="4"/>
    </row>
    <row r="71" spans="1:13" x14ac:dyDescent="0.2">
      <c r="D71" s="1" t="s">
        <v>72</v>
      </c>
    </row>
    <row r="72" spans="1:13" x14ac:dyDescent="0.2">
      <c r="A72" s="1"/>
    </row>
  </sheetData>
  <phoneticPr fontId="2"/>
  <pageMargins left="0.4" right="0.28000000000000003" top="0.63" bottom="0.53" header="0.51200000000000001" footer="0.51200000000000001"/>
  <pageSetup paperSize="12" scale="75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2.125" style="2" customWidth="1"/>
    <col min="6" max="7" width="9.625" style="2" customWidth="1"/>
    <col min="8" max="9" width="12.125" style="2" customWidth="1"/>
    <col min="10" max="10" width="10.875" style="2"/>
    <col min="11" max="12" width="12.125" style="2" customWidth="1"/>
    <col min="13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1" width="12.125" style="2" customWidth="1"/>
    <col min="262" max="263" width="9.625" style="2" customWidth="1"/>
    <col min="264" max="265" width="12.125" style="2" customWidth="1"/>
    <col min="266" max="266" width="10.875" style="2"/>
    <col min="267" max="268" width="12.125" style="2" customWidth="1"/>
    <col min="269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7" width="12.125" style="2" customWidth="1"/>
    <col min="518" max="519" width="9.625" style="2" customWidth="1"/>
    <col min="520" max="521" width="12.125" style="2" customWidth="1"/>
    <col min="522" max="522" width="10.875" style="2"/>
    <col min="523" max="524" width="12.125" style="2" customWidth="1"/>
    <col min="525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3" width="12.125" style="2" customWidth="1"/>
    <col min="774" max="775" width="9.625" style="2" customWidth="1"/>
    <col min="776" max="777" width="12.125" style="2" customWidth="1"/>
    <col min="778" max="778" width="10.875" style="2"/>
    <col min="779" max="780" width="12.125" style="2" customWidth="1"/>
    <col min="781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9" width="12.125" style="2" customWidth="1"/>
    <col min="1030" max="1031" width="9.625" style="2" customWidth="1"/>
    <col min="1032" max="1033" width="12.125" style="2" customWidth="1"/>
    <col min="1034" max="1034" width="10.875" style="2"/>
    <col min="1035" max="1036" width="12.125" style="2" customWidth="1"/>
    <col min="1037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5" width="12.125" style="2" customWidth="1"/>
    <col min="1286" max="1287" width="9.625" style="2" customWidth="1"/>
    <col min="1288" max="1289" width="12.125" style="2" customWidth="1"/>
    <col min="1290" max="1290" width="10.875" style="2"/>
    <col min="1291" max="1292" width="12.125" style="2" customWidth="1"/>
    <col min="1293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1" width="12.125" style="2" customWidth="1"/>
    <col min="1542" max="1543" width="9.625" style="2" customWidth="1"/>
    <col min="1544" max="1545" width="12.125" style="2" customWidth="1"/>
    <col min="1546" max="1546" width="10.875" style="2"/>
    <col min="1547" max="1548" width="12.125" style="2" customWidth="1"/>
    <col min="1549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7" width="12.125" style="2" customWidth="1"/>
    <col min="1798" max="1799" width="9.625" style="2" customWidth="1"/>
    <col min="1800" max="1801" width="12.125" style="2" customWidth="1"/>
    <col min="1802" max="1802" width="10.875" style="2"/>
    <col min="1803" max="1804" width="12.125" style="2" customWidth="1"/>
    <col min="1805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3" width="12.125" style="2" customWidth="1"/>
    <col min="2054" max="2055" width="9.625" style="2" customWidth="1"/>
    <col min="2056" max="2057" width="12.125" style="2" customWidth="1"/>
    <col min="2058" max="2058" width="10.875" style="2"/>
    <col min="2059" max="2060" width="12.125" style="2" customWidth="1"/>
    <col min="2061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9" width="12.125" style="2" customWidth="1"/>
    <col min="2310" max="2311" width="9.625" style="2" customWidth="1"/>
    <col min="2312" max="2313" width="12.125" style="2" customWidth="1"/>
    <col min="2314" max="2314" width="10.875" style="2"/>
    <col min="2315" max="2316" width="12.125" style="2" customWidth="1"/>
    <col min="2317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5" width="12.125" style="2" customWidth="1"/>
    <col min="2566" max="2567" width="9.625" style="2" customWidth="1"/>
    <col min="2568" max="2569" width="12.125" style="2" customWidth="1"/>
    <col min="2570" max="2570" width="10.875" style="2"/>
    <col min="2571" max="2572" width="12.125" style="2" customWidth="1"/>
    <col min="2573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1" width="12.125" style="2" customWidth="1"/>
    <col min="2822" max="2823" width="9.625" style="2" customWidth="1"/>
    <col min="2824" max="2825" width="12.125" style="2" customWidth="1"/>
    <col min="2826" max="2826" width="10.875" style="2"/>
    <col min="2827" max="2828" width="12.125" style="2" customWidth="1"/>
    <col min="2829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7" width="12.125" style="2" customWidth="1"/>
    <col min="3078" max="3079" width="9.625" style="2" customWidth="1"/>
    <col min="3080" max="3081" width="12.125" style="2" customWidth="1"/>
    <col min="3082" max="3082" width="10.875" style="2"/>
    <col min="3083" max="3084" width="12.125" style="2" customWidth="1"/>
    <col min="3085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3" width="12.125" style="2" customWidth="1"/>
    <col min="3334" max="3335" width="9.625" style="2" customWidth="1"/>
    <col min="3336" max="3337" width="12.125" style="2" customWidth="1"/>
    <col min="3338" max="3338" width="10.875" style="2"/>
    <col min="3339" max="3340" width="12.125" style="2" customWidth="1"/>
    <col min="3341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9" width="12.125" style="2" customWidth="1"/>
    <col min="3590" max="3591" width="9.625" style="2" customWidth="1"/>
    <col min="3592" max="3593" width="12.125" style="2" customWidth="1"/>
    <col min="3594" max="3594" width="10.875" style="2"/>
    <col min="3595" max="3596" width="12.125" style="2" customWidth="1"/>
    <col min="3597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5" width="12.125" style="2" customWidth="1"/>
    <col min="3846" max="3847" width="9.625" style="2" customWidth="1"/>
    <col min="3848" max="3849" width="12.125" style="2" customWidth="1"/>
    <col min="3850" max="3850" width="10.875" style="2"/>
    <col min="3851" max="3852" width="12.125" style="2" customWidth="1"/>
    <col min="3853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1" width="12.125" style="2" customWidth="1"/>
    <col min="4102" max="4103" width="9.625" style="2" customWidth="1"/>
    <col min="4104" max="4105" width="12.125" style="2" customWidth="1"/>
    <col min="4106" max="4106" width="10.875" style="2"/>
    <col min="4107" max="4108" width="12.125" style="2" customWidth="1"/>
    <col min="4109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7" width="12.125" style="2" customWidth="1"/>
    <col min="4358" max="4359" width="9.625" style="2" customWidth="1"/>
    <col min="4360" max="4361" width="12.125" style="2" customWidth="1"/>
    <col min="4362" max="4362" width="10.875" style="2"/>
    <col min="4363" max="4364" width="12.125" style="2" customWidth="1"/>
    <col min="4365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3" width="12.125" style="2" customWidth="1"/>
    <col min="4614" max="4615" width="9.625" style="2" customWidth="1"/>
    <col min="4616" max="4617" width="12.125" style="2" customWidth="1"/>
    <col min="4618" max="4618" width="10.875" style="2"/>
    <col min="4619" max="4620" width="12.125" style="2" customWidth="1"/>
    <col min="4621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9" width="12.125" style="2" customWidth="1"/>
    <col min="4870" max="4871" width="9.625" style="2" customWidth="1"/>
    <col min="4872" max="4873" width="12.125" style="2" customWidth="1"/>
    <col min="4874" max="4874" width="10.875" style="2"/>
    <col min="4875" max="4876" width="12.125" style="2" customWidth="1"/>
    <col min="4877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5" width="12.125" style="2" customWidth="1"/>
    <col min="5126" max="5127" width="9.625" style="2" customWidth="1"/>
    <col min="5128" max="5129" width="12.125" style="2" customWidth="1"/>
    <col min="5130" max="5130" width="10.875" style="2"/>
    <col min="5131" max="5132" width="12.125" style="2" customWidth="1"/>
    <col min="5133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1" width="12.125" style="2" customWidth="1"/>
    <col min="5382" max="5383" width="9.625" style="2" customWidth="1"/>
    <col min="5384" max="5385" width="12.125" style="2" customWidth="1"/>
    <col min="5386" max="5386" width="10.875" style="2"/>
    <col min="5387" max="5388" width="12.125" style="2" customWidth="1"/>
    <col min="5389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7" width="12.125" style="2" customWidth="1"/>
    <col min="5638" max="5639" width="9.625" style="2" customWidth="1"/>
    <col min="5640" max="5641" width="12.125" style="2" customWidth="1"/>
    <col min="5642" max="5642" width="10.875" style="2"/>
    <col min="5643" max="5644" width="12.125" style="2" customWidth="1"/>
    <col min="5645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3" width="12.125" style="2" customWidth="1"/>
    <col min="5894" max="5895" width="9.625" style="2" customWidth="1"/>
    <col min="5896" max="5897" width="12.125" style="2" customWidth="1"/>
    <col min="5898" max="5898" width="10.875" style="2"/>
    <col min="5899" max="5900" width="12.125" style="2" customWidth="1"/>
    <col min="5901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9" width="12.125" style="2" customWidth="1"/>
    <col min="6150" max="6151" width="9.625" style="2" customWidth="1"/>
    <col min="6152" max="6153" width="12.125" style="2" customWidth="1"/>
    <col min="6154" max="6154" width="10.875" style="2"/>
    <col min="6155" max="6156" width="12.125" style="2" customWidth="1"/>
    <col min="6157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5" width="12.125" style="2" customWidth="1"/>
    <col min="6406" max="6407" width="9.625" style="2" customWidth="1"/>
    <col min="6408" max="6409" width="12.125" style="2" customWidth="1"/>
    <col min="6410" max="6410" width="10.875" style="2"/>
    <col min="6411" max="6412" width="12.125" style="2" customWidth="1"/>
    <col min="6413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1" width="12.125" style="2" customWidth="1"/>
    <col min="6662" max="6663" width="9.625" style="2" customWidth="1"/>
    <col min="6664" max="6665" width="12.125" style="2" customWidth="1"/>
    <col min="6666" max="6666" width="10.875" style="2"/>
    <col min="6667" max="6668" width="12.125" style="2" customWidth="1"/>
    <col min="6669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7" width="12.125" style="2" customWidth="1"/>
    <col min="6918" max="6919" width="9.625" style="2" customWidth="1"/>
    <col min="6920" max="6921" width="12.125" style="2" customWidth="1"/>
    <col min="6922" max="6922" width="10.875" style="2"/>
    <col min="6923" max="6924" width="12.125" style="2" customWidth="1"/>
    <col min="6925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3" width="12.125" style="2" customWidth="1"/>
    <col min="7174" max="7175" width="9.625" style="2" customWidth="1"/>
    <col min="7176" max="7177" width="12.125" style="2" customWidth="1"/>
    <col min="7178" max="7178" width="10.875" style="2"/>
    <col min="7179" max="7180" width="12.125" style="2" customWidth="1"/>
    <col min="7181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9" width="12.125" style="2" customWidth="1"/>
    <col min="7430" max="7431" width="9.625" style="2" customWidth="1"/>
    <col min="7432" max="7433" width="12.125" style="2" customWidth="1"/>
    <col min="7434" max="7434" width="10.875" style="2"/>
    <col min="7435" max="7436" width="12.125" style="2" customWidth="1"/>
    <col min="7437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5" width="12.125" style="2" customWidth="1"/>
    <col min="7686" max="7687" width="9.625" style="2" customWidth="1"/>
    <col min="7688" max="7689" width="12.125" style="2" customWidth="1"/>
    <col min="7690" max="7690" width="10.875" style="2"/>
    <col min="7691" max="7692" width="12.125" style="2" customWidth="1"/>
    <col min="7693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1" width="12.125" style="2" customWidth="1"/>
    <col min="7942" max="7943" width="9.625" style="2" customWidth="1"/>
    <col min="7944" max="7945" width="12.125" style="2" customWidth="1"/>
    <col min="7946" max="7946" width="10.875" style="2"/>
    <col min="7947" max="7948" width="12.125" style="2" customWidth="1"/>
    <col min="7949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7" width="12.125" style="2" customWidth="1"/>
    <col min="8198" max="8199" width="9.625" style="2" customWidth="1"/>
    <col min="8200" max="8201" width="12.125" style="2" customWidth="1"/>
    <col min="8202" max="8202" width="10.875" style="2"/>
    <col min="8203" max="8204" width="12.125" style="2" customWidth="1"/>
    <col min="8205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3" width="12.125" style="2" customWidth="1"/>
    <col min="8454" max="8455" width="9.625" style="2" customWidth="1"/>
    <col min="8456" max="8457" width="12.125" style="2" customWidth="1"/>
    <col min="8458" max="8458" width="10.875" style="2"/>
    <col min="8459" max="8460" width="12.125" style="2" customWidth="1"/>
    <col min="8461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9" width="12.125" style="2" customWidth="1"/>
    <col min="8710" max="8711" width="9.625" style="2" customWidth="1"/>
    <col min="8712" max="8713" width="12.125" style="2" customWidth="1"/>
    <col min="8714" max="8714" width="10.875" style="2"/>
    <col min="8715" max="8716" width="12.125" style="2" customWidth="1"/>
    <col min="8717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5" width="12.125" style="2" customWidth="1"/>
    <col min="8966" max="8967" width="9.625" style="2" customWidth="1"/>
    <col min="8968" max="8969" width="12.125" style="2" customWidth="1"/>
    <col min="8970" max="8970" width="10.875" style="2"/>
    <col min="8971" max="8972" width="12.125" style="2" customWidth="1"/>
    <col min="8973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1" width="12.125" style="2" customWidth="1"/>
    <col min="9222" max="9223" width="9.625" style="2" customWidth="1"/>
    <col min="9224" max="9225" width="12.125" style="2" customWidth="1"/>
    <col min="9226" max="9226" width="10.875" style="2"/>
    <col min="9227" max="9228" width="12.125" style="2" customWidth="1"/>
    <col min="9229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7" width="12.125" style="2" customWidth="1"/>
    <col min="9478" max="9479" width="9.625" style="2" customWidth="1"/>
    <col min="9480" max="9481" width="12.125" style="2" customWidth="1"/>
    <col min="9482" max="9482" width="10.875" style="2"/>
    <col min="9483" max="9484" width="12.125" style="2" customWidth="1"/>
    <col min="9485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3" width="12.125" style="2" customWidth="1"/>
    <col min="9734" max="9735" width="9.625" style="2" customWidth="1"/>
    <col min="9736" max="9737" width="12.125" style="2" customWidth="1"/>
    <col min="9738" max="9738" width="10.875" style="2"/>
    <col min="9739" max="9740" width="12.125" style="2" customWidth="1"/>
    <col min="9741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9" width="12.125" style="2" customWidth="1"/>
    <col min="9990" max="9991" width="9.625" style="2" customWidth="1"/>
    <col min="9992" max="9993" width="12.125" style="2" customWidth="1"/>
    <col min="9994" max="9994" width="10.875" style="2"/>
    <col min="9995" max="9996" width="12.12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2.125" style="2" customWidth="1"/>
    <col min="10246" max="10247" width="9.625" style="2" customWidth="1"/>
    <col min="10248" max="10249" width="12.125" style="2" customWidth="1"/>
    <col min="10250" max="10250" width="10.875" style="2"/>
    <col min="10251" max="10252" width="12.12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2.125" style="2" customWidth="1"/>
    <col min="10502" max="10503" width="9.625" style="2" customWidth="1"/>
    <col min="10504" max="10505" width="12.125" style="2" customWidth="1"/>
    <col min="10506" max="10506" width="10.875" style="2"/>
    <col min="10507" max="10508" width="12.12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2.125" style="2" customWidth="1"/>
    <col min="10758" max="10759" width="9.625" style="2" customWidth="1"/>
    <col min="10760" max="10761" width="12.125" style="2" customWidth="1"/>
    <col min="10762" max="10762" width="10.875" style="2"/>
    <col min="10763" max="10764" width="12.12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2.125" style="2" customWidth="1"/>
    <col min="11014" max="11015" width="9.625" style="2" customWidth="1"/>
    <col min="11016" max="11017" width="12.125" style="2" customWidth="1"/>
    <col min="11018" max="11018" width="10.875" style="2"/>
    <col min="11019" max="11020" width="12.12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2.125" style="2" customWidth="1"/>
    <col min="11270" max="11271" width="9.625" style="2" customWidth="1"/>
    <col min="11272" max="11273" width="12.125" style="2" customWidth="1"/>
    <col min="11274" max="11274" width="10.875" style="2"/>
    <col min="11275" max="11276" width="12.12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2.125" style="2" customWidth="1"/>
    <col min="11526" max="11527" width="9.625" style="2" customWidth="1"/>
    <col min="11528" max="11529" width="12.125" style="2" customWidth="1"/>
    <col min="11530" max="11530" width="10.875" style="2"/>
    <col min="11531" max="11532" width="12.12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2.125" style="2" customWidth="1"/>
    <col min="11782" max="11783" width="9.625" style="2" customWidth="1"/>
    <col min="11784" max="11785" width="12.125" style="2" customWidth="1"/>
    <col min="11786" max="11786" width="10.875" style="2"/>
    <col min="11787" max="11788" width="12.12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2.125" style="2" customWidth="1"/>
    <col min="12038" max="12039" width="9.625" style="2" customWidth="1"/>
    <col min="12040" max="12041" width="12.125" style="2" customWidth="1"/>
    <col min="12042" max="12042" width="10.875" style="2"/>
    <col min="12043" max="12044" width="12.12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2.125" style="2" customWidth="1"/>
    <col min="12294" max="12295" width="9.625" style="2" customWidth="1"/>
    <col min="12296" max="12297" width="12.125" style="2" customWidth="1"/>
    <col min="12298" max="12298" width="10.875" style="2"/>
    <col min="12299" max="12300" width="12.12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2.125" style="2" customWidth="1"/>
    <col min="12550" max="12551" width="9.625" style="2" customWidth="1"/>
    <col min="12552" max="12553" width="12.125" style="2" customWidth="1"/>
    <col min="12554" max="12554" width="10.875" style="2"/>
    <col min="12555" max="12556" width="12.12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2.125" style="2" customWidth="1"/>
    <col min="12806" max="12807" width="9.625" style="2" customWidth="1"/>
    <col min="12808" max="12809" width="12.125" style="2" customWidth="1"/>
    <col min="12810" max="12810" width="10.875" style="2"/>
    <col min="12811" max="12812" width="12.12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2.125" style="2" customWidth="1"/>
    <col min="13062" max="13063" width="9.625" style="2" customWidth="1"/>
    <col min="13064" max="13065" width="12.125" style="2" customWidth="1"/>
    <col min="13066" max="13066" width="10.875" style="2"/>
    <col min="13067" max="13068" width="12.12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2.125" style="2" customWidth="1"/>
    <col min="13318" max="13319" width="9.625" style="2" customWidth="1"/>
    <col min="13320" max="13321" width="12.125" style="2" customWidth="1"/>
    <col min="13322" max="13322" width="10.875" style="2"/>
    <col min="13323" max="13324" width="12.12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2.125" style="2" customWidth="1"/>
    <col min="13574" max="13575" width="9.625" style="2" customWidth="1"/>
    <col min="13576" max="13577" width="12.125" style="2" customWidth="1"/>
    <col min="13578" max="13578" width="10.875" style="2"/>
    <col min="13579" max="13580" width="12.12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2.125" style="2" customWidth="1"/>
    <col min="13830" max="13831" width="9.625" style="2" customWidth="1"/>
    <col min="13832" max="13833" width="12.125" style="2" customWidth="1"/>
    <col min="13834" max="13834" width="10.875" style="2"/>
    <col min="13835" max="13836" width="12.12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2.125" style="2" customWidth="1"/>
    <col min="14086" max="14087" width="9.625" style="2" customWidth="1"/>
    <col min="14088" max="14089" width="12.125" style="2" customWidth="1"/>
    <col min="14090" max="14090" width="10.875" style="2"/>
    <col min="14091" max="14092" width="12.12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2.125" style="2" customWidth="1"/>
    <col min="14342" max="14343" width="9.625" style="2" customWidth="1"/>
    <col min="14344" max="14345" width="12.125" style="2" customWidth="1"/>
    <col min="14346" max="14346" width="10.875" style="2"/>
    <col min="14347" max="14348" width="12.12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2.125" style="2" customWidth="1"/>
    <col min="14598" max="14599" width="9.625" style="2" customWidth="1"/>
    <col min="14600" max="14601" width="12.125" style="2" customWidth="1"/>
    <col min="14602" max="14602" width="10.875" style="2"/>
    <col min="14603" max="14604" width="12.12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2.125" style="2" customWidth="1"/>
    <col min="14854" max="14855" width="9.625" style="2" customWidth="1"/>
    <col min="14856" max="14857" width="12.125" style="2" customWidth="1"/>
    <col min="14858" max="14858" width="10.875" style="2"/>
    <col min="14859" max="14860" width="12.12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2.125" style="2" customWidth="1"/>
    <col min="15110" max="15111" width="9.625" style="2" customWidth="1"/>
    <col min="15112" max="15113" width="12.125" style="2" customWidth="1"/>
    <col min="15114" max="15114" width="10.875" style="2"/>
    <col min="15115" max="15116" width="12.12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2.125" style="2" customWidth="1"/>
    <col min="15366" max="15367" width="9.625" style="2" customWidth="1"/>
    <col min="15368" max="15369" width="12.125" style="2" customWidth="1"/>
    <col min="15370" max="15370" width="10.875" style="2"/>
    <col min="15371" max="15372" width="12.12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2.125" style="2" customWidth="1"/>
    <col min="15622" max="15623" width="9.625" style="2" customWidth="1"/>
    <col min="15624" max="15625" width="12.125" style="2" customWidth="1"/>
    <col min="15626" max="15626" width="10.875" style="2"/>
    <col min="15627" max="15628" width="12.12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2.125" style="2" customWidth="1"/>
    <col min="15878" max="15879" width="9.625" style="2" customWidth="1"/>
    <col min="15880" max="15881" width="12.125" style="2" customWidth="1"/>
    <col min="15882" max="15882" width="10.875" style="2"/>
    <col min="15883" max="15884" width="12.12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2.125" style="2" customWidth="1"/>
    <col min="16134" max="16135" width="9.625" style="2" customWidth="1"/>
    <col min="16136" max="16137" width="12.125" style="2" customWidth="1"/>
    <col min="16138" max="16138" width="10.875" style="2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381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72" t="s">
        <v>382</v>
      </c>
      <c r="L7" s="4"/>
    </row>
    <row r="8" spans="1:12" x14ac:dyDescent="0.2">
      <c r="C8" s="5"/>
      <c r="D8" s="6"/>
      <c r="E8" s="6"/>
      <c r="F8" s="6"/>
      <c r="G8" s="6"/>
      <c r="H8" s="6"/>
      <c r="I8" s="6"/>
      <c r="J8" s="6"/>
      <c r="K8" s="6"/>
      <c r="L8" s="6"/>
    </row>
    <row r="9" spans="1:12" x14ac:dyDescent="0.2">
      <c r="C9" s="8" t="s">
        <v>185</v>
      </c>
      <c r="D9" s="5"/>
      <c r="E9" s="6"/>
      <c r="F9" s="6"/>
      <c r="G9" s="6"/>
      <c r="H9" s="43" t="s">
        <v>186</v>
      </c>
      <c r="I9" s="6"/>
      <c r="J9" s="6"/>
      <c r="K9" s="6"/>
      <c r="L9" s="6"/>
    </row>
    <row r="10" spans="1:12" x14ac:dyDescent="0.2">
      <c r="C10" s="8" t="s">
        <v>187</v>
      </c>
      <c r="D10" s="8" t="s">
        <v>188</v>
      </c>
      <c r="E10" s="5"/>
      <c r="F10" s="8" t="s">
        <v>383</v>
      </c>
      <c r="G10" s="5"/>
      <c r="H10" s="5"/>
      <c r="I10" s="5"/>
      <c r="J10" s="5"/>
      <c r="K10" s="7" t="s">
        <v>190</v>
      </c>
      <c r="L10" s="8" t="s">
        <v>384</v>
      </c>
    </row>
    <row r="11" spans="1:12" x14ac:dyDescent="0.2">
      <c r="B11" s="6"/>
      <c r="C11" s="36"/>
      <c r="D11" s="36"/>
      <c r="E11" s="10" t="s">
        <v>385</v>
      </c>
      <c r="F11" s="9" t="s">
        <v>193</v>
      </c>
      <c r="G11" s="10" t="s">
        <v>194</v>
      </c>
      <c r="H11" s="10" t="s">
        <v>386</v>
      </c>
      <c r="I11" s="10" t="s">
        <v>387</v>
      </c>
      <c r="J11" s="10" t="s">
        <v>196</v>
      </c>
      <c r="K11" s="10" t="s">
        <v>15</v>
      </c>
      <c r="L11" s="10" t="s">
        <v>161</v>
      </c>
    </row>
    <row r="12" spans="1:12" x14ac:dyDescent="0.2">
      <c r="C12" s="73"/>
      <c r="D12" s="74"/>
      <c r="E12" s="74"/>
      <c r="F12" s="74"/>
      <c r="G12" s="74"/>
      <c r="H12" s="74"/>
      <c r="I12" s="74"/>
      <c r="J12" s="74"/>
      <c r="K12" s="74"/>
      <c r="L12" s="74"/>
    </row>
    <row r="13" spans="1:12" x14ac:dyDescent="0.2">
      <c r="B13" s="1" t="s">
        <v>19</v>
      </c>
      <c r="C13" s="13">
        <v>137405.23000000001</v>
      </c>
      <c r="D13" s="15">
        <v>125071.21</v>
      </c>
      <c r="E13" s="15">
        <v>9820.01</v>
      </c>
      <c r="F13" s="15">
        <v>37.119999999999997</v>
      </c>
      <c r="G13" s="15">
        <v>397</v>
      </c>
      <c r="H13" s="15">
        <v>21341</v>
      </c>
      <c r="I13" s="15">
        <v>79127</v>
      </c>
      <c r="J13" s="15">
        <v>9970</v>
      </c>
      <c r="K13" s="15">
        <v>431.04</v>
      </c>
      <c r="L13" s="15">
        <v>3948.04</v>
      </c>
    </row>
    <row r="14" spans="1:12" x14ac:dyDescent="0.2">
      <c r="B14" s="3" t="s">
        <v>20</v>
      </c>
      <c r="C14" s="16">
        <f>D14+D87+J87</f>
        <v>111979.06100000003</v>
      </c>
      <c r="D14" s="18">
        <f t="shared" ref="D14:L14" si="0">SUM(D16:D70)</f>
        <v>99010.060000000027</v>
      </c>
      <c r="E14" s="18">
        <f t="shared" si="0"/>
        <v>9854.0010000000002</v>
      </c>
      <c r="F14" s="18">
        <f t="shared" si="0"/>
        <v>44.047999999999988</v>
      </c>
      <c r="G14" s="18">
        <f t="shared" si="0"/>
        <v>324.00199999999995</v>
      </c>
      <c r="H14" s="18">
        <f t="shared" si="0"/>
        <v>18283</v>
      </c>
      <c r="I14" s="18">
        <f t="shared" si="0"/>
        <v>57339</v>
      </c>
      <c r="J14" s="18">
        <f t="shared" si="0"/>
        <v>8783</v>
      </c>
      <c r="K14" s="18">
        <f t="shared" si="0"/>
        <v>420.00499999999988</v>
      </c>
      <c r="L14" s="18">
        <f t="shared" si="0"/>
        <v>3963.0040000000008</v>
      </c>
    </row>
    <row r="15" spans="1:12" x14ac:dyDescent="0.2">
      <c r="C15" s="13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B16" s="1" t="s">
        <v>21</v>
      </c>
      <c r="C16" s="13">
        <v>8115</v>
      </c>
      <c r="D16" s="38">
        <f t="shared" ref="D16:D22" si="1">SUM(E16:L16)</f>
        <v>7730</v>
      </c>
      <c r="E16" s="75">
        <v>2239</v>
      </c>
      <c r="F16" s="75">
        <v>4</v>
      </c>
      <c r="G16" s="75">
        <v>53</v>
      </c>
      <c r="H16" s="75">
        <v>4159</v>
      </c>
      <c r="I16" s="75">
        <v>921</v>
      </c>
      <c r="J16" s="75">
        <v>281</v>
      </c>
      <c r="K16" s="21" t="s">
        <v>22</v>
      </c>
      <c r="L16" s="15">
        <v>73</v>
      </c>
    </row>
    <row r="17" spans="2:12" x14ac:dyDescent="0.2">
      <c r="B17" s="1" t="s">
        <v>23</v>
      </c>
      <c r="C17" s="13">
        <v>1517</v>
      </c>
      <c r="D17" s="38">
        <f t="shared" si="1"/>
        <v>1445</v>
      </c>
      <c r="E17" s="75">
        <v>426</v>
      </c>
      <c r="F17" s="75">
        <v>3</v>
      </c>
      <c r="G17" s="75">
        <v>7</v>
      </c>
      <c r="H17" s="75">
        <v>210</v>
      </c>
      <c r="I17" s="75">
        <v>687</v>
      </c>
      <c r="J17" s="75">
        <v>50</v>
      </c>
      <c r="K17" s="15">
        <v>6</v>
      </c>
      <c r="L17" s="15">
        <v>56</v>
      </c>
    </row>
    <row r="18" spans="2:12" x14ac:dyDescent="0.2">
      <c r="B18" s="1" t="s">
        <v>24</v>
      </c>
      <c r="C18" s="13">
        <v>3851</v>
      </c>
      <c r="D18" s="38">
        <f t="shared" si="1"/>
        <v>2408</v>
      </c>
      <c r="E18" s="75">
        <v>518</v>
      </c>
      <c r="F18" s="75">
        <v>5</v>
      </c>
      <c r="G18" s="75">
        <v>13</v>
      </c>
      <c r="H18" s="75">
        <v>187</v>
      </c>
      <c r="I18" s="75">
        <v>1550</v>
      </c>
      <c r="J18" s="75">
        <v>91</v>
      </c>
      <c r="K18" s="15">
        <v>6</v>
      </c>
      <c r="L18" s="15">
        <v>38</v>
      </c>
    </row>
    <row r="19" spans="2:12" x14ac:dyDescent="0.2">
      <c r="B19" s="1" t="s">
        <v>25</v>
      </c>
      <c r="C19" s="13">
        <v>2937</v>
      </c>
      <c r="D19" s="38">
        <f t="shared" si="1"/>
        <v>2910.01</v>
      </c>
      <c r="E19" s="75">
        <v>34</v>
      </c>
      <c r="F19" s="75">
        <v>0.01</v>
      </c>
      <c r="G19" s="75">
        <v>5</v>
      </c>
      <c r="H19" s="75">
        <v>144</v>
      </c>
      <c r="I19" s="75">
        <v>2451</v>
      </c>
      <c r="J19" s="75">
        <v>73</v>
      </c>
      <c r="K19" s="21" t="s">
        <v>22</v>
      </c>
      <c r="L19" s="15">
        <v>203</v>
      </c>
    </row>
    <row r="20" spans="2:12" x14ac:dyDescent="0.2">
      <c r="B20" s="1" t="s">
        <v>26</v>
      </c>
      <c r="C20" s="13">
        <v>5071</v>
      </c>
      <c r="D20" s="38">
        <f t="shared" si="1"/>
        <v>4905</v>
      </c>
      <c r="E20" s="75">
        <v>492</v>
      </c>
      <c r="F20" s="75">
        <v>2</v>
      </c>
      <c r="G20" s="75">
        <v>12</v>
      </c>
      <c r="H20" s="75">
        <v>1691</v>
      </c>
      <c r="I20" s="75">
        <v>233</v>
      </c>
      <c r="J20" s="75">
        <v>2443</v>
      </c>
      <c r="K20" s="21" t="s">
        <v>22</v>
      </c>
      <c r="L20" s="15">
        <v>32</v>
      </c>
    </row>
    <row r="21" spans="2:12" x14ac:dyDescent="0.2">
      <c r="B21" s="1" t="s">
        <v>27</v>
      </c>
      <c r="C21" s="13">
        <v>13577</v>
      </c>
      <c r="D21" s="38">
        <f t="shared" si="1"/>
        <v>11216</v>
      </c>
      <c r="E21" s="75">
        <v>243</v>
      </c>
      <c r="F21" s="76" t="s">
        <v>22</v>
      </c>
      <c r="G21" s="75">
        <v>10</v>
      </c>
      <c r="H21" s="75">
        <v>150</v>
      </c>
      <c r="I21" s="75">
        <v>10221</v>
      </c>
      <c r="J21" s="75">
        <v>287</v>
      </c>
      <c r="K21" s="15">
        <v>1</v>
      </c>
      <c r="L21" s="15">
        <v>304</v>
      </c>
    </row>
    <row r="22" spans="2:12" x14ac:dyDescent="0.2">
      <c r="B22" s="1" t="s">
        <v>28</v>
      </c>
      <c r="C22" s="13">
        <v>339</v>
      </c>
      <c r="D22" s="38">
        <f t="shared" si="1"/>
        <v>235</v>
      </c>
      <c r="E22" s="75">
        <v>77</v>
      </c>
      <c r="F22" s="76" t="s">
        <v>22</v>
      </c>
      <c r="G22" s="75">
        <v>14</v>
      </c>
      <c r="H22" s="75">
        <v>120</v>
      </c>
      <c r="I22" s="75">
        <v>12</v>
      </c>
      <c r="J22" s="75">
        <v>11</v>
      </c>
      <c r="K22" s="15">
        <v>1</v>
      </c>
      <c r="L22" s="21" t="s">
        <v>22</v>
      </c>
    </row>
    <row r="23" spans="2:12" x14ac:dyDescent="0.2">
      <c r="C23" s="13"/>
      <c r="E23" s="75"/>
      <c r="F23" s="75"/>
      <c r="G23" s="75"/>
      <c r="H23" s="75"/>
      <c r="I23" s="75"/>
      <c r="J23" s="75"/>
      <c r="K23" s="15"/>
      <c r="L23" s="15"/>
    </row>
    <row r="24" spans="2:12" x14ac:dyDescent="0.2">
      <c r="B24" s="1" t="s">
        <v>29</v>
      </c>
      <c r="C24" s="13">
        <v>2361</v>
      </c>
      <c r="D24" s="38">
        <f t="shared" ref="D24:D32" si="2">SUM(E24:L24)</f>
        <v>2313</v>
      </c>
      <c r="E24" s="75">
        <v>10</v>
      </c>
      <c r="F24" s="76" t="s">
        <v>22</v>
      </c>
      <c r="G24" s="75">
        <v>3</v>
      </c>
      <c r="H24" s="75">
        <v>46</v>
      </c>
      <c r="I24" s="75">
        <v>2097</v>
      </c>
      <c r="J24" s="75">
        <v>84</v>
      </c>
      <c r="K24" s="21" t="s">
        <v>22</v>
      </c>
      <c r="L24" s="15">
        <v>73</v>
      </c>
    </row>
    <row r="25" spans="2:12" x14ac:dyDescent="0.2">
      <c r="B25" s="1" t="s">
        <v>30</v>
      </c>
      <c r="C25" s="13">
        <v>1151</v>
      </c>
      <c r="D25" s="38">
        <f t="shared" si="2"/>
        <v>562</v>
      </c>
      <c r="E25" s="75">
        <v>79</v>
      </c>
      <c r="F25" s="75">
        <v>1</v>
      </c>
      <c r="G25" s="75">
        <v>4</v>
      </c>
      <c r="H25" s="75">
        <v>71</v>
      </c>
      <c r="I25" s="75">
        <v>361</v>
      </c>
      <c r="J25" s="75">
        <v>2</v>
      </c>
      <c r="K25" s="21">
        <v>18</v>
      </c>
      <c r="L25" s="15">
        <v>26</v>
      </c>
    </row>
    <row r="26" spans="2:12" x14ac:dyDescent="0.2">
      <c r="B26" s="1" t="s">
        <v>31</v>
      </c>
      <c r="C26" s="13">
        <v>1121</v>
      </c>
      <c r="D26" s="38">
        <f t="shared" si="2"/>
        <v>771</v>
      </c>
      <c r="E26" s="75">
        <v>104</v>
      </c>
      <c r="F26" s="75">
        <v>1</v>
      </c>
      <c r="G26" s="75">
        <v>4</v>
      </c>
      <c r="H26" s="75">
        <v>87</v>
      </c>
      <c r="I26" s="75">
        <v>435</v>
      </c>
      <c r="J26" s="75">
        <v>19</v>
      </c>
      <c r="K26" s="15">
        <v>95</v>
      </c>
      <c r="L26" s="15">
        <v>26</v>
      </c>
    </row>
    <row r="27" spans="2:12" x14ac:dyDescent="0.2">
      <c r="B27" s="1" t="s">
        <v>32</v>
      </c>
      <c r="C27" s="13">
        <v>3669</v>
      </c>
      <c r="D27" s="38">
        <f t="shared" si="2"/>
        <v>3662</v>
      </c>
      <c r="E27" s="75">
        <v>591</v>
      </c>
      <c r="F27" s="75">
        <v>2</v>
      </c>
      <c r="G27" s="75">
        <v>6</v>
      </c>
      <c r="H27" s="75">
        <v>1044</v>
      </c>
      <c r="I27" s="75">
        <v>1230</v>
      </c>
      <c r="J27" s="75">
        <v>543</v>
      </c>
      <c r="K27" s="15">
        <v>18</v>
      </c>
      <c r="L27" s="15">
        <v>228</v>
      </c>
    </row>
    <row r="28" spans="2:12" x14ac:dyDescent="0.2">
      <c r="B28" s="1" t="s">
        <v>33</v>
      </c>
      <c r="C28" s="13">
        <v>5275</v>
      </c>
      <c r="D28" s="38">
        <f t="shared" si="2"/>
        <v>5150</v>
      </c>
      <c r="E28" s="75">
        <v>147</v>
      </c>
      <c r="F28" s="75">
        <v>3</v>
      </c>
      <c r="G28" s="75">
        <v>3</v>
      </c>
      <c r="H28" s="75">
        <v>647</v>
      </c>
      <c r="I28" s="75">
        <v>3831</v>
      </c>
      <c r="J28" s="75">
        <v>174</v>
      </c>
      <c r="K28" s="15">
        <v>2</v>
      </c>
      <c r="L28" s="15">
        <v>343</v>
      </c>
    </row>
    <row r="29" spans="2:12" x14ac:dyDescent="0.2">
      <c r="B29" s="1" t="s">
        <v>34</v>
      </c>
      <c r="C29" s="13">
        <v>2107</v>
      </c>
      <c r="D29" s="38">
        <f t="shared" si="2"/>
        <v>1997</v>
      </c>
      <c r="E29" s="75">
        <v>49</v>
      </c>
      <c r="F29" s="75">
        <v>1</v>
      </c>
      <c r="G29" s="75">
        <v>3</v>
      </c>
      <c r="H29" s="75">
        <v>233</v>
      </c>
      <c r="I29" s="75">
        <v>1493</v>
      </c>
      <c r="J29" s="75">
        <v>86</v>
      </c>
      <c r="K29" s="15">
        <v>1</v>
      </c>
      <c r="L29" s="15">
        <v>131</v>
      </c>
    </row>
    <row r="30" spans="2:12" x14ac:dyDescent="0.2">
      <c r="B30" s="1" t="s">
        <v>35</v>
      </c>
      <c r="C30" s="13">
        <v>2998</v>
      </c>
      <c r="D30" s="38">
        <f t="shared" si="2"/>
        <v>2724</v>
      </c>
      <c r="E30" s="75">
        <v>59</v>
      </c>
      <c r="F30" s="75">
        <v>1</v>
      </c>
      <c r="G30" s="75">
        <v>2</v>
      </c>
      <c r="H30" s="75">
        <v>81</v>
      </c>
      <c r="I30" s="75">
        <v>1839</v>
      </c>
      <c r="J30" s="75">
        <v>128</v>
      </c>
      <c r="K30" s="15">
        <v>4</v>
      </c>
      <c r="L30" s="15">
        <v>610</v>
      </c>
    </row>
    <row r="31" spans="2:12" x14ac:dyDescent="0.2">
      <c r="B31" s="1" t="s">
        <v>36</v>
      </c>
      <c r="C31" s="13">
        <v>1630</v>
      </c>
      <c r="D31" s="38">
        <f t="shared" si="2"/>
        <v>1623</v>
      </c>
      <c r="E31" s="75">
        <v>295</v>
      </c>
      <c r="F31" s="75">
        <v>1</v>
      </c>
      <c r="G31" s="75">
        <v>7</v>
      </c>
      <c r="H31" s="75">
        <v>440</v>
      </c>
      <c r="I31" s="75">
        <v>493</v>
      </c>
      <c r="J31" s="75">
        <v>59</v>
      </c>
      <c r="K31" s="21" t="s">
        <v>22</v>
      </c>
      <c r="L31" s="15">
        <v>328</v>
      </c>
    </row>
    <row r="32" spans="2:12" x14ac:dyDescent="0.2">
      <c r="B32" s="1" t="s">
        <v>37</v>
      </c>
      <c r="C32" s="13">
        <v>1425</v>
      </c>
      <c r="D32" s="38">
        <f t="shared" si="2"/>
        <v>1421</v>
      </c>
      <c r="E32" s="75">
        <v>449</v>
      </c>
      <c r="F32" s="75">
        <v>2</v>
      </c>
      <c r="G32" s="75">
        <v>6</v>
      </c>
      <c r="H32" s="75">
        <v>452</v>
      </c>
      <c r="I32" s="75">
        <v>129</v>
      </c>
      <c r="J32" s="75">
        <v>269</v>
      </c>
      <c r="K32" s="15">
        <v>2</v>
      </c>
      <c r="L32" s="15">
        <v>112</v>
      </c>
    </row>
    <row r="33" spans="2:12" x14ac:dyDescent="0.2">
      <c r="C33" s="13"/>
    </row>
    <row r="34" spans="2:12" x14ac:dyDescent="0.2">
      <c r="B34" s="1" t="s">
        <v>38</v>
      </c>
      <c r="C34" s="13">
        <v>4828</v>
      </c>
      <c r="D34" s="38">
        <f t="shared" ref="D34:D43" si="3">SUM(E34:L34)</f>
        <v>4591</v>
      </c>
      <c r="E34" s="75">
        <v>237</v>
      </c>
      <c r="F34" s="75">
        <v>2</v>
      </c>
      <c r="G34" s="75">
        <v>7</v>
      </c>
      <c r="H34" s="75">
        <v>330</v>
      </c>
      <c r="I34" s="75">
        <v>3515</v>
      </c>
      <c r="J34" s="75">
        <v>231</v>
      </c>
      <c r="K34" s="15">
        <v>6</v>
      </c>
      <c r="L34" s="15">
        <v>263</v>
      </c>
    </row>
    <row r="35" spans="2:12" x14ac:dyDescent="0.2">
      <c r="B35" s="1" t="s">
        <v>39</v>
      </c>
      <c r="C35" s="13">
        <v>510</v>
      </c>
      <c r="D35" s="38">
        <f t="shared" si="3"/>
        <v>450</v>
      </c>
      <c r="E35" s="75">
        <v>92</v>
      </c>
      <c r="F35" s="75">
        <v>1</v>
      </c>
      <c r="G35" s="75">
        <v>3</v>
      </c>
      <c r="H35" s="75">
        <v>63</v>
      </c>
      <c r="I35" s="75">
        <v>251</v>
      </c>
      <c r="J35" s="75">
        <v>23</v>
      </c>
      <c r="K35" s="21" t="s">
        <v>22</v>
      </c>
      <c r="L35" s="15">
        <v>17</v>
      </c>
    </row>
    <row r="36" spans="2:12" x14ac:dyDescent="0.2">
      <c r="B36" s="1" t="s">
        <v>40</v>
      </c>
      <c r="C36" s="13">
        <v>1008</v>
      </c>
      <c r="D36" s="38">
        <f t="shared" si="3"/>
        <v>912.01</v>
      </c>
      <c r="E36" s="75">
        <v>31</v>
      </c>
      <c r="F36" s="75">
        <v>0.01</v>
      </c>
      <c r="G36" s="75">
        <v>2</v>
      </c>
      <c r="H36" s="75">
        <v>33</v>
      </c>
      <c r="I36" s="75">
        <v>792</v>
      </c>
      <c r="J36" s="75">
        <v>28</v>
      </c>
      <c r="K36" s="15">
        <v>1</v>
      </c>
      <c r="L36" s="15">
        <v>25</v>
      </c>
    </row>
    <row r="37" spans="2:12" x14ac:dyDescent="0.2">
      <c r="B37" s="1" t="s">
        <v>41</v>
      </c>
      <c r="C37" s="13">
        <v>314</v>
      </c>
      <c r="D37" s="38">
        <f t="shared" si="3"/>
        <v>297</v>
      </c>
      <c r="E37" s="75">
        <v>36</v>
      </c>
      <c r="F37" s="75">
        <v>1</v>
      </c>
      <c r="G37" s="75">
        <v>4</v>
      </c>
      <c r="H37" s="75">
        <v>86</v>
      </c>
      <c r="I37" s="75">
        <v>9</v>
      </c>
      <c r="J37" s="75">
        <v>120</v>
      </c>
      <c r="K37" s="15">
        <v>41</v>
      </c>
      <c r="L37" s="21" t="s">
        <v>22</v>
      </c>
    </row>
    <row r="38" spans="2:12" x14ac:dyDescent="0.2">
      <c r="B38" s="1" t="s">
        <v>42</v>
      </c>
      <c r="C38" s="13">
        <v>33</v>
      </c>
      <c r="D38" s="38">
        <f t="shared" si="3"/>
        <v>33.001999999999995</v>
      </c>
      <c r="E38" s="75">
        <v>9</v>
      </c>
      <c r="F38" s="75">
        <v>1E-3</v>
      </c>
      <c r="G38" s="75">
        <v>1E-3</v>
      </c>
      <c r="H38" s="75">
        <v>9</v>
      </c>
      <c r="I38" s="75">
        <v>3</v>
      </c>
      <c r="J38" s="75">
        <v>9</v>
      </c>
      <c r="K38" s="15">
        <v>2</v>
      </c>
      <c r="L38" s="15">
        <v>1</v>
      </c>
    </row>
    <row r="39" spans="2:12" x14ac:dyDescent="0.2">
      <c r="B39" s="1" t="s">
        <v>43</v>
      </c>
      <c r="C39" s="13">
        <v>1495</v>
      </c>
      <c r="D39" s="38">
        <f t="shared" si="3"/>
        <v>1419.01</v>
      </c>
      <c r="E39" s="75">
        <v>32</v>
      </c>
      <c r="F39" s="75">
        <v>0.01</v>
      </c>
      <c r="G39" s="75">
        <v>5</v>
      </c>
      <c r="H39" s="75">
        <v>170</v>
      </c>
      <c r="I39" s="75">
        <v>1092</v>
      </c>
      <c r="J39" s="75">
        <v>48</v>
      </c>
      <c r="K39" s="21" t="s">
        <v>22</v>
      </c>
      <c r="L39" s="15">
        <v>72</v>
      </c>
    </row>
    <row r="40" spans="2:12" x14ac:dyDescent="0.2">
      <c r="B40" s="1" t="s">
        <v>44</v>
      </c>
      <c r="C40" s="13">
        <v>1878</v>
      </c>
      <c r="D40" s="38">
        <f t="shared" si="3"/>
        <v>1608.01</v>
      </c>
      <c r="E40" s="75">
        <v>142</v>
      </c>
      <c r="F40" s="75">
        <v>0.01</v>
      </c>
      <c r="G40" s="75">
        <v>8</v>
      </c>
      <c r="H40" s="75">
        <v>166</v>
      </c>
      <c r="I40" s="75">
        <v>919</v>
      </c>
      <c r="J40" s="75">
        <v>283</v>
      </c>
      <c r="K40" s="21" t="s">
        <v>22</v>
      </c>
      <c r="L40" s="15">
        <v>90</v>
      </c>
    </row>
    <row r="41" spans="2:12" x14ac:dyDescent="0.2">
      <c r="B41" s="1" t="s">
        <v>45</v>
      </c>
      <c r="C41" s="13">
        <v>3581</v>
      </c>
      <c r="D41" s="38">
        <f t="shared" si="3"/>
        <v>3185.0020000000004</v>
      </c>
      <c r="E41" s="75">
        <v>34</v>
      </c>
      <c r="F41" s="75">
        <v>1E-3</v>
      </c>
      <c r="G41" s="75">
        <v>3</v>
      </c>
      <c r="H41" s="75">
        <v>205</v>
      </c>
      <c r="I41" s="75">
        <v>2440</v>
      </c>
      <c r="J41" s="75">
        <v>371</v>
      </c>
      <c r="K41" s="15">
        <v>1E-3</v>
      </c>
      <c r="L41" s="15">
        <v>132</v>
      </c>
    </row>
    <row r="42" spans="2:12" x14ac:dyDescent="0.2">
      <c r="B42" s="1" t="s">
        <v>46</v>
      </c>
      <c r="C42" s="13">
        <v>3128</v>
      </c>
      <c r="D42" s="38">
        <f t="shared" si="3"/>
        <v>2977</v>
      </c>
      <c r="E42" s="75">
        <v>86</v>
      </c>
      <c r="F42" s="75">
        <v>1</v>
      </c>
      <c r="G42" s="75">
        <v>4</v>
      </c>
      <c r="H42" s="75">
        <v>269</v>
      </c>
      <c r="I42" s="75">
        <v>2228</v>
      </c>
      <c r="J42" s="75">
        <v>252</v>
      </c>
      <c r="K42" s="15">
        <v>13</v>
      </c>
      <c r="L42" s="15">
        <v>124</v>
      </c>
    </row>
    <row r="43" spans="2:12" x14ac:dyDescent="0.2">
      <c r="B43" s="1" t="s">
        <v>47</v>
      </c>
      <c r="C43" s="13">
        <v>957</v>
      </c>
      <c r="D43" s="38">
        <f t="shared" si="3"/>
        <v>655</v>
      </c>
      <c r="E43" s="75">
        <v>143</v>
      </c>
      <c r="F43" s="75">
        <v>1</v>
      </c>
      <c r="G43" s="75">
        <v>11</v>
      </c>
      <c r="H43" s="75">
        <v>206</v>
      </c>
      <c r="I43" s="75">
        <v>73</v>
      </c>
      <c r="J43" s="75">
        <v>67</v>
      </c>
      <c r="K43" s="15">
        <v>140</v>
      </c>
      <c r="L43" s="15">
        <v>14</v>
      </c>
    </row>
    <row r="44" spans="2:12" x14ac:dyDescent="0.2">
      <c r="C44" s="13"/>
    </row>
    <row r="45" spans="2:12" x14ac:dyDescent="0.2">
      <c r="B45" s="1" t="s">
        <v>48</v>
      </c>
      <c r="C45" s="13">
        <v>710</v>
      </c>
      <c r="D45" s="38">
        <f t="shared" ref="D45:D54" si="4">SUM(E45:L45)</f>
        <v>707</v>
      </c>
      <c r="E45" s="75">
        <v>169</v>
      </c>
      <c r="F45" s="76" t="s">
        <v>22</v>
      </c>
      <c r="G45" s="75">
        <v>2</v>
      </c>
      <c r="H45" s="75">
        <v>470</v>
      </c>
      <c r="I45" s="75">
        <v>23</v>
      </c>
      <c r="J45" s="75">
        <v>43</v>
      </c>
      <c r="K45" s="21" t="s">
        <v>22</v>
      </c>
      <c r="L45" s="21" t="s">
        <v>22</v>
      </c>
    </row>
    <row r="46" spans="2:12" x14ac:dyDescent="0.2">
      <c r="B46" s="1" t="s">
        <v>49</v>
      </c>
      <c r="C46" s="13">
        <v>1692</v>
      </c>
      <c r="D46" s="38">
        <f t="shared" si="4"/>
        <v>1582</v>
      </c>
      <c r="E46" s="75">
        <v>425</v>
      </c>
      <c r="F46" s="75">
        <v>8</v>
      </c>
      <c r="G46" s="75">
        <v>7</v>
      </c>
      <c r="H46" s="75">
        <v>946</v>
      </c>
      <c r="I46" s="75">
        <v>91</v>
      </c>
      <c r="J46" s="75">
        <v>103</v>
      </c>
      <c r="K46" s="21" t="s">
        <v>22</v>
      </c>
      <c r="L46" s="15">
        <v>2</v>
      </c>
    </row>
    <row r="47" spans="2:12" x14ac:dyDescent="0.2">
      <c r="B47" s="1" t="s">
        <v>50</v>
      </c>
      <c r="C47" s="13">
        <v>751</v>
      </c>
      <c r="D47" s="38">
        <f t="shared" si="4"/>
        <v>743</v>
      </c>
      <c r="E47" s="75">
        <v>98</v>
      </c>
      <c r="F47" s="75">
        <v>1</v>
      </c>
      <c r="G47" s="75">
        <v>7</v>
      </c>
      <c r="H47" s="75">
        <v>155</v>
      </c>
      <c r="I47" s="75">
        <v>364</v>
      </c>
      <c r="J47" s="75">
        <v>70</v>
      </c>
      <c r="K47" s="21" t="s">
        <v>22</v>
      </c>
      <c r="L47" s="15">
        <v>48</v>
      </c>
    </row>
    <row r="48" spans="2:12" x14ac:dyDescent="0.2">
      <c r="B48" s="1" t="s">
        <v>51</v>
      </c>
      <c r="C48" s="13">
        <v>2106</v>
      </c>
      <c r="D48" s="38">
        <f t="shared" si="4"/>
        <v>1956</v>
      </c>
      <c r="E48" s="75">
        <v>188</v>
      </c>
      <c r="F48" s="75">
        <v>1</v>
      </c>
      <c r="G48" s="75">
        <v>8</v>
      </c>
      <c r="H48" s="75">
        <v>726</v>
      </c>
      <c r="I48" s="75">
        <v>873</v>
      </c>
      <c r="J48" s="75">
        <v>95</v>
      </c>
      <c r="K48" s="21" t="s">
        <v>22</v>
      </c>
      <c r="L48" s="15">
        <v>65</v>
      </c>
    </row>
    <row r="49" spans="2:12" x14ac:dyDescent="0.2">
      <c r="B49" s="1" t="s">
        <v>52</v>
      </c>
      <c r="C49" s="13">
        <v>385</v>
      </c>
      <c r="D49" s="38">
        <f t="shared" si="4"/>
        <v>345</v>
      </c>
      <c r="E49" s="75">
        <v>80</v>
      </c>
      <c r="F49" s="75">
        <v>1</v>
      </c>
      <c r="G49" s="75">
        <v>3</v>
      </c>
      <c r="H49" s="75">
        <v>71</v>
      </c>
      <c r="I49" s="75">
        <v>152</v>
      </c>
      <c r="J49" s="75">
        <v>33</v>
      </c>
      <c r="K49" s="21" t="s">
        <v>22</v>
      </c>
      <c r="L49" s="15">
        <v>5</v>
      </c>
    </row>
    <row r="50" spans="2:12" x14ac:dyDescent="0.2">
      <c r="B50" s="1" t="s">
        <v>53</v>
      </c>
      <c r="C50" s="13">
        <v>680</v>
      </c>
      <c r="D50" s="38">
        <f t="shared" si="4"/>
        <v>317.00099999999998</v>
      </c>
      <c r="E50" s="75">
        <v>44</v>
      </c>
      <c r="F50" s="75">
        <v>1</v>
      </c>
      <c r="G50" s="75">
        <v>4</v>
      </c>
      <c r="H50" s="75">
        <v>48</v>
      </c>
      <c r="I50" s="75">
        <v>124</v>
      </c>
      <c r="J50" s="75">
        <v>94</v>
      </c>
      <c r="K50" s="15">
        <v>1E-3</v>
      </c>
      <c r="L50" s="15">
        <v>2</v>
      </c>
    </row>
    <row r="51" spans="2:12" x14ac:dyDescent="0.2">
      <c r="B51" s="1" t="s">
        <v>54</v>
      </c>
      <c r="C51" s="13">
        <v>537</v>
      </c>
      <c r="D51" s="38">
        <f t="shared" si="4"/>
        <v>499.00199999999995</v>
      </c>
      <c r="E51" s="75">
        <v>90</v>
      </c>
      <c r="F51" s="75">
        <v>1E-3</v>
      </c>
      <c r="G51" s="75">
        <v>5</v>
      </c>
      <c r="H51" s="75">
        <v>50</v>
      </c>
      <c r="I51" s="75">
        <v>248</v>
      </c>
      <c r="J51" s="75">
        <v>105</v>
      </c>
      <c r="K51" s="15">
        <v>1</v>
      </c>
      <c r="L51" s="15">
        <v>1E-3</v>
      </c>
    </row>
    <row r="52" spans="2:12" x14ac:dyDescent="0.2">
      <c r="B52" s="1" t="s">
        <v>55</v>
      </c>
      <c r="C52" s="13">
        <v>10758</v>
      </c>
      <c r="D52" s="38">
        <f t="shared" si="4"/>
        <v>8973.0010000000002</v>
      </c>
      <c r="E52" s="75">
        <v>182</v>
      </c>
      <c r="F52" s="75">
        <v>1E-3</v>
      </c>
      <c r="G52" s="75">
        <v>6</v>
      </c>
      <c r="H52" s="75">
        <v>388</v>
      </c>
      <c r="I52" s="75">
        <v>8150</v>
      </c>
      <c r="J52" s="75">
        <v>32</v>
      </c>
      <c r="K52" s="15">
        <v>1</v>
      </c>
      <c r="L52" s="15">
        <v>214</v>
      </c>
    </row>
    <row r="53" spans="2:12" x14ac:dyDescent="0.2">
      <c r="B53" s="1" t="s">
        <v>56</v>
      </c>
      <c r="C53" s="13">
        <v>5501</v>
      </c>
      <c r="D53" s="38">
        <f t="shared" si="4"/>
        <v>4556.0010000000002</v>
      </c>
      <c r="E53" s="75">
        <v>82</v>
      </c>
      <c r="F53" s="75">
        <v>1E-3</v>
      </c>
      <c r="G53" s="75">
        <v>4</v>
      </c>
      <c r="H53" s="75">
        <v>311</v>
      </c>
      <c r="I53" s="75">
        <v>3898</v>
      </c>
      <c r="J53" s="75">
        <v>195</v>
      </c>
      <c r="K53" s="21" t="s">
        <v>22</v>
      </c>
      <c r="L53" s="15">
        <v>66</v>
      </c>
    </row>
    <row r="54" spans="2:12" x14ac:dyDescent="0.2">
      <c r="B54" s="1" t="s">
        <v>57</v>
      </c>
      <c r="C54" s="13">
        <v>5864</v>
      </c>
      <c r="D54" s="38">
        <f t="shared" si="4"/>
        <v>5678.0020000000004</v>
      </c>
      <c r="E54" s="75">
        <v>260</v>
      </c>
      <c r="F54" s="75">
        <v>1E-3</v>
      </c>
      <c r="G54" s="75">
        <v>10</v>
      </c>
      <c r="H54" s="75">
        <v>3047</v>
      </c>
      <c r="I54" s="75">
        <v>1098</v>
      </c>
      <c r="J54" s="75">
        <v>1199</v>
      </c>
      <c r="K54" s="15">
        <v>1E-3</v>
      </c>
      <c r="L54" s="15">
        <v>64</v>
      </c>
    </row>
    <row r="55" spans="2:12" x14ac:dyDescent="0.2">
      <c r="C55" s="13"/>
    </row>
    <row r="56" spans="2:12" x14ac:dyDescent="0.2">
      <c r="B56" s="1" t="s">
        <v>58</v>
      </c>
      <c r="C56" s="13">
        <v>742</v>
      </c>
      <c r="D56" s="38">
        <f t="shared" ref="D56:D62" si="5">SUM(E56:L56)</f>
        <v>701.00099999999998</v>
      </c>
      <c r="E56" s="75">
        <v>263</v>
      </c>
      <c r="F56" s="75">
        <v>1E-3</v>
      </c>
      <c r="G56" s="75">
        <v>2</v>
      </c>
      <c r="H56" s="75">
        <v>105</v>
      </c>
      <c r="I56" s="75">
        <v>72</v>
      </c>
      <c r="J56" s="75">
        <v>254</v>
      </c>
      <c r="K56" s="21" t="s">
        <v>22</v>
      </c>
      <c r="L56" s="15">
        <v>5</v>
      </c>
    </row>
    <row r="57" spans="2:12" x14ac:dyDescent="0.2">
      <c r="B57" s="1" t="s">
        <v>59</v>
      </c>
      <c r="C57" s="13">
        <v>861</v>
      </c>
      <c r="D57" s="38">
        <f t="shared" si="5"/>
        <v>359</v>
      </c>
      <c r="E57" s="75">
        <v>87</v>
      </c>
      <c r="F57" s="76" t="s">
        <v>22</v>
      </c>
      <c r="G57" s="75">
        <v>4</v>
      </c>
      <c r="H57" s="75">
        <v>34</v>
      </c>
      <c r="I57" s="75">
        <v>148</v>
      </c>
      <c r="J57" s="75">
        <v>81</v>
      </c>
      <c r="K57" s="15">
        <v>1</v>
      </c>
      <c r="L57" s="15">
        <v>4</v>
      </c>
    </row>
    <row r="58" spans="2:12" x14ac:dyDescent="0.2">
      <c r="B58" s="1" t="s">
        <v>60</v>
      </c>
      <c r="C58" s="13">
        <v>269</v>
      </c>
      <c r="D58" s="38">
        <f t="shared" si="5"/>
        <v>259</v>
      </c>
      <c r="E58" s="75">
        <v>59</v>
      </c>
      <c r="F58" s="76" t="s">
        <v>22</v>
      </c>
      <c r="G58" s="75">
        <v>4</v>
      </c>
      <c r="H58" s="75">
        <v>27</v>
      </c>
      <c r="I58" s="75">
        <v>114</v>
      </c>
      <c r="J58" s="75">
        <v>47</v>
      </c>
      <c r="K58" s="15">
        <v>2</v>
      </c>
      <c r="L58" s="15">
        <v>6</v>
      </c>
    </row>
    <row r="59" spans="2:12" x14ac:dyDescent="0.2">
      <c r="B59" s="1" t="s">
        <v>61</v>
      </c>
      <c r="C59" s="13">
        <v>2336</v>
      </c>
      <c r="D59" s="38">
        <f t="shared" si="5"/>
        <v>2034.001</v>
      </c>
      <c r="E59" s="75">
        <v>266</v>
      </c>
      <c r="F59" s="76" t="s">
        <v>22</v>
      </c>
      <c r="G59" s="75">
        <v>2</v>
      </c>
      <c r="H59" s="75">
        <v>72</v>
      </c>
      <c r="I59" s="75">
        <v>1571</v>
      </c>
      <c r="J59" s="75">
        <v>14</v>
      </c>
      <c r="K59" s="15">
        <v>1E-3</v>
      </c>
      <c r="L59" s="15">
        <v>109</v>
      </c>
    </row>
    <row r="60" spans="2:12" x14ac:dyDescent="0.2">
      <c r="B60" s="1" t="s">
        <v>62</v>
      </c>
      <c r="C60" s="13">
        <v>1532</v>
      </c>
      <c r="D60" s="38">
        <f t="shared" si="5"/>
        <v>1243</v>
      </c>
      <c r="E60" s="75">
        <v>150</v>
      </c>
      <c r="F60" s="76" t="s">
        <v>22</v>
      </c>
      <c r="G60" s="75">
        <v>6</v>
      </c>
      <c r="H60" s="75">
        <v>131</v>
      </c>
      <c r="I60" s="75">
        <v>884</v>
      </c>
      <c r="J60" s="75">
        <v>28</v>
      </c>
      <c r="K60" s="15">
        <v>24</v>
      </c>
      <c r="L60" s="15">
        <v>20</v>
      </c>
    </row>
    <row r="61" spans="2:12" x14ac:dyDescent="0.2">
      <c r="B61" s="1" t="s">
        <v>63</v>
      </c>
      <c r="C61" s="13">
        <v>397</v>
      </c>
      <c r="D61" s="38">
        <f t="shared" si="5"/>
        <v>339.00099999999998</v>
      </c>
      <c r="E61" s="75">
        <v>123</v>
      </c>
      <c r="F61" s="75">
        <v>1E-3</v>
      </c>
      <c r="G61" s="75">
        <v>7</v>
      </c>
      <c r="H61" s="75">
        <v>41</v>
      </c>
      <c r="I61" s="75">
        <v>85</v>
      </c>
      <c r="J61" s="75">
        <v>68</v>
      </c>
      <c r="K61" s="21" t="s">
        <v>22</v>
      </c>
      <c r="L61" s="15">
        <v>15</v>
      </c>
    </row>
    <row r="62" spans="2:12" x14ac:dyDescent="0.2">
      <c r="B62" s="1" t="s">
        <v>64</v>
      </c>
      <c r="C62" s="13">
        <v>361</v>
      </c>
      <c r="D62" s="38">
        <f t="shared" si="5"/>
        <v>319.00099999999998</v>
      </c>
      <c r="E62" s="75">
        <v>47</v>
      </c>
      <c r="F62" s="76" t="s">
        <v>22</v>
      </c>
      <c r="G62" s="75">
        <v>9</v>
      </c>
      <c r="H62" s="75">
        <v>26</v>
      </c>
      <c r="I62" s="75">
        <v>12</v>
      </c>
      <c r="J62" s="75">
        <v>225</v>
      </c>
      <c r="K62" s="21" t="s">
        <v>22</v>
      </c>
      <c r="L62" s="15">
        <v>1E-3</v>
      </c>
    </row>
    <row r="63" spans="2:12" x14ac:dyDescent="0.2">
      <c r="C63" s="13"/>
    </row>
    <row r="64" spans="2:12" x14ac:dyDescent="0.2">
      <c r="B64" s="1" t="s">
        <v>65</v>
      </c>
      <c r="C64" s="13">
        <v>629</v>
      </c>
      <c r="D64" s="38">
        <f t="shared" ref="D64:D70" si="6">SUM(E64:L64)</f>
        <v>502.00099999999998</v>
      </c>
      <c r="E64" s="75">
        <v>267</v>
      </c>
      <c r="F64" s="76" t="s">
        <v>22</v>
      </c>
      <c r="G64" s="75">
        <v>10</v>
      </c>
      <c r="H64" s="75">
        <v>156</v>
      </c>
      <c r="I64" s="75">
        <v>29</v>
      </c>
      <c r="J64" s="75">
        <v>16</v>
      </c>
      <c r="K64" s="15">
        <v>24</v>
      </c>
      <c r="L64" s="15">
        <v>1E-3</v>
      </c>
    </row>
    <row r="65" spans="1:12" x14ac:dyDescent="0.2">
      <c r="B65" s="1" t="s">
        <v>66</v>
      </c>
      <c r="C65" s="13">
        <v>22</v>
      </c>
      <c r="D65" s="38">
        <f t="shared" si="6"/>
        <v>22.001000000000001</v>
      </c>
      <c r="E65" s="75">
        <v>1E-3</v>
      </c>
      <c r="F65" s="76" t="s">
        <v>22</v>
      </c>
      <c r="G65" s="75">
        <v>7</v>
      </c>
      <c r="H65" s="75">
        <v>11</v>
      </c>
      <c r="I65" s="75">
        <v>4</v>
      </c>
      <c r="J65" s="76" t="s">
        <v>22</v>
      </c>
      <c r="K65" s="21" t="s">
        <v>22</v>
      </c>
      <c r="L65" s="21" t="s">
        <v>22</v>
      </c>
    </row>
    <row r="66" spans="1:12" x14ac:dyDescent="0.2">
      <c r="B66" s="1" t="s">
        <v>67</v>
      </c>
      <c r="C66" s="13">
        <v>205</v>
      </c>
      <c r="D66" s="38">
        <f t="shared" si="6"/>
        <v>180</v>
      </c>
      <c r="E66" s="75">
        <v>74</v>
      </c>
      <c r="F66" s="76" t="s">
        <v>22</v>
      </c>
      <c r="G66" s="75">
        <v>5</v>
      </c>
      <c r="H66" s="75">
        <v>38</v>
      </c>
      <c r="I66" s="75">
        <v>14</v>
      </c>
      <c r="J66" s="75">
        <v>31</v>
      </c>
      <c r="K66" s="15">
        <v>1</v>
      </c>
      <c r="L66" s="15">
        <v>17</v>
      </c>
    </row>
    <row r="67" spans="1:12" x14ac:dyDescent="0.2">
      <c r="B67" s="1" t="s">
        <v>68</v>
      </c>
      <c r="C67" s="13">
        <v>310</v>
      </c>
      <c r="D67" s="38">
        <f t="shared" si="6"/>
        <v>199.001</v>
      </c>
      <c r="E67" s="75">
        <v>98</v>
      </c>
      <c r="F67" s="76" t="s">
        <v>22</v>
      </c>
      <c r="G67" s="75">
        <v>4</v>
      </c>
      <c r="H67" s="75">
        <v>40</v>
      </c>
      <c r="I67" s="75">
        <v>44</v>
      </c>
      <c r="J67" s="75">
        <v>11</v>
      </c>
      <c r="K67" s="15">
        <v>2</v>
      </c>
      <c r="L67" s="15">
        <v>1E-3</v>
      </c>
    </row>
    <row r="68" spans="1:12" x14ac:dyDescent="0.2">
      <c r="B68" s="1" t="s">
        <v>69</v>
      </c>
      <c r="C68" s="13">
        <v>177</v>
      </c>
      <c r="D68" s="38">
        <f t="shared" si="6"/>
        <v>140</v>
      </c>
      <c r="E68" s="75">
        <v>72</v>
      </c>
      <c r="F68" s="76" t="s">
        <v>22</v>
      </c>
      <c r="G68" s="75">
        <v>4</v>
      </c>
      <c r="H68" s="75">
        <v>50</v>
      </c>
      <c r="I68" s="75">
        <v>7</v>
      </c>
      <c r="J68" s="75">
        <v>5</v>
      </c>
      <c r="K68" s="15">
        <v>2</v>
      </c>
      <c r="L68" s="21" t="s">
        <v>22</v>
      </c>
    </row>
    <row r="69" spans="1:12" x14ac:dyDescent="0.2">
      <c r="B69" s="1" t="s">
        <v>70</v>
      </c>
      <c r="C69" s="13">
        <v>250</v>
      </c>
      <c r="D69" s="38">
        <f t="shared" si="6"/>
        <v>130</v>
      </c>
      <c r="E69" s="75">
        <v>71</v>
      </c>
      <c r="F69" s="76" t="s">
        <v>22</v>
      </c>
      <c r="G69" s="75">
        <v>5</v>
      </c>
      <c r="H69" s="75">
        <v>36</v>
      </c>
      <c r="I69" s="75">
        <v>11</v>
      </c>
      <c r="J69" s="75">
        <v>2</v>
      </c>
      <c r="K69" s="15">
        <v>5</v>
      </c>
      <c r="L69" s="21" t="s">
        <v>22</v>
      </c>
    </row>
    <row r="70" spans="1:12" x14ac:dyDescent="0.2">
      <c r="B70" s="1" t="s">
        <v>71</v>
      </c>
      <c r="C70" s="13">
        <v>28</v>
      </c>
      <c r="D70" s="38">
        <f t="shared" si="6"/>
        <v>28.002000000000002</v>
      </c>
      <c r="E70" s="75">
        <v>5</v>
      </c>
      <c r="F70" s="76" t="s">
        <v>22</v>
      </c>
      <c r="G70" s="75">
        <v>1E-3</v>
      </c>
      <c r="H70" s="75">
        <v>5</v>
      </c>
      <c r="I70" s="75">
        <v>18</v>
      </c>
      <c r="J70" s="76" t="s">
        <v>22</v>
      </c>
      <c r="K70" s="15">
        <v>1E-3</v>
      </c>
      <c r="L70" s="21" t="s">
        <v>22</v>
      </c>
    </row>
    <row r="71" spans="1:12" ht="18" thickBot="1" x14ac:dyDescent="0.25">
      <c r="B71" s="4"/>
      <c r="C71" s="32"/>
      <c r="D71" s="4"/>
      <c r="E71" s="47"/>
      <c r="F71" s="47"/>
      <c r="G71" s="47"/>
      <c r="H71" s="47"/>
      <c r="I71" s="47"/>
      <c r="J71" s="47"/>
      <c r="K71" s="33"/>
      <c r="L71" s="33"/>
    </row>
    <row r="72" spans="1:12" x14ac:dyDescent="0.2">
      <c r="C72" s="1" t="s">
        <v>72</v>
      </c>
      <c r="E72" s="15"/>
      <c r="G72" s="15"/>
      <c r="H72" s="15"/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388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4"/>
      <c r="J80" s="77"/>
      <c r="K80" s="72" t="s">
        <v>382</v>
      </c>
      <c r="L80" s="4"/>
    </row>
    <row r="81" spans="2:12" x14ac:dyDescent="0.2">
      <c r="C81" s="36"/>
      <c r="D81" s="6"/>
      <c r="E81" s="37" t="s">
        <v>389</v>
      </c>
      <c r="F81" s="6"/>
      <c r="G81" s="6"/>
      <c r="H81" s="6"/>
      <c r="I81" s="6"/>
      <c r="J81" s="5"/>
      <c r="K81" s="5"/>
      <c r="L81" s="5"/>
    </row>
    <row r="82" spans="2:12" x14ac:dyDescent="0.2">
      <c r="C82" s="5"/>
      <c r="D82" s="5"/>
      <c r="E82" s="6"/>
      <c r="F82" s="6"/>
      <c r="G82" s="37" t="s">
        <v>390</v>
      </c>
      <c r="H82" s="6"/>
      <c r="I82" s="6"/>
      <c r="J82" s="7" t="s">
        <v>391</v>
      </c>
      <c r="K82" s="7" t="s">
        <v>215</v>
      </c>
      <c r="L82" s="8" t="s">
        <v>392</v>
      </c>
    </row>
    <row r="83" spans="2:12" x14ac:dyDescent="0.2">
      <c r="C83" s="8" t="s">
        <v>211</v>
      </c>
      <c r="D83" s="8" t="s">
        <v>393</v>
      </c>
      <c r="E83" s="5"/>
      <c r="F83" s="5"/>
      <c r="G83" s="5"/>
      <c r="H83" s="5"/>
      <c r="I83" s="7" t="s">
        <v>134</v>
      </c>
      <c r="J83" s="7" t="s">
        <v>394</v>
      </c>
      <c r="K83" s="7" t="s">
        <v>219</v>
      </c>
      <c r="L83" s="8" t="s">
        <v>395</v>
      </c>
    </row>
    <row r="84" spans="2:12" x14ac:dyDescent="0.2">
      <c r="B84" s="6"/>
      <c r="C84" s="36"/>
      <c r="D84" s="36"/>
      <c r="E84" s="10" t="s">
        <v>216</v>
      </c>
      <c r="F84" s="10" t="s">
        <v>396</v>
      </c>
      <c r="G84" s="10" t="s">
        <v>136</v>
      </c>
      <c r="H84" s="10" t="s">
        <v>218</v>
      </c>
      <c r="I84" s="9" t="s">
        <v>397</v>
      </c>
      <c r="J84" s="36"/>
      <c r="K84" s="36"/>
      <c r="L84" s="10" t="s">
        <v>398</v>
      </c>
    </row>
    <row r="85" spans="2:12" x14ac:dyDescent="0.2">
      <c r="C85" s="73"/>
      <c r="D85" s="74"/>
      <c r="E85" s="74"/>
      <c r="F85" s="74"/>
      <c r="G85" s="74"/>
      <c r="H85" s="74"/>
      <c r="I85" s="74"/>
      <c r="J85" s="74"/>
      <c r="K85" s="74"/>
      <c r="L85" s="78" t="s">
        <v>220</v>
      </c>
    </row>
    <row r="86" spans="2:12" x14ac:dyDescent="0.2">
      <c r="B86" s="1" t="s">
        <v>19</v>
      </c>
      <c r="C86" s="45" t="s">
        <v>22</v>
      </c>
      <c r="D86" s="15">
        <v>7810</v>
      </c>
      <c r="E86" s="15">
        <v>797</v>
      </c>
      <c r="F86" s="15">
        <v>594</v>
      </c>
      <c r="G86" s="15">
        <v>523</v>
      </c>
      <c r="H86" s="15">
        <v>5591.01</v>
      </c>
      <c r="I86" s="15">
        <v>305</v>
      </c>
      <c r="J86" s="15">
        <v>4524.0200000000004</v>
      </c>
      <c r="K86" s="15">
        <v>70618</v>
      </c>
      <c r="L86" s="15">
        <v>1757</v>
      </c>
    </row>
    <row r="87" spans="2:12" x14ac:dyDescent="0.2">
      <c r="B87" s="3" t="s">
        <v>20</v>
      </c>
      <c r="C87" s="79" t="s">
        <v>22</v>
      </c>
      <c r="D87" s="18">
        <v>7364</v>
      </c>
      <c r="E87" s="18">
        <v>757</v>
      </c>
      <c r="F87" s="18">
        <v>590</v>
      </c>
      <c r="G87" s="18">
        <v>453</v>
      </c>
      <c r="H87" s="18">
        <v>5207</v>
      </c>
      <c r="I87" s="18">
        <v>357</v>
      </c>
      <c r="J87" s="18">
        <f>SUM(J89:J143)</f>
        <v>5605.0010000000002</v>
      </c>
      <c r="K87" s="18">
        <f>SUM(K89:K143)</f>
        <v>52341</v>
      </c>
      <c r="L87" s="18">
        <v>1318</v>
      </c>
    </row>
    <row r="88" spans="2:12" x14ac:dyDescent="0.2">
      <c r="C88" s="13"/>
      <c r="E88" s="15"/>
      <c r="F88" s="15"/>
      <c r="H88" s="15"/>
      <c r="I88" s="15"/>
      <c r="J88" s="15"/>
      <c r="K88" s="15"/>
      <c r="L88" s="15"/>
    </row>
    <row r="89" spans="2:12" x14ac:dyDescent="0.2">
      <c r="B89" s="1" t="s">
        <v>21</v>
      </c>
      <c r="C89" s="45" t="s">
        <v>22</v>
      </c>
      <c r="D89" s="15">
        <v>379</v>
      </c>
      <c r="E89" s="75">
        <v>27</v>
      </c>
      <c r="F89" s="75">
        <v>95</v>
      </c>
      <c r="G89" s="75">
        <v>41</v>
      </c>
      <c r="H89" s="75">
        <v>204</v>
      </c>
      <c r="I89" s="75">
        <v>12</v>
      </c>
      <c r="J89" s="75">
        <v>6</v>
      </c>
      <c r="K89" s="15">
        <v>3688</v>
      </c>
      <c r="L89" s="15">
        <v>703</v>
      </c>
    </row>
    <row r="90" spans="2:12" x14ac:dyDescent="0.2">
      <c r="B90" s="1" t="s">
        <v>23</v>
      </c>
      <c r="C90" s="45" t="s">
        <v>22</v>
      </c>
      <c r="D90" s="15">
        <v>72</v>
      </c>
      <c r="E90" s="75">
        <v>9</v>
      </c>
      <c r="F90" s="76" t="s">
        <v>399</v>
      </c>
      <c r="G90" s="76" t="s">
        <v>22</v>
      </c>
      <c r="H90" s="76" t="s">
        <v>399</v>
      </c>
      <c r="I90" s="76" t="s">
        <v>399</v>
      </c>
      <c r="J90" s="76" t="s">
        <v>22</v>
      </c>
      <c r="K90" s="15">
        <v>677</v>
      </c>
      <c r="L90" s="15">
        <v>491</v>
      </c>
    </row>
    <row r="91" spans="2:12" x14ac:dyDescent="0.2">
      <c r="B91" s="1" t="s">
        <v>24</v>
      </c>
      <c r="C91" s="45" t="s">
        <v>22</v>
      </c>
      <c r="D91" s="15">
        <v>1443</v>
      </c>
      <c r="E91" s="76" t="s">
        <v>399</v>
      </c>
      <c r="F91" s="76" t="s">
        <v>22</v>
      </c>
      <c r="G91" s="76" t="s">
        <v>22</v>
      </c>
      <c r="H91" s="75">
        <v>1380</v>
      </c>
      <c r="I91" s="76" t="s">
        <v>399</v>
      </c>
      <c r="J91" s="76" t="s">
        <v>22</v>
      </c>
      <c r="K91" s="15">
        <v>1270</v>
      </c>
      <c r="L91" s="15">
        <v>583</v>
      </c>
    </row>
    <row r="92" spans="2:12" x14ac:dyDescent="0.2">
      <c r="B92" s="1" t="s">
        <v>25</v>
      </c>
      <c r="C92" s="45" t="s">
        <v>22</v>
      </c>
      <c r="D92" s="15">
        <v>27</v>
      </c>
      <c r="E92" s="76" t="s">
        <v>399</v>
      </c>
      <c r="F92" s="76" t="s">
        <v>399</v>
      </c>
      <c r="G92" s="76" t="s">
        <v>22</v>
      </c>
      <c r="H92" s="76" t="s">
        <v>399</v>
      </c>
      <c r="I92" s="75">
        <v>5</v>
      </c>
      <c r="J92" s="76" t="s">
        <v>22</v>
      </c>
      <c r="K92" s="15">
        <v>1521</v>
      </c>
      <c r="L92" s="15">
        <v>1035</v>
      </c>
    </row>
    <row r="93" spans="2:12" x14ac:dyDescent="0.2">
      <c r="B93" s="1" t="s">
        <v>26</v>
      </c>
      <c r="C93" s="45" t="s">
        <v>22</v>
      </c>
      <c r="D93" s="15">
        <v>166</v>
      </c>
      <c r="E93" s="75">
        <v>10</v>
      </c>
      <c r="F93" s="76" t="s">
        <v>22</v>
      </c>
      <c r="G93" s="76" t="s">
        <v>22</v>
      </c>
      <c r="H93" s="75">
        <v>150</v>
      </c>
      <c r="I93" s="75">
        <v>6</v>
      </c>
      <c r="J93" s="76" t="s">
        <v>22</v>
      </c>
      <c r="K93" s="15">
        <v>2425</v>
      </c>
      <c r="L93" s="15">
        <v>2187</v>
      </c>
    </row>
    <row r="94" spans="2:12" x14ac:dyDescent="0.2">
      <c r="B94" s="1" t="s">
        <v>27</v>
      </c>
      <c r="C94" s="45" t="s">
        <v>22</v>
      </c>
      <c r="D94" s="15">
        <v>92</v>
      </c>
      <c r="E94" s="76" t="s">
        <v>399</v>
      </c>
      <c r="F94" s="76" t="s">
        <v>399</v>
      </c>
      <c r="G94" s="76" t="s">
        <v>399</v>
      </c>
      <c r="H94" s="76" t="s">
        <v>399</v>
      </c>
      <c r="I94" s="75">
        <v>20</v>
      </c>
      <c r="J94" s="75">
        <v>2269</v>
      </c>
      <c r="K94" s="15">
        <v>6827</v>
      </c>
      <c r="L94" s="15">
        <v>2756</v>
      </c>
    </row>
    <row r="95" spans="2:12" x14ac:dyDescent="0.2">
      <c r="B95" s="1" t="s">
        <v>28</v>
      </c>
      <c r="C95" s="45" t="s">
        <v>22</v>
      </c>
      <c r="D95" s="15">
        <v>104</v>
      </c>
      <c r="E95" s="75">
        <v>17</v>
      </c>
      <c r="F95" s="75">
        <v>79</v>
      </c>
      <c r="G95" s="76" t="s">
        <v>22</v>
      </c>
      <c r="H95" s="76" t="s">
        <v>399</v>
      </c>
      <c r="I95" s="76">
        <v>1E-3</v>
      </c>
      <c r="J95" s="76" t="s">
        <v>22</v>
      </c>
      <c r="K95" s="15">
        <v>141</v>
      </c>
      <c r="L95" s="15">
        <v>583</v>
      </c>
    </row>
    <row r="96" spans="2:12" x14ac:dyDescent="0.2">
      <c r="C96" s="13"/>
      <c r="D96" s="15"/>
      <c r="E96" s="75"/>
      <c r="F96" s="75"/>
      <c r="G96" s="75"/>
      <c r="H96" s="75"/>
      <c r="I96" s="75"/>
      <c r="J96" s="75"/>
      <c r="K96" s="15"/>
      <c r="L96" s="15"/>
    </row>
    <row r="97" spans="2:12" x14ac:dyDescent="0.2">
      <c r="B97" s="1" t="s">
        <v>29</v>
      </c>
      <c r="C97" s="45" t="s">
        <v>22</v>
      </c>
      <c r="D97" s="15">
        <v>48</v>
      </c>
      <c r="E97" s="76" t="s">
        <v>399</v>
      </c>
      <c r="F97" s="76" t="s">
        <v>22</v>
      </c>
      <c r="G97" s="76" t="s">
        <v>22</v>
      </c>
      <c r="H97" s="76" t="s">
        <v>22</v>
      </c>
      <c r="I97" s="76" t="s">
        <v>399</v>
      </c>
      <c r="J97" s="76" t="s">
        <v>22</v>
      </c>
      <c r="K97" s="15">
        <v>1154</v>
      </c>
      <c r="L97" s="15">
        <v>954</v>
      </c>
    </row>
    <row r="98" spans="2:12" x14ac:dyDescent="0.2">
      <c r="B98" s="1" t="s">
        <v>30</v>
      </c>
      <c r="C98" s="45" t="s">
        <v>22</v>
      </c>
      <c r="D98" s="15">
        <v>589</v>
      </c>
      <c r="E98" s="76" t="s">
        <v>22</v>
      </c>
      <c r="F98" s="76" t="s">
        <v>22</v>
      </c>
      <c r="G98" s="76" t="s">
        <v>22</v>
      </c>
      <c r="H98" s="75">
        <v>572</v>
      </c>
      <c r="I98" s="75">
        <v>17</v>
      </c>
      <c r="J98" s="76" t="s">
        <v>22</v>
      </c>
      <c r="K98" s="15">
        <v>324</v>
      </c>
      <c r="L98" s="15">
        <v>603</v>
      </c>
    </row>
    <row r="99" spans="2:12" x14ac:dyDescent="0.2">
      <c r="B99" s="1" t="s">
        <v>31</v>
      </c>
      <c r="C99" s="45" t="s">
        <v>22</v>
      </c>
      <c r="D99" s="15">
        <v>350</v>
      </c>
      <c r="E99" s="76" t="s">
        <v>399</v>
      </c>
      <c r="F99" s="76" t="s">
        <v>399</v>
      </c>
      <c r="G99" s="76" t="s">
        <v>22</v>
      </c>
      <c r="H99" s="75">
        <v>213</v>
      </c>
      <c r="I99" s="75">
        <v>95</v>
      </c>
      <c r="J99" s="76" t="s">
        <v>22</v>
      </c>
      <c r="K99" s="15">
        <v>407</v>
      </c>
      <c r="L99" s="15">
        <v>635</v>
      </c>
    </row>
    <row r="100" spans="2:12" x14ac:dyDescent="0.2">
      <c r="B100" s="1" t="s">
        <v>32</v>
      </c>
      <c r="C100" s="45" t="s">
        <v>22</v>
      </c>
      <c r="D100" s="15">
        <v>7</v>
      </c>
      <c r="E100" s="76" t="s">
        <v>399</v>
      </c>
      <c r="F100" s="76" t="s">
        <v>22</v>
      </c>
      <c r="G100" s="76" t="s">
        <v>22</v>
      </c>
      <c r="H100" s="76" t="s">
        <v>22</v>
      </c>
      <c r="I100" s="76" t="s">
        <v>399</v>
      </c>
      <c r="J100" s="76" t="s">
        <v>22</v>
      </c>
      <c r="K100" s="15">
        <v>1781</v>
      </c>
      <c r="L100" s="15">
        <v>1357</v>
      </c>
    </row>
    <row r="101" spans="2:12" x14ac:dyDescent="0.2">
      <c r="B101" s="1" t="s">
        <v>33</v>
      </c>
      <c r="C101" s="45" t="s">
        <v>22</v>
      </c>
      <c r="D101" s="15">
        <v>125</v>
      </c>
      <c r="E101" s="75">
        <v>54</v>
      </c>
      <c r="F101" s="76" t="s">
        <v>399</v>
      </c>
      <c r="G101" s="76" t="s">
        <v>22</v>
      </c>
      <c r="H101" s="75">
        <v>33</v>
      </c>
      <c r="I101" s="76" t="s">
        <v>399</v>
      </c>
      <c r="J101" s="76" t="s">
        <v>22</v>
      </c>
      <c r="K101" s="15">
        <v>2502</v>
      </c>
      <c r="L101" s="15">
        <v>1414</v>
      </c>
    </row>
    <row r="102" spans="2:12" x14ac:dyDescent="0.2">
      <c r="B102" s="1" t="s">
        <v>34</v>
      </c>
      <c r="C102" s="45" t="s">
        <v>22</v>
      </c>
      <c r="D102" s="15">
        <v>106</v>
      </c>
      <c r="E102" s="75">
        <v>49</v>
      </c>
      <c r="F102" s="76" t="s">
        <v>399</v>
      </c>
      <c r="G102" s="76" t="s">
        <v>22</v>
      </c>
      <c r="H102" s="75">
        <v>22</v>
      </c>
      <c r="I102" s="76" t="s">
        <v>399</v>
      </c>
      <c r="J102" s="75">
        <v>4</v>
      </c>
      <c r="K102" s="15">
        <v>1031</v>
      </c>
      <c r="L102" s="15">
        <v>1312</v>
      </c>
    </row>
    <row r="103" spans="2:12" x14ac:dyDescent="0.2">
      <c r="B103" s="1" t="s">
        <v>35</v>
      </c>
      <c r="C103" s="45" t="s">
        <v>22</v>
      </c>
      <c r="D103" s="15">
        <v>274</v>
      </c>
      <c r="E103" s="76" t="s">
        <v>22</v>
      </c>
      <c r="F103" s="76" t="s">
        <v>22</v>
      </c>
      <c r="G103" s="76" t="s">
        <v>399</v>
      </c>
      <c r="H103" s="76" t="s">
        <v>399</v>
      </c>
      <c r="I103" s="75">
        <v>13</v>
      </c>
      <c r="J103" s="76" t="s">
        <v>22</v>
      </c>
      <c r="K103" s="15">
        <v>1369</v>
      </c>
      <c r="L103" s="15">
        <v>1483</v>
      </c>
    </row>
    <row r="104" spans="2:12" x14ac:dyDescent="0.2">
      <c r="B104" s="1" t="s">
        <v>36</v>
      </c>
      <c r="C104" s="45" t="s">
        <v>22</v>
      </c>
      <c r="D104" s="15">
        <v>7</v>
      </c>
      <c r="E104" s="76" t="s">
        <v>22</v>
      </c>
      <c r="F104" s="76" t="s">
        <v>22</v>
      </c>
      <c r="G104" s="76" t="s">
        <v>22</v>
      </c>
      <c r="H104" s="76" t="s">
        <v>399</v>
      </c>
      <c r="I104" s="76" t="s">
        <v>399</v>
      </c>
      <c r="J104" s="76" t="s">
        <v>22</v>
      </c>
      <c r="K104" s="15">
        <v>782</v>
      </c>
      <c r="L104" s="15">
        <v>891</v>
      </c>
    </row>
    <row r="105" spans="2:12" x14ac:dyDescent="0.2">
      <c r="B105" s="1" t="s">
        <v>37</v>
      </c>
      <c r="C105" s="45" t="s">
        <v>22</v>
      </c>
      <c r="D105" s="76" t="s">
        <v>399</v>
      </c>
      <c r="E105" s="76" t="s">
        <v>399</v>
      </c>
      <c r="F105" s="76" t="s">
        <v>22</v>
      </c>
      <c r="G105" s="76" t="s">
        <v>22</v>
      </c>
      <c r="H105" s="76" t="s">
        <v>22</v>
      </c>
      <c r="I105" s="76" t="s">
        <v>399</v>
      </c>
      <c r="J105" s="76" t="s">
        <v>22</v>
      </c>
      <c r="K105" s="15">
        <v>655</v>
      </c>
      <c r="L105" s="15">
        <v>600</v>
      </c>
    </row>
    <row r="106" spans="2:12" x14ac:dyDescent="0.2">
      <c r="C106" s="13"/>
      <c r="D106" s="15"/>
      <c r="E106" s="75"/>
      <c r="F106" s="75"/>
      <c r="G106" s="75"/>
      <c r="H106" s="75"/>
      <c r="I106" s="75"/>
    </row>
    <row r="107" spans="2:12" x14ac:dyDescent="0.2">
      <c r="B107" s="1" t="s">
        <v>38</v>
      </c>
      <c r="C107" s="45" t="s">
        <v>22</v>
      </c>
      <c r="D107" s="15">
        <v>156</v>
      </c>
      <c r="E107" s="75">
        <v>32</v>
      </c>
      <c r="F107" s="76" t="s">
        <v>399</v>
      </c>
      <c r="G107" s="76" t="s">
        <v>399</v>
      </c>
      <c r="H107" s="76" t="s">
        <v>399</v>
      </c>
      <c r="I107" s="75">
        <v>7</v>
      </c>
      <c r="J107" s="75">
        <v>81</v>
      </c>
      <c r="K107" s="15">
        <v>2373</v>
      </c>
      <c r="L107" s="15">
        <v>1252</v>
      </c>
    </row>
    <row r="108" spans="2:12" x14ac:dyDescent="0.2">
      <c r="B108" s="1" t="s">
        <v>39</v>
      </c>
      <c r="C108" s="45" t="s">
        <v>22</v>
      </c>
      <c r="D108" s="15">
        <v>51</v>
      </c>
      <c r="E108" s="75">
        <v>11</v>
      </c>
      <c r="F108" s="76" t="s">
        <v>22</v>
      </c>
      <c r="G108" s="76" t="s">
        <v>22</v>
      </c>
      <c r="H108" s="76" t="s">
        <v>399</v>
      </c>
      <c r="I108" s="76" t="s">
        <v>399</v>
      </c>
      <c r="J108" s="75">
        <v>9</v>
      </c>
      <c r="K108" s="15">
        <v>228</v>
      </c>
      <c r="L108" s="15">
        <v>473</v>
      </c>
    </row>
    <row r="109" spans="2:12" x14ac:dyDescent="0.2">
      <c r="B109" s="1" t="s">
        <v>40</v>
      </c>
      <c r="C109" s="45" t="s">
        <v>22</v>
      </c>
      <c r="D109" s="15">
        <v>96</v>
      </c>
      <c r="E109" s="76" t="s">
        <v>399</v>
      </c>
      <c r="F109" s="76" t="s">
        <v>22</v>
      </c>
      <c r="G109" s="76" t="s">
        <v>22</v>
      </c>
      <c r="H109" s="76" t="s">
        <v>399</v>
      </c>
      <c r="I109" s="75">
        <v>3</v>
      </c>
      <c r="J109" s="76" t="s">
        <v>22</v>
      </c>
      <c r="K109" s="15">
        <v>462</v>
      </c>
      <c r="L109" s="15">
        <v>915</v>
      </c>
    </row>
    <row r="110" spans="2:12" x14ac:dyDescent="0.2">
      <c r="B110" s="1" t="s">
        <v>41</v>
      </c>
      <c r="C110" s="45" t="s">
        <v>22</v>
      </c>
      <c r="D110" s="76" t="s">
        <v>399</v>
      </c>
      <c r="E110" s="76" t="s">
        <v>22</v>
      </c>
      <c r="F110" s="76" t="s">
        <v>22</v>
      </c>
      <c r="G110" s="76" t="s">
        <v>399</v>
      </c>
      <c r="H110" s="76" t="s">
        <v>22</v>
      </c>
      <c r="I110" s="76" t="s">
        <v>22</v>
      </c>
      <c r="J110" s="76" t="s">
        <v>22</v>
      </c>
      <c r="K110" s="15">
        <v>147</v>
      </c>
      <c r="L110" s="15">
        <v>523</v>
      </c>
    </row>
    <row r="111" spans="2:12" x14ac:dyDescent="0.2">
      <c r="B111" s="1" t="s">
        <v>42</v>
      </c>
      <c r="C111" s="45" t="s">
        <v>22</v>
      </c>
      <c r="D111" s="76" t="s">
        <v>22</v>
      </c>
      <c r="E111" s="76" t="s">
        <v>22</v>
      </c>
      <c r="F111" s="76" t="s">
        <v>22</v>
      </c>
      <c r="G111" s="76" t="s">
        <v>22</v>
      </c>
      <c r="H111" s="76" t="s">
        <v>22</v>
      </c>
      <c r="I111" s="76" t="s">
        <v>22</v>
      </c>
      <c r="J111" s="76" t="s">
        <v>22</v>
      </c>
      <c r="K111" s="15">
        <v>17</v>
      </c>
      <c r="L111" s="15">
        <v>239</v>
      </c>
    </row>
    <row r="112" spans="2:12" x14ac:dyDescent="0.2">
      <c r="B112" s="1" t="s">
        <v>43</v>
      </c>
      <c r="C112" s="45" t="s">
        <v>22</v>
      </c>
      <c r="D112" s="15">
        <v>76</v>
      </c>
      <c r="E112" s="75">
        <v>37</v>
      </c>
      <c r="F112" s="76" t="s">
        <v>22</v>
      </c>
      <c r="G112" s="76" t="s">
        <v>22</v>
      </c>
      <c r="H112" s="76" t="s">
        <v>399</v>
      </c>
      <c r="I112" s="76" t="s">
        <v>399</v>
      </c>
      <c r="J112" s="76" t="s">
        <v>22</v>
      </c>
      <c r="K112" s="15">
        <v>668</v>
      </c>
      <c r="L112" s="15">
        <v>1275</v>
      </c>
    </row>
    <row r="113" spans="2:12" x14ac:dyDescent="0.2">
      <c r="B113" s="1" t="s">
        <v>44</v>
      </c>
      <c r="C113" s="45" t="s">
        <v>22</v>
      </c>
      <c r="D113" s="75">
        <v>270</v>
      </c>
      <c r="E113" s="76" t="s">
        <v>22</v>
      </c>
      <c r="F113" s="76" t="s">
        <v>22</v>
      </c>
      <c r="G113" s="76" t="s">
        <v>22</v>
      </c>
      <c r="H113" s="75">
        <v>266</v>
      </c>
      <c r="I113" s="75">
        <v>4</v>
      </c>
      <c r="J113" s="76" t="s">
        <v>22</v>
      </c>
      <c r="K113" s="15">
        <v>801</v>
      </c>
      <c r="L113" s="15">
        <v>1208</v>
      </c>
    </row>
    <row r="114" spans="2:12" x14ac:dyDescent="0.2">
      <c r="B114" s="1" t="s">
        <v>45</v>
      </c>
      <c r="C114" s="45" t="s">
        <v>22</v>
      </c>
      <c r="D114" s="15">
        <v>396</v>
      </c>
      <c r="E114" s="75">
        <v>14</v>
      </c>
      <c r="F114" s="76" t="s">
        <v>22</v>
      </c>
      <c r="G114" s="76" t="s">
        <v>399</v>
      </c>
      <c r="H114" s="75">
        <v>370</v>
      </c>
      <c r="I114" s="76">
        <v>8</v>
      </c>
      <c r="J114" s="76" t="s">
        <v>22</v>
      </c>
      <c r="K114" s="15">
        <v>1608</v>
      </c>
      <c r="L114" s="15">
        <v>1256</v>
      </c>
    </row>
    <row r="115" spans="2:12" x14ac:dyDescent="0.2">
      <c r="B115" s="1" t="s">
        <v>46</v>
      </c>
      <c r="C115" s="45" t="s">
        <v>22</v>
      </c>
      <c r="D115" s="15">
        <v>151</v>
      </c>
      <c r="E115" s="76" t="s">
        <v>399</v>
      </c>
      <c r="F115" s="76" t="s">
        <v>22</v>
      </c>
      <c r="G115" s="76" t="s">
        <v>399</v>
      </c>
      <c r="H115" s="75">
        <v>122</v>
      </c>
      <c r="I115" s="75">
        <v>17</v>
      </c>
      <c r="J115" s="76" t="s">
        <v>22</v>
      </c>
      <c r="K115" s="15">
        <v>1469</v>
      </c>
      <c r="L115" s="15">
        <v>1003</v>
      </c>
    </row>
    <row r="116" spans="2:12" x14ac:dyDescent="0.2">
      <c r="B116" s="1" t="s">
        <v>47</v>
      </c>
      <c r="C116" s="45" t="s">
        <v>22</v>
      </c>
      <c r="D116" s="15">
        <v>302</v>
      </c>
      <c r="E116" s="76" t="s">
        <v>399</v>
      </c>
      <c r="F116" s="76" t="s">
        <v>399</v>
      </c>
      <c r="G116" s="76" t="s">
        <v>399</v>
      </c>
      <c r="H116" s="75">
        <v>234</v>
      </c>
      <c r="I116" s="75">
        <v>3</v>
      </c>
      <c r="J116" s="76" t="s">
        <v>22</v>
      </c>
      <c r="K116" s="15">
        <v>340</v>
      </c>
      <c r="L116" s="15">
        <v>441</v>
      </c>
    </row>
    <row r="117" spans="2:12" x14ac:dyDescent="0.2">
      <c r="C117" s="13"/>
      <c r="D117" s="15"/>
      <c r="E117" s="75"/>
      <c r="F117" s="75"/>
      <c r="G117" s="75"/>
      <c r="H117" s="75"/>
      <c r="I117" s="75"/>
    </row>
    <row r="118" spans="2:12" x14ac:dyDescent="0.2">
      <c r="B118" s="1" t="s">
        <v>48</v>
      </c>
      <c r="C118" s="45" t="s">
        <v>22</v>
      </c>
      <c r="D118" s="76" t="s">
        <v>399</v>
      </c>
      <c r="E118" s="76" t="s">
        <v>22</v>
      </c>
      <c r="F118" s="76" t="s">
        <v>22</v>
      </c>
      <c r="G118" s="76" t="s">
        <v>399</v>
      </c>
      <c r="H118" s="76" t="s">
        <v>22</v>
      </c>
      <c r="I118" s="76" t="s">
        <v>22</v>
      </c>
      <c r="J118" s="76" t="s">
        <v>22</v>
      </c>
      <c r="K118" s="15">
        <v>342</v>
      </c>
      <c r="L118" s="15">
        <v>1668</v>
      </c>
    </row>
    <row r="119" spans="2:12" x14ac:dyDescent="0.2">
      <c r="B119" s="1" t="s">
        <v>49</v>
      </c>
      <c r="C119" s="45" t="s">
        <v>22</v>
      </c>
      <c r="D119" s="15">
        <v>110</v>
      </c>
      <c r="E119" s="76" t="s">
        <v>22</v>
      </c>
      <c r="F119" s="76" t="s">
        <v>399</v>
      </c>
      <c r="G119" s="76" t="s">
        <v>22</v>
      </c>
      <c r="H119" s="76" t="s">
        <v>399</v>
      </c>
      <c r="I119" s="75">
        <v>1E-3</v>
      </c>
      <c r="J119" s="76" t="s">
        <v>22</v>
      </c>
      <c r="K119" s="15">
        <v>774</v>
      </c>
      <c r="L119" s="15">
        <v>1038</v>
      </c>
    </row>
    <row r="120" spans="2:12" x14ac:dyDescent="0.2">
      <c r="B120" s="1" t="s">
        <v>50</v>
      </c>
      <c r="C120" s="45" t="s">
        <v>22</v>
      </c>
      <c r="D120" s="15">
        <v>8</v>
      </c>
      <c r="E120" s="76" t="s">
        <v>22</v>
      </c>
      <c r="F120" s="76" t="s">
        <v>22</v>
      </c>
      <c r="G120" s="76" t="s">
        <v>22</v>
      </c>
      <c r="H120" s="76" t="s">
        <v>399</v>
      </c>
      <c r="I120" s="76" t="s">
        <v>399</v>
      </c>
      <c r="J120" s="76" t="s">
        <v>22</v>
      </c>
      <c r="K120" s="15">
        <v>356</v>
      </c>
      <c r="L120" s="15">
        <v>802</v>
      </c>
    </row>
    <row r="121" spans="2:12" x14ac:dyDescent="0.2">
      <c r="B121" s="1" t="s">
        <v>51</v>
      </c>
      <c r="C121" s="45" t="s">
        <v>22</v>
      </c>
      <c r="D121" s="15">
        <v>140</v>
      </c>
      <c r="E121" s="76" t="s">
        <v>399</v>
      </c>
      <c r="F121" s="76" t="s">
        <v>22</v>
      </c>
      <c r="G121" s="75">
        <v>95</v>
      </c>
      <c r="H121" s="76" t="s">
        <v>399</v>
      </c>
      <c r="I121" s="75">
        <v>8</v>
      </c>
      <c r="J121" s="75">
        <v>10</v>
      </c>
      <c r="K121" s="15">
        <v>1002</v>
      </c>
      <c r="L121" s="15">
        <v>1213</v>
      </c>
    </row>
    <row r="122" spans="2:12" x14ac:dyDescent="0.2">
      <c r="B122" s="1" t="s">
        <v>52</v>
      </c>
      <c r="C122" s="45" t="s">
        <v>22</v>
      </c>
      <c r="D122" s="15">
        <v>40</v>
      </c>
      <c r="E122" s="75">
        <v>24</v>
      </c>
      <c r="F122" s="76" t="s">
        <v>22</v>
      </c>
      <c r="G122" s="76" t="s">
        <v>22</v>
      </c>
      <c r="H122" s="76" t="s">
        <v>399</v>
      </c>
      <c r="I122" s="76" t="s">
        <v>399</v>
      </c>
      <c r="J122" s="76" t="s">
        <v>22</v>
      </c>
      <c r="K122" s="15">
        <v>168</v>
      </c>
      <c r="L122" s="15">
        <v>457</v>
      </c>
    </row>
    <row r="123" spans="2:12" x14ac:dyDescent="0.2">
      <c r="B123" s="1" t="s">
        <v>53</v>
      </c>
      <c r="C123" s="45" t="s">
        <v>22</v>
      </c>
      <c r="D123" s="15">
        <v>363</v>
      </c>
      <c r="E123" s="76" t="s">
        <v>22</v>
      </c>
      <c r="F123" s="76" t="s">
        <v>22</v>
      </c>
      <c r="G123" s="76" t="s">
        <v>22</v>
      </c>
      <c r="H123" s="75">
        <v>359</v>
      </c>
      <c r="I123" s="75">
        <v>4</v>
      </c>
      <c r="J123" s="76" t="s">
        <v>22</v>
      </c>
      <c r="K123" s="15">
        <v>186</v>
      </c>
      <c r="L123" s="15">
        <v>596</v>
      </c>
    </row>
    <row r="124" spans="2:12" x14ac:dyDescent="0.2">
      <c r="B124" s="1" t="s">
        <v>54</v>
      </c>
      <c r="C124" s="45" t="s">
        <v>22</v>
      </c>
      <c r="D124" s="76" t="s">
        <v>399</v>
      </c>
      <c r="E124" s="76" t="s">
        <v>399</v>
      </c>
      <c r="F124" s="76" t="s">
        <v>22</v>
      </c>
      <c r="G124" s="76" t="s">
        <v>22</v>
      </c>
      <c r="H124" s="76" t="s">
        <v>22</v>
      </c>
      <c r="I124" s="76" t="s">
        <v>22</v>
      </c>
      <c r="J124" s="75">
        <v>20</v>
      </c>
      <c r="K124" s="15">
        <v>258</v>
      </c>
      <c r="L124" s="15">
        <v>429</v>
      </c>
    </row>
    <row r="125" spans="2:12" x14ac:dyDescent="0.2">
      <c r="B125" s="1" t="s">
        <v>55</v>
      </c>
      <c r="C125" s="45" t="s">
        <v>22</v>
      </c>
      <c r="D125" s="76" t="s">
        <v>22</v>
      </c>
      <c r="E125" s="76" t="s">
        <v>22</v>
      </c>
      <c r="F125" s="76" t="s">
        <v>22</v>
      </c>
      <c r="G125" s="76" t="s">
        <v>22</v>
      </c>
      <c r="H125" s="76" t="s">
        <v>22</v>
      </c>
      <c r="I125" s="76" t="s">
        <v>22</v>
      </c>
      <c r="J125" s="75">
        <v>1785</v>
      </c>
      <c r="K125" s="15">
        <v>5435</v>
      </c>
      <c r="L125" s="15">
        <v>4706</v>
      </c>
    </row>
    <row r="126" spans="2:12" x14ac:dyDescent="0.2">
      <c r="B126" s="1" t="s">
        <v>56</v>
      </c>
      <c r="C126" s="45" t="s">
        <v>22</v>
      </c>
      <c r="D126" s="15">
        <v>91</v>
      </c>
      <c r="E126" s="76" t="s">
        <v>399</v>
      </c>
      <c r="F126" s="76" t="s">
        <v>22</v>
      </c>
      <c r="G126" s="76" t="s">
        <v>399</v>
      </c>
      <c r="H126" s="76" t="s">
        <v>22</v>
      </c>
      <c r="I126" s="76" t="s">
        <v>22</v>
      </c>
      <c r="J126" s="75">
        <v>854</v>
      </c>
      <c r="K126" s="15">
        <v>2753</v>
      </c>
      <c r="L126" s="15">
        <v>5145</v>
      </c>
    </row>
    <row r="127" spans="2:12" x14ac:dyDescent="0.2">
      <c r="B127" s="1" t="s">
        <v>57</v>
      </c>
      <c r="C127" s="45" t="s">
        <v>22</v>
      </c>
      <c r="D127" s="15">
        <v>148</v>
      </c>
      <c r="E127" s="75">
        <v>2</v>
      </c>
      <c r="F127" s="76" t="s">
        <v>399</v>
      </c>
      <c r="G127" s="76" t="s">
        <v>22</v>
      </c>
      <c r="H127" s="76" t="s">
        <v>399</v>
      </c>
      <c r="I127" s="75">
        <v>1E-3</v>
      </c>
      <c r="J127" s="75">
        <v>38</v>
      </c>
      <c r="K127" s="15">
        <v>2915</v>
      </c>
      <c r="L127" s="15">
        <v>2470</v>
      </c>
    </row>
    <row r="128" spans="2:12" x14ac:dyDescent="0.2">
      <c r="C128" s="13"/>
      <c r="D128" s="15"/>
      <c r="E128" s="75"/>
      <c r="F128" s="75"/>
      <c r="G128" s="75"/>
      <c r="H128" s="75"/>
      <c r="I128" s="75"/>
    </row>
    <row r="129" spans="2:12" x14ac:dyDescent="0.2">
      <c r="B129" s="1" t="s">
        <v>58</v>
      </c>
      <c r="C129" s="45" t="s">
        <v>22</v>
      </c>
      <c r="D129" s="15">
        <v>35</v>
      </c>
      <c r="E129" s="76" t="s">
        <v>399</v>
      </c>
      <c r="F129" s="76" t="s">
        <v>22</v>
      </c>
      <c r="G129" s="76" t="s">
        <v>22</v>
      </c>
      <c r="H129" s="76" t="s">
        <v>399</v>
      </c>
      <c r="I129" s="76" t="s">
        <v>399</v>
      </c>
      <c r="J129" s="75">
        <v>6</v>
      </c>
      <c r="K129" s="15">
        <v>319</v>
      </c>
      <c r="L129" s="15">
        <v>513</v>
      </c>
    </row>
    <row r="130" spans="2:12" x14ac:dyDescent="0.2">
      <c r="B130" s="1" t="s">
        <v>59</v>
      </c>
      <c r="C130" s="45" t="s">
        <v>22</v>
      </c>
      <c r="D130" s="15">
        <v>488</v>
      </c>
      <c r="E130" s="75">
        <v>2</v>
      </c>
      <c r="F130" s="76" t="s">
        <v>22</v>
      </c>
      <c r="G130" s="76" t="s">
        <v>22</v>
      </c>
      <c r="H130" s="75">
        <v>481</v>
      </c>
      <c r="I130" s="75">
        <v>5</v>
      </c>
      <c r="J130" s="75">
        <v>14</v>
      </c>
      <c r="K130" s="15">
        <v>222</v>
      </c>
      <c r="L130" s="15">
        <v>501</v>
      </c>
    </row>
    <row r="131" spans="2:12" x14ac:dyDescent="0.2">
      <c r="B131" s="1" t="s">
        <v>60</v>
      </c>
      <c r="C131" s="45" t="s">
        <v>22</v>
      </c>
      <c r="D131" s="15">
        <v>3</v>
      </c>
      <c r="E131" s="75">
        <v>3</v>
      </c>
      <c r="F131" s="76" t="s">
        <v>22</v>
      </c>
      <c r="G131" s="76" t="s">
        <v>22</v>
      </c>
      <c r="H131" s="76" t="s">
        <v>22</v>
      </c>
      <c r="I131" s="76" t="s">
        <v>22</v>
      </c>
      <c r="J131" s="75">
        <v>7</v>
      </c>
      <c r="K131" s="15">
        <v>133</v>
      </c>
      <c r="L131" s="15">
        <v>443</v>
      </c>
    </row>
    <row r="132" spans="2:12" x14ac:dyDescent="0.2">
      <c r="B132" s="1" t="s">
        <v>61</v>
      </c>
      <c r="C132" s="45" t="s">
        <v>22</v>
      </c>
      <c r="D132" s="15">
        <v>34</v>
      </c>
      <c r="E132" s="75">
        <v>34</v>
      </c>
      <c r="F132" s="76" t="s">
        <v>22</v>
      </c>
      <c r="G132" s="76" t="s">
        <v>22</v>
      </c>
      <c r="H132" s="76" t="s">
        <v>22</v>
      </c>
      <c r="I132" s="76" t="s">
        <v>22</v>
      </c>
      <c r="J132" s="75">
        <v>268</v>
      </c>
      <c r="K132" s="15">
        <v>1136</v>
      </c>
      <c r="L132" s="15">
        <v>1344</v>
      </c>
    </row>
    <row r="133" spans="2:12" x14ac:dyDescent="0.2">
      <c r="B133" s="1" t="s">
        <v>62</v>
      </c>
      <c r="C133" s="45" t="s">
        <v>22</v>
      </c>
      <c r="D133" s="15">
        <v>96</v>
      </c>
      <c r="E133" s="75">
        <v>13</v>
      </c>
      <c r="F133" s="76" t="s">
        <v>399</v>
      </c>
      <c r="G133" s="76" t="s">
        <v>22</v>
      </c>
      <c r="H133" s="76" t="s">
        <v>399</v>
      </c>
      <c r="I133" s="75">
        <v>1</v>
      </c>
      <c r="J133" s="75">
        <v>193</v>
      </c>
      <c r="K133" s="15">
        <v>723</v>
      </c>
      <c r="L133" s="15">
        <v>1693</v>
      </c>
    </row>
    <row r="134" spans="2:12" x14ac:dyDescent="0.2">
      <c r="B134" s="1" t="s">
        <v>63</v>
      </c>
      <c r="C134" s="45" t="s">
        <v>22</v>
      </c>
      <c r="D134" s="15">
        <v>41</v>
      </c>
      <c r="E134" s="76" t="s">
        <v>399</v>
      </c>
      <c r="F134" s="76" t="s">
        <v>399</v>
      </c>
      <c r="G134" s="76" t="s">
        <v>399</v>
      </c>
      <c r="H134" s="76" t="s">
        <v>22</v>
      </c>
      <c r="I134" s="76" t="s">
        <v>22</v>
      </c>
      <c r="J134" s="75">
        <v>17</v>
      </c>
      <c r="K134" s="15">
        <v>167</v>
      </c>
      <c r="L134" s="15">
        <v>370</v>
      </c>
    </row>
    <row r="135" spans="2:12" x14ac:dyDescent="0.2">
      <c r="B135" s="1" t="s">
        <v>64</v>
      </c>
      <c r="C135" s="45" t="s">
        <v>22</v>
      </c>
      <c r="D135" s="15">
        <v>41</v>
      </c>
      <c r="E135" s="76" t="s">
        <v>399</v>
      </c>
      <c r="F135" s="76" t="s">
        <v>399</v>
      </c>
      <c r="G135" s="76" t="s">
        <v>22</v>
      </c>
      <c r="H135" s="76" t="s">
        <v>399</v>
      </c>
      <c r="I135" s="76" t="s">
        <v>399</v>
      </c>
      <c r="J135" s="75">
        <v>1</v>
      </c>
      <c r="K135" s="15">
        <v>163</v>
      </c>
      <c r="L135" s="15">
        <v>390</v>
      </c>
    </row>
    <row r="136" spans="2:12" x14ac:dyDescent="0.2">
      <c r="C136" s="13"/>
      <c r="D136" s="15"/>
      <c r="E136" s="75"/>
      <c r="F136" s="75"/>
      <c r="G136" s="75"/>
      <c r="H136" s="75"/>
      <c r="I136" s="75"/>
    </row>
    <row r="137" spans="2:12" x14ac:dyDescent="0.2">
      <c r="B137" s="1" t="s">
        <v>65</v>
      </c>
      <c r="C137" s="45" t="s">
        <v>22</v>
      </c>
      <c r="D137" s="15">
        <v>113</v>
      </c>
      <c r="E137" s="75">
        <v>65</v>
      </c>
      <c r="F137" s="75">
        <v>32</v>
      </c>
      <c r="G137" s="76" t="s">
        <v>22</v>
      </c>
      <c r="H137" s="76" t="s">
        <v>399</v>
      </c>
      <c r="I137" s="76" t="s">
        <v>399</v>
      </c>
      <c r="J137" s="75">
        <v>14</v>
      </c>
      <c r="K137" s="15">
        <v>243</v>
      </c>
      <c r="L137" s="15">
        <v>344</v>
      </c>
    </row>
    <row r="138" spans="2:12" x14ac:dyDescent="0.2">
      <c r="B138" s="1" t="s">
        <v>66</v>
      </c>
      <c r="C138" s="45" t="s">
        <v>22</v>
      </c>
      <c r="D138" s="76" t="s">
        <v>22</v>
      </c>
      <c r="E138" s="76" t="s">
        <v>22</v>
      </c>
      <c r="F138" s="76" t="s">
        <v>22</v>
      </c>
      <c r="G138" s="76" t="s">
        <v>22</v>
      </c>
      <c r="H138" s="76" t="s">
        <v>22</v>
      </c>
      <c r="I138" s="76" t="s">
        <v>22</v>
      </c>
      <c r="J138" s="76" t="s">
        <v>22</v>
      </c>
      <c r="K138" s="15">
        <v>14</v>
      </c>
      <c r="L138" s="15">
        <v>667</v>
      </c>
    </row>
    <row r="139" spans="2:12" x14ac:dyDescent="0.2">
      <c r="B139" s="1" t="s">
        <v>67</v>
      </c>
      <c r="C139" s="45" t="s">
        <v>22</v>
      </c>
      <c r="D139" s="15">
        <v>23</v>
      </c>
      <c r="E139" s="76" t="s">
        <v>399</v>
      </c>
      <c r="F139" s="76" t="s">
        <v>399</v>
      </c>
      <c r="G139" s="76" t="s">
        <v>22</v>
      </c>
      <c r="H139" s="76" t="s">
        <v>399</v>
      </c>
      <c r="I139" s="75">
        <v>1E-3</v>
      </c>
      <c r="J139" s="75">
        <v>2</v>
      </c>
      <c r="K139" s="15">
        <v>89</v>
      </c>
      <c r="L139" s="15">
        <v>384</v>
      </c>
    </row>
    <row r="140" spans="2:12" x14ac:dyDescent="0.2">
      <c r="B140" s="1" t="s">
        <v>68</v>
      </c>
      <c r="C140" s="45" t="s">
        <v>22</v>
      </c>
      <c r="D140" s="15">
        <v>110</v>
      </c>
      <c r="E140" s="76" t="s">
        <v>399</v>
      </c>
      <c r="F140" s="76" t="s">
        <v>399</v>
      </c>
      <c r="G140" s="76" t="s">
        <v>22</v>
      </c>
      <c r="H140" s="75">
        <v>17</v>
      </c>
      <c r="I140" s="76" t="s">
        <v>399</v>
      </c>
      <c r="J140" s="75">
        <v>1</v>
      </c>
      <c r="K140" s="15">
        <v>106</v>
      </c>
      <c r="L140" s="15">
        <v>257</v>
      </c>
    </row>
    <row r="141" spans="2:12" x14ac:dyDescent="0.2">
      <c r="B141" s="1" t="s">
        <v>69</v>
      </c>
      <c r="C141" s="45" t="s">
        <v>22</v>
      </c>
      <c r="D141" s="15">
        <v>37</v>
      </c>
      <c r="E141" s="75">
        <v>37</v>
      </c>
      <c r="F141" s="76" t="s">
        <v>22</v>
      </c>
      <c r="G141" s="76" t="s">
        <v>22</v>
      </c>
      <c r="H141" s="76" t="s">
        <v>22</v>
      </c>
      <c r="I141" s="76" t="s">
        <v>22</v>
      </c>
      <c r="J141" s="75">
        <v>1E-3</v>
      </c>
      <c r="K141" s="15">
        <v>75</v>
      </c>
      <c r="L141" s="15">
        <v>369</v>
      </c>
    </row>
    <row r="142" spans="2:12" x14ac:dyDescent="0.2">
      <c r="B142" s="1" t="s">
        <v>70</v>
      </c>
      <c r="C142" s="45" t="s">
        <v>22</v>
      </c>
      <c r="D142" s="15">
        <v>114</v>
      </c>
      <c r="E142" s="75">
        <v>47</v>
      </c>
      <c r="F142" s="76" t="s">
        <v>399</v>
      </c>
      <c r="G142" s="76" t="s">
        <v>399</v>
      </c>
      <c r="H142" s="76" t="s">
        <v>22</v>
      </c>
      <c r="I142" s="76" t="s">
        <v>22</v>
      </c>
      <c r="J142" s="75">
        <v>6</v>
      </c>
      <c r="K142" s="15">
        <v>83</v>
      </c>
      <c r="L142" s="15">
        <v>266</v>
      </c>
    </row>
    <row r="143" spans="2:12" x14ac:dyDescent="0.2">
      <c r="B143" s="1" t="s">
        <v>71</v>
      </c>
      <c r="C143" s="45" t="s">
        <v>22</v>
      </c>
      <c r="D143" s="76" t="s">
        <v>22</v>
      </c>
      <c r="E143" s="76" t="s">
        <v>22</v>
      </c>
      <c r="F143" s="76" t="s">
        <v>22</v>
      </c>
      <c r="G143" s="76" t="s">
        <v>22</v>
      </c>
      <c r="H143" s="76" t="s">
        <v>22</v>
      </c>
      <c r="I143" s="76" t="s">
        <v>22</v>
      </c>
      <c r="J143" s="76" t="s">
        <v>22</v>
      </c>
      <c r="K143" s="15">
        <v>12</v>
      </c>
      <c r="L143" s="15">
        <v>300</v>
      </c>
    </row>
    <row r="144" spans="2:12" ht="18" thickBot="1" x14ac:dyDescent="0.25">
      <c r="B144" s="4"/>
      <c r="C144" s="32"/>
      <c r="D144" s="4"/>
      <c r="E144" s="33"/>
      <c r="F144" s="33"/>
      <c r="G144" s="33"/>
      <c r="H144" s="33"/>
      <c r="I144" s="33"/>
      <c r="J144" s="33"/>
      <c r="K144" s="33"/>
      <c r="L144" s="33"/>
    </row>
    <row r="145" spans="1:8" x14ac:dyDescent="0.2">
      <c r="C145" s="1" t="s">
        <v>72</v>
      </c>
      <c r="E145" s="15"/>
      <c r="G145" s="15"/>
      <c r="H145" s="15"/>
    </row>
    <row r="146" spans="1:8" x14ac:dyDescent="0.2">
      <c r="A146" s="1"/>
    </row>
  </sheetData>
  <phoneticPr fontId="2"/>
  <pageMargins left="0.43" right="0.43" top="0.55000000000000004" bottom="0.59" header="0.51200000000000001" footer="0.51200000000000001"/>
  <pageSetup paperSize="12" scale="75" orientation="portrait" verticalDpi="300" r:id="rId1"/>
  <headerFooter alignWithMargins="0"/>
  <rowBreaks count="1" manualBreakCount="1">
    <brk id="73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0"/>
  <sheetViews>
    <sheetView showGridLines="0" zoomScale="75" workbookViewId="0"/>
  </sheetViews>
  <sheetFormatPr defaultColWidth="13.375" defaultRowHeight="17.25" x14ac:dyDescent="0.2"/>
  <cols>
    <col min="1" max="1" width="13.375" style="81" customWidth="1"/>
    <col min="2" max="2" width="22.125" style="81" customWidth="1"/>
    <col min="3" max="3" width="14.625" style="81" customWidth="1"/>
    <col min="4" max="256" width="13.375" style="81"/>
    <col min="257" max="257" width="13.375" style="81" customWidth="1"/>
    <col min="258" max="258" width="22.125" style="81" customWidth="1"/>
    <col min="259" max="259" width="14.625" style="81" customWidth="1"/>
    <col min="260" max="512" width="13.375" style="81"/>
    <col min="513" max="513" width="13.375" style="81" customWidth="1"/>
    <col min="514" max="514" width="22.125" style="81" customWidth="1"/>
    <col min="515" max="515" width="14.625" style="81" customWidth="1"/>
    <col min="516" max="768" width="13.375" style="81"/>
    <col min="769" max="769" width="13.375" style="81" customWidth="1"/>
    <col min="770" max="770" width="22.125" style="81" customWidth="1"/>
    <col min="771" max="771" width="14.625" style="81" customWidth="1"/>
    <col min="772" max="1024" width="13.375" style="81"/>
    <col min="1025" max="1025" width="13.375" style="81" customWidth="1"/>
    <col min="1026" max="1026" width="22.125" style="81" customWidth="1"/>
    <col min="1027" max="1027" width="14.625" style="81" customWidth="1"/>
    <col min="1028" max="1280" width="13.375" style="81"/>
    <col min="1281" max="1281" width="13.375" style="81" customWidth="1"/>
    <col min="1282" max="1282" width="22.125" style="81" customWidth="1"/>
    <col min="1283" max="1283" width="14.625" style="81" customWidth="1"/>
    <col min="1284" max="1536" width="13.375" style="81"/>
    <col min="1537" max="1537" width="13.375" style="81" customWidth="1"/>
    <col min="1538" max="1538" width="22.125" style="81" customWidth="1"/>
    <col min="1539" max="1539" width="14.625" style="81" customWidth="1"/>
    <col min="1540" max="1792" width="13.375" style="81"/>
    <col min="1793" max="1793" width="13.375" style="81" customWidth="1"/>
    <col min="1794" max="1794" width="22.125" style="81" customWidth="1"/>
    <col min="1795" max="1795" width="14.625" style="81" customWidth="1"/>
    <col min="1796" max="2048" width="13.375" style="81"/>
    <col min="2049" max="2049" width="13.375" style="81" customWidth="1"/>
    <col min="2050" max="2050" width="22.125" style="81" customWidth="1"/>
    <col min="2051" max="2051" width="14.625" style="81" customWidth="1"/>
    <col min="2052" max="2304" width="13.375" style="81"/>
    <col min="2305" max="2305" width="13.375" style="81" customWidth="1"/>
    <col min="2306" max="2306" width="22.125" style="81" customWidth="1"/>
    <col min="2307" max="2307" width="14.625" style="81" customWidth="1"/>
    <col min="2308" max="2560" width="13.375" style="81"/>
    <col min="2561" max="2561" width="13.375" style="81" customWidth="1"/>
    <col min="2562" max="2562" width="22.125" style="81" customWidth="1"/>
    <col min="2563" max="2563" width="14.625" style="81" customWidth="1"/>
    <col min="2564" max="2816" width="13.375" style="81"/>
    <col min="2817" max="2817" width="13.375" style="81" customWidth="1"/>
    <col min="2818" max="2818" width="22.125" style="81" customWidth="1"/>
    <col min="2819" max="2819" width="14.625" style="81" customWidth="1"/>
    <col min="2820" max="3072" width="13.375" style="81"/>
    <col min="3073" max="3073" width="13.375" style="81" customWidth="1"/>
    <col min="3074" max="3074" width="22.125" style="81" customWidth="1"/>
    <col min="3075" max="3075" width="14.625" style="81" customWidth="1"/>
    <col min="3076" max="3328" width="13.375" style="81"/>
    <col min="3329" max="3329" width="13.375" style="81" customWidth="1"/>
    <col min="3330" max="3330" width="22.125" style="81" customWidth="1"/>
    <col min="3331" max="3331" width="14.625" style="81" customWidth="1"/>
    <col min="3332" max="3584" width="13.375" style="81"/>
    <col min="3585" max="3585" width="13.375" style="81" customWidth="1"/>
    <col min="3586" max="3586" width="22.125" style="81" customWidth="1"/>
    <col min="3587" max="3587" width="14.625" style="81" customWidth="1"/>
    <col min="3588" max="3840" width="13.375" style="81"/>
    <col min="3841" max="3841" width="13.375" style="81" customWidth="1"/>
    <col min="3842" max="3842" width="22.125" style="81" customWidth="1"/>
    <col min="3843" max="3843" width="14.625" style="81" customWidth="1"/>
    <col min="3844" max="4096" width="13.375" style="81"/>
    <col min="4097" max="4097" width="13.375" style="81" customWidth="1"/>
    <col min="4098" max="4098" width="22.125" style="81" customWidth="1"/>
    <col min="4099" max="4099" width="14.625" style="81" customWidth="1"/>
    <col min="4100" max="4352" width="13.375" style="81"/>
    <col min="4353" max="4353" width="13.375" style="81" customWidth="1"/>
    <col min="4354" max="4354" width="22.125" style="81" customWidth="1"/>
    <col min="4355" max="4355" width="14.625" style="81" customWidth="1"/>
    <col min="4356" max="4608" width="13.375" style="81"/>
    <col min="4609" max="4609" width="13.375" style="81" customWidth="1"/>
    <col min="4610" max="4610" width="22.125" style="81" customWidth="1"/>
    <col min="4611" max="4611" width="14.625" style="81" customWidth="1"/>
    <col min="4612" max="4864" width="13.375" style="81"/>
    <col min="4865" max="4865" width="13.375" style="81" customWidth="1"/>
    <col min="4866" max="4866" width="22.125" style="81" customWidth="1"/>
    <col min="4867" max="4867" width="14.625" style="81" customWidth="1"/>
    <col min="4868" max="5120" width="13.375" style="81"/>
    <col min="5121" max="5121" width="13.375" style="81" customWidth="1"/>
    <col min="5122" max="5122" width="22.125" style="81" customWidth="1"/>
    <col min="5123" max="5123" width="14.625" style="81" customWidth="1"/>
    <col min="5124" max="5376" width="13.375" style="81"/>
    <col min="5377" max="5377" width="13.375" style="81" customWidth="1"/>
    <col min="5378" max="5378" width="22.125" style="81" customWidth="1"/>
    <col min="5379" max="5379" width="14.625" style="81" customWidth="1"/>
    <col min="5380" max="5632" width="13.375" style="81"/>
    <col min="5633" max="5633" width="13.375" style="81" customWidth="1"/>
    <col min="5634" max="5634" width="22.125" style="81" customWidth="1"/>
    <col min="5635" max="5635" width="14.625" style="81" customWidth="1"/>
    <col min="5636" max="5888" width="13.375" style="81"/>
    <col min="5889" max="5889" width="13.375" style="81" customWidth="1"/>
    <col min="5890" max="5890" width="22.125" style="81" customWidth="1"/>
    <col min="5891" max="5891" width="14.625" style="81" customWidth="1"/>
    <col min="5892" max="6144" width="13.375" style="81"/>
    <col min="6145" max="6145" width="13.375" style="81" customWidth="1"/>
    <col min="6146" max="6146" width="22.125" style="81" customWidth="1"/>
    <col min="6147" max="6147" width="14.625" style="81" customWidth="1"/>
    <col min="6148" max="6400" width="13.375" style="81"/>
    <col min="6401" max="6401" width="13.375" style="81" customWidth="1"/>
    <col min="6402" max="6402" width="22.125" style="81" customWidth="1"/>
    <col min="6403" max="6403" width="14.625" style="81" customWidth="1"/>
    <col min="6404" max="6656" width="13.375" style="81"/>
    <col min="6657" max="6657" width="13.375" style="81" customWidth="1"/>
    <col min="6658" max="6658" width="22.125" style="81" customWidth="1"/>
    <col min="6659" max="6659" width="14.625" style="81" customWidth="1"/>
    <col min="6660" max="6912" width="13.375" style="81"/>
    <col min="6913" max="6913" width="13.375" style="81" customWidth="1"/>
    <col min="6914" max="6914" width="22.125" style="81" customWidth="1"/>
    <col min="6915" max="6915" width="14.625" style="81" customWidth="1"/>
    <col min="6916" max="7168" width="13.375" style="81"/>
    <col min="7169" max="7169" width="13.375" style="81" customWidth="1"/>
    <col min="7170" max="7170" width="22.125" style="81" customWidth="1"/>
    <col min="7171" max="7171" width="14.625" style="81" customWidth="1"/>
    <col min="7172" max="7424" width="13.375" style="81"/>
    <col min="7425" max="7425" width="13.375" style="81" customWidth="1"/>
    <col min="7426" max="7426" width="22.125" style="81" customWidth="1"/>
    <col min="7427" max="7427" width="14.625" style="81" customWidth="1"/>
    <col min="7428" max="7680" width="13.375" style="81"/>
    <col min="7681" max="7681" width="13.375" style="81" customWidth="1"/>
    <col min="7682" max="7682" width="22.125" style="81" customWidth="1"/>
    <col min="7683" max="7683" width="14.625" style="81" customWidth="1"/>
    <col min="7684" max="7936" width="13.375" style="81"/>
    <col min="7937" max="7937" width="13.375" style="81" customWidth="1"/>
    <col min="7938" max="7938" width="22.125" style="81" customWidth="1"/>
    <col min="7939" max="7939" width="14.625" style="81" customWidth="1"/>
    <col min="7940" max="8192" width="13.375" style="81"/>
    <col min="8193" max="8193" width="13.375" style="81" customWidth="1"/>
    <col min="8194" max="8194" width="22.125" style="81" customWidth="1"/>
    <col min="8195" max="8195" width="14.625" style="81" customWidth="1"/>
    <col min="8196" max="8448" width="13.375" style="81"/>
    <col min="8449" max="8449" width="13.375" style="81" customWidth="1"/>
    <col min="8450" max="8450" width="22.125" style="81" customWidth="1"/>
    <col min="8451" max="8451" width="14.625" style="81" customWidth="1"/>
    <col min="8452" max="8704" width="13.375" style="81"/>
    <col min="8705" max="8705" width="13.375" style="81" customWidth="1"/>
    <col min="8706" max="8706" width="22.125" style="81" customWidth="1"/>
    <col min="8707" max="8707" width="14.625" style="81" customWidth="1"/>
    <col min="8708" max="8960" width="13.375" style="81"/>
    <col min="8961" max="8961" width="13.375" style="81" customWidth="1"/>
    <col min="8962" max="8962" width="22.125" style="81" customWidth="1"/>
    <col min="8963" max="8963" width="14.625" style="81" customWidth="1"/>
    <col min="8964" max="9216" width="13.375" style="81"/>
    <col min="9217" max="9217" width="13.375" style="81" customWidth="1"/>
    <col min="9218" max="9218" width="22.125" style="81" customWidth="1"/>
    <col min="9219" max="9219" width="14.625" style="81" customWidth="1"/>
    <col min="9220" max="9472" width="13.375" style="81"/>
    <col min="9473" max="9473" width="13.375" style="81" customWidth="1"/>
    <col min="9474" max="9474" width="22.125" style="81" customWidth="1"/>
    <col min="9475" max="9475" width="14.625" style="81" customWidth="1"/>
    <col min="9476" max="9728" width="13.375" style="81"/>
    <col min="9729" max="9729" width="13.375" style="81" customWidth="1"/>
    <col min="9730" max="9730" width="22.125" style="81" customWidth="1"/>
    <col min="9731" max="9731" width="14.625" style="81" customWidth="1"/>
    <col min="9732" max="9984" width="13.375" style="81"/>
    <col min="9985" max="9985" width="13.375" style="81" customWidth="1"/>
    <col min="9986" max="9986" width="22.125" style="81" customWidth="1"/>
    <col min="9987" max="9987" width="14.625" style="81" customWidth="1"/>
    <col min="9988" max="10240" width="13.375" style="81"/>
    <col min="10241" max="10241" width="13.375" style="81" customWidth="1"/>
    <col min="10242" max="10242" width="22.125" style="81" customWidth="1"/>
    <col min="10243" max="10243" width="14.625" style="81" customWidth="1"/>
    <col min="10244" max="10496" width="13.375" style="81"/>
    <col min="10497" max="10497" width="13.375" style="81" customWidth="1"/>
    <col min="10498" max="10498" width="22.125" style="81" customWidth="1"/>
    <col min="10499" max="10499" width="14.625" style="81" customWidth="1"/>
    <col min="10500" max="10752" width="13.375" style="81"/>
    <col min="10753" max="10753" width="13.375" style="81" customWidth="1"/>
    <col min="10754" max="10754" width="22.125" style="81" customWidth="1"/>
    <col min="10755" max="10755" width="14.625" style="81" customWidth="1"/>
    <col min="10756" max="11008" width="13.375" style="81"/>
    <col min="11009" max="11009" width="13.375" style="81" customWidth="1"/>
    <col min="11010" max="11010" width="22.125" style="81" customWidth="1"/>
    <col min="11011" max="11011" width="14.625" style="81" customWidth="1"/>
    <col min="11012" max="11264" width="13.375" style="81"/>
    <col min="11265" max="11265" width="13.375" style="81" customWidth="1"/>
    <col min="11266" max="11266" width="22.125" style="81" customWidth="1"/>
    <col min="11267" max="11267" width="14.625" style="81" customWidth="1"/>
    <col min="11268" max="11520" width="13.375" style="81"/>
    <col min="11521" max="11521" width="13.375" style="81" customWidth="1"/>
    <col min="11522" max="11522" width="22.125" style="81" customWidth="1"/>
    <col min="11523" max="11523" width="14.625" style="81" customWidth="1"/>
    <col min="11524" max="11776" width="13.375" style="81"/>
    <col min="11777" max="11777" width="13.375" style="81" customWidth="1"/>
    <col min="11778" max="11778" width="22.125" style="81" customWidth="1"/>
    <col min="11779" max="11779" width="14.625" style="81" customWidth="1"/>
    <col min="11780" max="12032" width="13.375" style="81"/>
    <col min="12033" max="12033" width="13.375" style="81" customWidth="1"/>
    <col min="12034" max="12034" width="22.125" style="81" customWidth="1"/>
    <col min="12035" max="12035" width="14.625" style="81" customWidth="1"/>
    <col min="12036" max="12288" width="13.375" style="81"/>
    <col min="12289" max="12289" width="13.375" style="81" customWidth="1"/>
    <col min="12290" max="12290" width="22.125" style="81" customWidth="1"/>
    <col min="12291" max="12291" width="14.625" style="81" customWidth="1"/>
    <col min="12292" max="12544" width="13.375" style="81"/>
    <col min="12545" max="12545" width="13.375" style="81" customWidth="1"/>
    <col min="12546" max="12546" width="22.125" style="81" customWidth="1"/>
    <col min="12547" max="12547" width="14.625" style="81" customWidth="1"/>
    <col min="12548" max="12800" width="13.375" style="81"/>
    <col min="12801" max="12801" width="13.375" style="81" customWidth="1"/>
    <col min="12802" max="12802" width="22.125" style="81" customWidth="1"/>
    <col min="12803" max="12803" width="14.625" style="81" customWidth="1"/>
    <col min="12804" max="13056" width="13.375" style="81"/>
    <col min="13057" max="13057" width="13.375" style="81" customWidth="1"/>
    <col min="13058" max="13058" width="22.125" style="81" customWidth="1"/>
    <col min="13059" max="13059" width="14.625" style="81" customWidth="1"/>
    <col min="13060" max="13312" width="13.375" style="81"/>
    <col min="13313" max="13313" width="13.375" style="81" customWidth="1"/>
    <col min="13314" max="13314" width="22.125" style="81" customWidth="1"/>
    <col min="13315" max="13315" width="14.625" style="81" customWidth="1"/>
    <col min="13316" max="13568" width="13.375" style="81"/>
    <col min="13569" max="13569" width="13.375" style="81" customWidth="1"/>
    <col min="13570" max="13570" width="22.125" style="81" customWidth="1"/>
    <col min="13571" max="13571" width="14.625" style="81" customWidth="1"/>
    <col min="13572" max="13824" width="13.375" style="81"/>
    <col min="13825" max="13825" width="13.375" style="81" customWidth="1"/>
    <col min="13826" max="13826" width="22.125" style="81" customWidth="1"/>
    <col min="13827" max="13827" width="14.625" style="81" customWidth="1"/>
    <col min="13828" max="14080" width="13.375" style="81"/>
    <col min="14081" max="14081" width="13.375" style="81" customWidth="1"/>
    <col min="14082" max="14082" width="22.125" style="81" customWidth="1"/>
    <col min="14083" max="14083" width="14.625" style="81" customWidth="1"/>
    <col min="14084" max="14336" width="13.375" style="81"/>
    <col min="14337" max="14337" width="13.375" style="81" customWidth="1"/>
    <col min="14338" max="14338" width="22.125" style="81" customWidth="1"/>
    <col min="14339" max="14339" width="14.625" style="81" customWidth="1"/>
    <col min="14340" max="14592" width="13.375" style="81"/>
    <col min="14593" max="14593" width="13.375" style="81" customWidth="1"/>
    <col min="14594" max="14594" width="22.125" style="81" customWidth="1"/>
    <col min="14595" max="14595" width="14.625" style="81" customWidth="1"/>
    <col min="14596" max="14848" width="13.375" style="81"/>
    <col min="14849" max="14849" width="13.375" style="81" customWidth="1"/>
    <col min="14850" max="14850" width="22.125" style="81" customWidth="1"/>
    <col min="14851" max="14851" width="14.625" style="81" customWidth="1"/>
    <col min="14852" max="15104" width="13.375" style="81"/>
    <col min="15105" max="15105" width="13.375" style="81" customWidth="1"/>
    <col min="15106" max="15106" width="22.125" style="81" customWidth="1"/>
    <col min="15107" max="15107" width="14.625" style="81" customWidth="1"/>
    <col min="15108" max="15360" width="13.375" style="81"/>
    <col min="15361" max="15361" width="13.375" style="81" customWidth="1"/>
    <col min="15362" max="15362" width="22.125" style="81" customWidth="1"/>
    <col min="15363" max="15363" width="14.625" style="81" customWidth="1"/>
    <col min="15364" max="15616" width="13.375" style="81"/>
    <col min="15617" max="15617" width="13.375" style="81" customWidth="1"/>
    <col min="15618" max="15618" width="22.125" style="81" customWidth="1"/>
    <col min="15619" max="15619" width="14.625" style="81" customWidth="1"/>
    <col min="15620" max="15872" width="13.375" style="81"/>
    <col min="15873" max="15873" width="13.375" style="81" customWidth="1"/>
    <col min="15874" max="15874" width="22.125" style="81" customWidth="1"/>
    <col min="15875" max="15875" width="14.625" style="81" customWidth="1"/>
    <col min="15876" max="16128" width="13.375" style="81"/>
    <col min="16129" max="16129" width="13.375" style="81" customWidth="1"/>
    <col min="16130" max="16130" width="22.125" style="81" customWidth="1"/>
    <col min="16131" max="16131" width="14.625" style="81" customWidth="1"/>
    <col min="16132" max="16384" width="13.375" style="81"/>
  </cols>
  <sheetData>
    <row r="1" spans="1:10" x14ac:dyDescent="0.2">
      <c r="A1" s="80"/>
    </row>
    <row r="6" spans="1:10" x14ac:dyDescent="0.2">
      <c r="E6" s="82" t="s">
        <v>400</v>
      </c>
    </row>
    <row r="7" spans="1:10" ht="18" thickBot="1" x14ac:dyDescent="0.25">
      <c r="B7" s="83"/>
      <c r="C7" s="83"/>
      <c r="D7" s="83"/>
      <c r="E7" s="83"/>
      <c r="F7" s="83"/>
      <c r="G7" s="83"/>
      <c r="H7" s="83"/>
      <c r="I7" s="84" t="s">
        <v>401</v>
      </c>
      <c r="J7" s="83"/>
    </row>
    <row r="8" spans="1:10" x14ac:dyDescent="0.2">
      <c r="C8" s="85"/>
      <c r="D8" s="86"/>
      <c r="E8" s="86"/>
      <c r="F8" s="86"/>
      <c r="G8" s="86"/>
      <c r="H8" s="86"/>
      <c r="I8" s="86"/>
      <c r="J8" s="86"/>
    </row>
    <row r="9" spans="1:10" x14ac:dyDescent="0.2">
      <c r="C9" s="87" t="s">
        <v>184</v>
      </c>
      <c r="D9" s="87" t="s">
        <v>205</v>
      </c>
      <c r="E9" s="86"/>
      <c r="F9" s="86"/>
      <c r="G9" s="88" t="s">
        <v>402</v>
      </c>
      <c r="H9" s="86"/>
      <c r="I9" s="86"/>
      <c r="J9" s="86"/>
    </row>
    <row r="10" spans="1:10" x14ac:dyDescent="0.2">
      <c r="C10" s="87" t="s">
        <v>403</v>
      </c>
      <c r="D10" s="87" t="s">
        <v>404</v>
      </c>
      <c r="E10" s="85"/>
      <c r="F10" s="85"/>
      <c r="G10" s="85"/>
      <c r="H10" s="85"/>
      <c r="I10" s="85"/>
      <c r="J10" s="85"/>
    </row>
    <row r="11" spans="1:10" x14ac:dyDescent="0.2">
      <c r="B11" s="86"/>
      <c r="C11" s="89"/>
      <c r="D11" s="89"/>
      <c r="E11" s="90" t="s">
        <v>192</v>
      </c>
      <c r="F11" s="90" t="s">
        <v>405</v>
      </c>
      <c r="G11" s="90" t="s">
        <v>406</v>
      </c>
      <c r="H11" s="90" t="s">
        <v>407</v>
      </c>
      <c r="I11" s="90" t="s">
        <v>295</v>
      </c>
      <c r="J11" s="90" t="s">
        <v>161</v>
      </c>
    </row>
    <row r="12" spans="1:10" x14ac:dyDescent="0.2">
      <c r="C12" s="85"/>
    </row>
    <row r="13" spans="1:10" x14ac:dyDescent="0.2">
      <c r="B13" s="80" t="s">
        <v>408</v>
      </c>
      <c r="C13" s="91">
        <v>106.6</v>
      </c>
      <c r="D13" s="92">
        <v>105.2</v>
      </c>
      <c r="E13" s="92">
        <v>97.5</v>
      </c>
      <c r="F13" s="92">
        <v>119.6</v>
      </c>
      <c r="G13" s="92">
        <v>108.4</v>
      </c>
      <c r="H13" s="92">
        <v>78.900000000000006</v>
      </c>
      <c r="I13" s="92">
        <v>118.2</v>
      </c>
      <c r="J13" s="92">
        <v>95.8</v>
      </c>
    </row>
    <row r="14" spans="1:10" x14ac:dyDescent="0.2">
      <c r="B14" s="80" t="s">
        <v>409</v>
      </c>
      <c r="C14" s="91">
        <v>109</v>
      </c>
      <c r="D14" s="92">
        <v>107.8</v>
      </c>
      <c r="E14" s="92">
        <v>98.2</v>
      </c>
      <c r="F14" s="92">
        <v>116.6</v>
      </c>
      <c r="G14" s="92">
        <v>110</v>
      </c>
      <c r="H14" s="92">
        <v>89.6</v>
      </c>
      <c r="I14" s="92">
        <v>120.4</v>
      </c>
      <c r="J14" s="92">
        <v>117.9</v>
      </c>
    </row>
    <row r="15" spans="1:10" x14ac:dyDescent="0.2">
      <c r="B15" s="80" t="s">
        <v>410</v>
      </c>
      <c r="C15" s="91">
        <v>106.6</v>
      </c>
      <c r="D15" s="92">
        <v>105.8</v>
      </c>
      <c r="E15" s="92">
        <v>91.1</v>
      </c>
      <c r="F15" s="92">
        <v>109.7</v>
      </c>
      <c r="G15" s="92">
        <v>109.5</v>
      </c>
      <c r="H15" s="92">
        <v>99.9</v>
      </c>
      <c r="I15" s="92">
        <v>135.5</v>
      </c>
      <c r="J15" s="92">
        <v>86.9</v>
      </c>
    </row>
    <row r="16" spans="1:10" x14ac:dyDescent="0.2">
      <c r="C16" s="85"/>
    </row>
    <row r="17" spans="2:10" x14ac:dyDescent="0.2">
      <c r="B17" s="80" t="s">
        <v>411</v>
      </c>
      <c r="C17" s="91">
        <v>103.9</v>
      </c>
      <c r="D17" s="92">
        <v>104.1</v>
      </c>
      <c r="E17" s="92">
        <v>105.1</v>
      </c>
      <c r="F17" s="92">
        <v>105.6</v>
      </c>
      <c r="G17" s="92">
        <v>105.5</v>
      </c>
      <c r="H17" s="92">
        <v>99.2</v>
      </c>
      <c r="I17" s="92">
        <v>135.80000000000001</v>
      </c>
      <c r="J17" s="92">
        <v>87.5</v>
      </c>
    </row>
    <row r="18" spans="2:10" x14ac:dyDescent="0.2">
      <c r="B18" s="80" t="s">
        <v>412</v>
      </c>
      <c r="C18" s="91">
        <v>100</v>
      </c>
      <c r="D18" s="92">
        <v>100</v>
      </c>
      <c r="E18" s="92">
        <v>100</v>
      </c>
      <c r="F18" s="92">
        <v>100</v>
      </c>
      <c r="G18" s="92">
        <v>100</v>
      </c>
      <c r="H18" s="92">
        <v>100</v>
      </c>
      <c r="I18" s="92">
        <v>100</v>
      </c>
      <c r="J18" s="92">
        <v>100</v>
      </c>
    </row>
    <row r="19" spans="2:10" x14ac:dyDescent="0.2">
      <c r="B19" s="80" t="s">
        <v>413</v>
      </c>
      <c r="C19" s="91">
        <v>99.3</v>
      </c>
      <c r="D19" s="92">
        <v>99.3</v>
      </c>
      <c r="E19" s="92">
        <v>98.7</v>
      </c>
      <c r="F19" s="92">
        <v>100.8</v>
      </c>
      <c r="G19" s="92">
        <v>99.1</v>
      </c>
      <c r="H19" s="92">
        <v>101.4</v>
      </c>
      <c r="I19" s="92">
        <v>93.4</v>
      </c>
      <c r="J19" s="92">
        <v>93.3</v>
      </c>
    </row>
    <row r="20" spans="2:10" x14ac:dyDescent="0.2">
      <c r="C20" s="85"/>
    </row>
    <row r="21" spans="2:10" x14ac:dyDescent="0.2">
      <c r="B21" s="80" t="s">
        <v>414</v>
      </c>
      <c r="C21" s="91">
        <v>114.7</v>
      </c>
      <c r="D21" s="92">
        <v>116</v>
      </c>
      <c r="E21" s="92">
        <v>92.7</v>
      </c>
      <c r="F21" s="92">
        <v>97</v>
      </c>
      <c r="G21" s="92">
        <v>129.19999999999999</v>
      </c>
      <c r="H21" s="92">
        <v>101.1</v>
      </c>
      <c r="I21" s="92">
        <v>98.3</v>
      </c>
      <c r="J21" s="92">
        <v>89.2</v>
      </c>
    </row>
    <row r="22" spans="2:10" x14ac:dyDescent="0.2">
      <c r="B22" s="80" t="s">
        <v>415</v>
      </c>
      <c r="C22" s="91">
        <v>93.3</v>
      </c>
      <c r="D22" s="92">
        <v>93.2</v>
      </c>
      <c r="E22" s="92">
        <v>84.5</v>
      </c>
      <c r="F22" s="92">
        <v>87.7</v>
      </c>
      <c r="G22" s="92">
        <v>96.3</v>
      </c>
      <c r="H22" s="92">
        <v>99.1</v>
      </c>
      <c r="I22" s="92">
        <v>123.8</v>
      </c>
      <c r="J22" s="92">
        <v>71.900000000000006</v>
      </c>
    </row>
    <row r="23" spans="2:10" x14ac:dyDescent="0.2">
      <c r="B23" s="82" t="s">
        <v>416</v>
      </c>
      <c r="C23" s="93">
        <v>102.5</v>
      </c>
      <c r="D23" s="94">
        <v>103.6</v>
      </c>
      <c r="E23" s="94">
        <v>91.2</v>
      </c>
      <c r="F23" s="94">
        <v>90.1</v>
      </c>
      <c r="G23" s="94">
        <v>111.6</v>
      </c>
      <c r="H23" s="94">
        <v>97.2</v>
      </c>
      <c r="I23" s="94">
        <v>91.2</v>
      </c>
      <c r="J23" s="94">
        <v>85.3</v>
      </c>
    </row>
    <row r="24" spans="2:10" x14ac:dyDescent="0.2">
      <c r="C24" s="85"/>
    </row>
    <row r="25" spans="2:10" x14ac:dyDescent="0.2">
      <c r="C25" s="85"/>
      <c r="F25" s="80" t="s">
        <v>417</v>
      </c>
    </row>
    <row r="26" spans="2:10" x14ac:dyDescent="0.2">
      <c r="B26" s="80" t="s">
        <v>408</v>
      </c>
      <c r="C26" s="91">
        <v>1.9</v>
      </c>
      <c r="D26" s="92">
        <v>3.3</v>
      </c>
      <c r="E26" s="92">
        <v>-2.6</v>
      </c>
      <c r="F26" s="92">
        <v>-4</v>
      </c>
      <c r="G26" s="92">
        <v>4.7</v>
      </c>
      <c r="H26" s="92">
        <v>19.5</v>
      </c>
      <c r="I26" s="92">
        <v>2.5</v>
      </c>
      <c r="J26" s="92">
        <v>1.9</v>
      </c>
    </row>
    <row r="27" spans="2:10" x14ac:dyDescent="0.2">
      <c r="B27" s="80" t="s">
        <v>409</v>
      </c>
      <c r="C27" s="95">
        <f t="shared" ref="C27:J28" si="0">C14/C13*100-100</f>
        <v>2.251407129455913</v>
      </c>
      <c r="D27" s="96">
        <f t="shared" si="0"/>
        <v>2.4714828897338492</v>
      </c>
      <c r="E27" s="96">
        <f t="shared" si="0"/>
        <v>0.71794871794872961</v>
      </c>
      <c r="F27" s="96">
        <f t="shared" si="0"/>
        <v>-2.5083612040133829</v>
      </c>
      <c r="G27" s="96">
        <f t="shared" si="0"/>
        <v>1.4760147601476064</v>
      </c>
      <c r="H27" s="96">
        <f t="shared" si="0"/>
        <v>13.561470215462592</v>
      </c>
      <c r="I27" s="96">
        <f t="shared" si="0"/>
        <v>1.8612521150592301</v>
      </c>
      <c r="J27" s="96">
        <f t="shared" si="0"/>
        <v>23.068893528183736</v>
      </c>
    </row>
    <row r="28" spans="2:10" x14ac:dyDescent="0.2">
      <c r="B28" s="80" t="s">
        <v>410</v>
      </c>
      <c r="C28" s="95">
        <f t="shared" si="0"/>
        <v>-2.2018348623853257</v>
      </c>
      <c r="D28" s="96">
        <f t="shared" si="0"/>
        <v>-1.855287569573278</v>
      </c>
      <c r="E28" s="96">
        <f t="shared" si="0"/>
        <v>-7.2301425661914607</v>
      </c>
      <c r="F28" s="96">
        <f t="shared" si="0"/>
        <v>-5.9176672384219557</v>
      </c>
      <c r="G28" s="96">
        <f t="shared" si="0"/>
        <v>-0.45454545454545325</v>
      </c>
      <c r="H28" s="96">
        <f t="shared" si="0"/>
        <v>11.495535714285722</v>
      </c>
      <c r="I28" s="96">
        <f t="shared" si="0"/>
        <v>12.541528239202648</v>
      </c>
      <c r="J28" s="96">
        <f>J15/J14*100-100+0.1</f>
        <v>-26.19346904156064</v>
      </c>
    </row>
    <row r="29" spans="2:10" x14ac:dyDescent="0.2">
      <c r="C29" s="85"/>
    </row>
    <row r="30" spans="2:10" x14ac:dyDescent="0.2">
      <c r="B30" s="80" t="s">
        <v>411</v>
      </c>
      <c r="C30" s="95">
        <f>C17/C15*100-100-0.1</f>
        <v>-2.6328330206378951</v>
      </c>
      <c r="D30" s="96">
        <f t="shared" ref="D30:I30" si="1">D17/D15*100-100</f>
        <v>-1.606805293005678</v>
      </c>
      <c r="E30" s="96">
        <f t="shared" si="1"/>
        <v>15.367727771679469</v>
      </c>
      <c r="F30" s="96">
        <f t="shared" si="1"/>
        <v>-3.7374658158614551</v>
      </c>
      <c r="G30" s="96">
        <f t="shared" si="1"/>
        <v>-3.6529680365296855</v>
      </c>
      <c r="H30" s="96">
        <f t="shared" si="1"/>
        <v>-0.70070070070070756</v>
      </c>
      <c r="I30" s="96">
        <f t="shared" si="1"/>
        <v>0.22140221402216298</v>
      </c>
      <c r="J30" s="96">
        <f>J17/J15*100-100-0.1</f>
        <v>0.59044879171460141</v>
      </c>
    </row>
    <row r="31" spans="2:10" x14ac:dyDescent="0.2">
      <c r="B31" s="80" t="s">
        <v>412</v>
      </c>
      <c r="C31" s="95">
        <f>C18/C17*100-100+0.1</f>
        <v>-3.653609239653528</v>
      </c>
      <c r="D31" s="96">
        <f t="shared" ref="C31:J32" si="2">D18/D17*100-100</f>
        <v>-3.9385206532180632</v>
      </c>
      <c r="E31" s="96">
        <f t="shared" si="2"/>
        <v>-4.8525214081826817</v>
      </c>
      <c r="F31" s="96">
        <f t="shared" si="2"/>
        <v>-5.3030303030302974</v>
      </c>
      <c r="G31" s="96">
        <f t="shared" si="2"/>
        <v>-5.2132701421800931</v>
      </c>
      <c r="H31" s="96">
        <f t="shared" si="2"/>
        <v>0.80645161290323131</v>
      </c>
      <c r="I31" s="96">
        <f>I18/I17*100-100+0.1</f>
        <v>-26.262297496318119</v>
      </c>
      <c r="J31" s="96">
        <f t="shared" si="2"/>
        <v>14.285714285714278</v>
      </c>
    </row>
    <row r="32" spans="2:10" x14ac:dyDescent="0.2">
      <c r="B32" s="80" t="s">
        <v>413</v>
      </c>
      <c r="C32" s="95">
        <f t="shared" si="2"/>
        <v>-0.70000000000000284</v>
      </c>
      <c r="D32" s="96">
        <f t="shared" si="2"/>
        <v>-0.70000000000000284</v>
      </c>
      <c r="E32" s="96">
        <f t="shared" si="2"/>
        <v>-1.2999999999999972</v>
      </c>
      <c r="F32" s="96">
        <f t="shared" si="2"/>
        <v>0.79999999999999716</v>
      </c>
      <c r="G32" s="96">
        <f t="shared" si="2"/>
        <v>-0.90000000000000568</v>
      </c>
      <c r="H32" s="96">
        <f t="shared" si="2"/>
        <v>1.4000000000000057</v>
      </c>
      <c r="I32" s="96">
        <f t="shared" si="2"/>
        <v>-6.5999999999999943</v>
      </c>
      <c r="J32" s="96">
        <f t="shared" si="2"/>
        <v>-6.7000000000000028</v>
      </c>
    </row>
    <row r="33" spans="2:10" x14ac:dyDescent="0.2">
      <c r="C33" s="85"/>
    </row>
    <row r="34" spans="2:10" x14ac:dyDescent="0.2">
      <c r="B34" s="80" t="s">
        <v>414</v>
      </c>
      <c r="C34" s="95">
        <f t="shared" ref="C34:J34" si="3">C21/C19*100-100</f>
        <v>15.508559919436053</v>
      </c>
      <c r="D34" s="96">
        <f t="shared" si="3"/>
        <v>16.817724068479365</v>
      </c>
      <c r="E34" s="96">
        <f>E21/E19*100-100+0.1</f>
        <v>-5.9790273556230975</v>
      </c>
      <c r="F34" s="96">
        <f>F21/F19*100-100+0.1</f>
        <v>-3.6698412698412652</v>
      </c>
      <c r="G34" s="96">
        <f t="shared" si="3"/>
        <v>30.373360242179615</v>
      </c>
      <c r="H34" s="96">
        <f t="shared" si="3"/>
        <v>-0.29585798816569309</v>
      </c>
      <c r="I34" s="96">
        <f t="shared" si="3"/>
        <v>5.2462526766595232</v>
      </c>
      <c r="J34" s="96">
        <f t="shared" si="3"/>
        <v>-4.3944265809217455</v>
      </c>
    </row>
    <row r="35" spans="2:10" x14ac:dyDescent="0.2">
      <c r="B35" s="80" t="s">
        <v>415</v>
      </c>
      <c r="C35" s="95">
        <f t="shared" ref="C35:J36" si="4">C22/C21*100-100</f>
        <v>-18.657367044463825</v>
      </c>
      <c r="D35" s="96">
        <f>D22/D21*100-100+0.1</f>
        <v>-19.555172413793095</v>
      </c>
      <c r="E35" s="96">
        <f>E22/E21*100-100-0.1</f>
        <v>-8.9457389428263152</v>
      </c>
      <c r="F35" s="96">
        <f t="shared" si="4"/>
        <v>-9.5876288659793829</v>
      </c>
      <c r="G35" s="96">
        <f>G22/G21*100-100+0.11</f>
        <v>-25.354396284829718</v>
      </c>
      <c r="H35" s="96">
        <f t="shared" si="4"/>
        <v>-1.9782393669634075</v>
      </c>
      <c r="I35" s="96">
        <f>I22/I21*100-100+0.1</f>
        <v>26.040996948118</v>
      </c>
      <c r="J35" s="96">
        <f t="shared" si="4"/>
        <v>-19.394618834080717</v>
      </c>
    </row>
    <row r="36" spans="2:10" x14ac:dyDescent="0.2">
      <c r="B36" s="82" t="s">
        <v>416</v>
      </c>
      <c r="C36" s="97">
        <f t="shared" si="4"/>
        <v>9.8606645230439511</v>
      </c>
      <c r="D36" s="98">
        <f t="shared" si="4"/>
        <v>11.158798283261788</v>
      </c>
      <c r="E36" s="98">
        <f t="shared" si="4"/>
        <v>7.9289940828402479</v>
      </c>
      <c r="F36" s="98">
        <f t="shared" si="4"/>
        <v>2.7366020524515164</v>
      </c>
      <c r="G36" s="98">
        <f t="shared" si="4"/>
        <v>15.887850467289709</v>
      </c>
      <c r="H36" s="98">
        <f t="shared" si="4"/>
        <v>-1.9172552976791053</v>
      </c>
      <c r="I36" s="98">
        <f t="shared" si="4"/>
        <v>-26.332794830371569</v>
      </c>
      <c r="J36" s="98">
        <f t="shared" si="4"/>
        <v>18.636995827538243</v>
      </c>
    </row>
    <row r="37" spans="2:10" ht="18" thickBot="1" x14ac:dyDescent="0.25">
      <c r="B37" s="83"/>
      <c r="C37" s="99"/>
      <c r="D37" s="83"/>
      <c r="E37" s="83"/>
      <c r="F37" s="83"/>
      <c r="G37" s="83"/>
      <c r="H37" s="83"/>
      <c r="I37" s="83"/>
      <c r="J37" s="83"/>
    </row>
    <row r="38" spans="2:10" x14ac:dyDescent="0.2">
      <c r="C38" s="89"/>
      <c r="D38" s="86"/>
      <c r="E38" s="86"/>
      <c r="F38" s="100" t="s">
        <v>418</v>
      </c>
      <c r="G38" s="86"/>
      <c r="H38" s="86"/>
      <c r="I38" s="86"/>
      <c r="J38" s="86"/>
    </row>
    <row r="39" spans="2:10" x14ac:dyDescent="0.2">
      <c r="C39" s="85"/>
      <c r="D39" s="86"/>
      <c r="E39" s="86"/>
      <c r="F39" s="86"/>
      <c r="G39" s="88" t="s">
        <v>298</v>
      </c>
      <c r="H39" s="86"/>
      <c r="I39" s="86"/>
      <c r="J39" s="86"/>
    </row>
    <row r="40" spans="2:10" x14ac:dyDescent="0.2">
      <c r="C40" s="101" t="s">
        <v>393</v>
      </c>
      <c r="D40" s="85"/>
      <c r="E40" s="85"/>
      <c r="F40" s="85"/>
      <c r="G40" s="85"/>
      <c r="H40" s="85"/>
      <c r="I40" s="85"/>
      <c r="J40" s="85"/>
    </row>
    <row r="41" spans="2:10" x14ac:dyDescent="0.2">
      <c r="B41" s="86"/>
      <c r="C41" s="89"/>
      <c r="D41" s="90" t="s">
        <v>396</v>
      </c>
      <c r="E41" s="90" t="s">
        <v>419</v>
      </c>
      <c r="F41" s="90" t="s">
        <v>136</v>
      </c>
      <c r="G41" s="90" t="s">
        <v>420</v>
      </c>
      <c r="H41" s="90" t="s">
        <v>421</v>
      </c>
      <c r="I41" s="90" t="s">
        <v>422</v>
      </c>
      <c r="J41" s="90" t="s">
        <v>6</v>
      </c>
    </row>
    <row r="42" spans="2:10" x14ac:dyDescent="0.2">
      <c r="C42" s="85"/>
    </row>
    <row r="43" spans="2:10" x14ac:dyDescent="0.2">
      <c r="B43" s="80" t="s">
        <v>408</v>
      </c>
      <c r="C43" s="91">
        <v>125.3</v>
      </c>
      <c r="D43" s="92">
        <v>136.69999999999999</v>
      </c>
      <c r="E43" s="92">
        <v>136.80000000000001</v>
      </c>
      <c r="F43" s="92">
        <v>131.1</v>
      </c>
      <c r="G43" s="92">
        <v>96.9</v>
      </c>
      <c r="H43" s="92">
        <v>117.8</v>
      </c>
      <c r="I43" s="92">
        <v>150.6</v>
      </c>
      <c r="J43" s="92">
        <v>93.3</v>
      </c>
    </row>
    <row r="44" spans="2:10" x14ac:dyDescent="0.2">
      <c r="B44" s="80" t="s">
        <v>409</v>
      </c>
      <c r="C44" s="91">
        <v>123.4</v>
      </c>
      <c r="D44" s="92">
        <v>126.9</v>
      </c>
      <c r="E44" s="92">
        <v>135</v>
      </c>
      <c r="F44" s="92">
        <v>127.1</v>
      </c>
      <c r="G44" s="92">
        <v>100</v>
      </c>
      <c r="H44" s="92">
        <v>113.4</v>
      </c>
      <c r="I44" s="92">
        <v>145.1</v>
      </c>
      <c r="J44" s="92">
        <v>92.1</v>
      </c>
    </row>
    <row r="45" spans="2:10" x14ac:dyDescent="0.2">
      <c r="B45" s="80" t="s">
        <v>410</v>
      </c>
      <c r="C45" s="91">
        <v>116.6</v>
      </c>
      <c r="D45" s="92">
        <v>128.30000000000001</v>
      </c>
      <c r="E45" s="92">
        <v>120.3</v>
      </c>
      <c r="F45" s="92">
        <v>135.4</v>
      </c>
      <c r="G45" s="92">
        <v>105</v>
      </c>
      <c r="H45" s="92">
        <v>110.3</v>
      </c>
      <c r="I45" s="92">
        <v>124.9</v>
      </c>
      <c r="J45" s="92">
        <v>99.8</v>
      </c>
    </row>
    <row r="46" spans="2:10" x14ac:dyDescent="0.2">
      <c r="C46" s="85"/>
    </row>
    <row r="47" spans="2:10" x14ac:dyDescent="0.2">
      <c r="B47" s="80" t="s">
        <v>411</v>
      </c>
      <c r="C47" s="91">
        <v>101.8</v>
      </c>
      <c r="D47" s="92">
        <v>109.4</v>
      </c>
      <c r="E47" s="92">
        <v>94.8</v>
      </c>
      <c r="F47" s="92">
        <v>147.19999999999999</v>
      </c>
      <c r="G47" s="92">
        <v>83</v>
      </c>
      <c r="H47" s="92">
        <v>104.4</v>
      </c>
      <c r="I47" s="92">
        <v>111.4</v>
      </c>
      <c r="J47" s="92">
        <v>99.2</v>
      </c>
    </row>
    <row r="48" spans="2:10" x14ac:dyDescent="0.2">
      <c r="B48" s="80" t="s">
        <v>412</v>
      </c>
      <c r="C48" s="91">
        <v>100</v>
      </c>
      <c r="D48" s="92">
        <v>100</v>
      </c>
      <c r="E48" s="92">
        <v>100</v>
      </c>
      <c r="F48" s="92">
        <v>100</v>
      </c>
      <c r="G48" s="92">
        <v>100</v>
      </c>
      <c r="H48" s="92">
        <v>100</v>
      </c>
      <c r="I48" s="92">
        <v>100</v>
      </c>
      <c r="J48" s="92">
        <v>100</v>
      </c>
    </row>
    <row r="49" spans="2:10" x14ac:dyDescent="0.2">
      <c r="B49" s="80" t="s">
        <v>413</v>
      </c>
      <c r="C49" s="91">
        <v>98.8</v>
      </c>
      <c r="D49" s="92">
        <v>101.5</v>
      </c>
      <c r="E49" s="92">
        <v>95.2</v>
      </c>
      <c r="F49" s="92">
        <v>80.099999999999994</v>
      </c>
      <c r="G49" s="92">
        <v>94.4</v>
      </c>
      <c r="H49" s="92">
        <v>98</v>
      </c>
      <c r="I49" s="92">
        <v>108.4</v>
      </c>
      <c r="J49" s="92">
        <v>88</v>
      </c>
    </row>
    <row r="50" spans="2:10" x14ac:dyDescent="0.2">
      <c r="C50" s="85"/>
    </row>
    <row r="51" spans="2:10" x14ac:dyDescent="0.2">
      <c r="B51" s="80" t="s">
        <v>414</v>
      </c>
      <c r="C51" s="91">
        <v>94.8</v>
      </c>
      <c r="D51" s="92">
        <v>91.2</v>
      </c>
      <c r="E51" s="92">
        <v>85.4</v>
      </c>
      <c r="F51" s="92">
        <v>85.7</v>
      </c>
      <c r="G51" s="92">
        <v>93.3</v>
      </c>
      <c r="H51" s="92">
        <v>90.7</v>
      </c>
      <c r="I51" s="92">
        <v>101.9</v>
      </c>
      <c r="J51" s="92">
        <v>90.1</v>
      </c>
    </row>
    <row r="52" spans="2:10" x14ac:dyDescent="0.2">
      <c r="B52" s="80" t="s">
        <v>415</v>
      </c>
      <c r="C52" s="91">
        <v>94.4</v>
      </c>
      <c r="D52" s="92">
        <v>87.9</v>
      </c>
      <c r="E52" s="92">
        <v>87.7</v>
      </c>
      <c r="F52" s="92">
        <v>81.099999999999994</v>
      </c>
      <c r="G52" s="92">
        <v>92.8</v>
      </c>
      <c r="H52" s="92">
        <v>86.4</v>
      </c>
      <c r="I52" s="92">
        <v>101.8</v>
      </c>
      <c r="J52" s="92">
        <v>90.6</v>
      </c>
    </row>
    <row r="53" spans="2:10" x14ac:dyDescent="0.2">
      <c r="B53" s="82" t="s">
        <v>416</v>
      </c>
      <c r="C53" s="93">
        <v>86.3</v>
      </c>
      <c r="D53" s="94">
        <v>85.1</v>
      </c>
      <c r="E53" s="94">
        <v>87.1</v>
      </c>
      <c r="F53" s="94">
        <v>82</v>
      </c>
      <c r="G53" s="94">
        <v>92.9</v>
      </c>
      <c r="H53" s="94">
        <v>86.4</v>
      </c>
      <c r="I53" s="94">
        <v>82.1</v>
      </c>
      <c r="J53" s="94">
        <v>83</v>
      </c>
    </row>
    <row r="54" spans="2:10" x14ac:dyDescent="0.2">
      <c r="C54" s="85"/>
    </row>
    <row r="55" spans="2:10" x14ac:dyDescent="0.2">
      <c r="C55" s="85"/>
      <c r="F55" s="80" t="s">
        <v>417</v>
      </c>
    </row>
    <row r="56" spans="2:10" x14ac:dyDescent="0.2">
      <c r="B56" s="80" t="s">
        <v>408</v>
      </c>
      <c r="C56" s="91">
        <v>-11.8</v>
      </c>
      <c r="D56" s="92">
        <v>25.5</v>
      </c>
      <c r="E56" s="92">
        <v>-19</v>
      </c>
      <c r="F56" s="92">
        <v>-24.1</v>
      </c>
      <c r="G56" s="92">
        <v>-13</v>
      </c>
      <c r="H56" s="92">
        <v>7.2</v>
      </c>
      <c r="I56" s="92">
        <v>-9.8000000000000007</v>
      </c>
      <c r="J56" s="92">
        <v>-3.6</v>
      </c>
    </row>
    <row r="57" spans="2:10" x14ac:dyDescent="0.2">
      <c r="B57" s="80" t="s">
        <v>409</v>
      </c>
      <c r="C57" s="95">
        <f t="shared" ref="C57:J58" si="5">C44/C43*100-100</f>
        <v>-1.5163607342378214</v>
      </c>
      <c r="D57" s="96">
        <f t="shared" si="5"/>
        <v>-7.1689831748354038</v>
      </c>
      <c r="E57" s="96">
        <f>E44/E43*100-100-0.1</f>
        <v>-1.4157894736842196</v>
      </c>
      <c r="F57" s="96">
        <f>F44/F43*100-100+0.1</f>
        <v>-2.951106025934402</v>
      </c>
      <c r="G57" s="96">
        <f t="shared" si="5"/>
        <v>3.1991744066047261</v>
      </c>
      <c r="H57" s="96">
        <f t="shared" si="5"/>
        <v>-3.735144312393885</v>
      </c>
      <c r="I57" s="96">
        <f t="shared" si="5"/>
        <v>-3.6520584329349219</v>
      </c>
      <c r="J57" s="96">
        <f t="shared" si="5"/>
        <v>-1.2861736334405123</v>
      </c>
    </row>
    <row r="58" spans="2:10" x14ac:dyDescent="0.2">
      <c r="B58" s="80" t="s">
        <v>410</v>
      </c>
      <c r="C58" s="95">
        <f t="shared" si="5"/>
        <v>-5.5105348460291737</v>
      </c>
      <c r="D58" s="96">
        <f t="shared" si="5"/>
        <v>1.1032308904649284</v>
      </c>
      <c r="E58" s="96">
        <f t="shared" si="5"/>
        <v>-10.888888888888886</v>
      </c>
      <c r="F58" s="96">
        <f t="shared" si="5"/>
        <v>6.5302911093627216</v>
      </c>
      <c r="G58" s="96">
        <f t="shared" si="5"/>
        <v>5</v>
      </c>
      <c r="H58" s="96">
        <f t="shared" si="5"/>
        <v>-2.7336860670194056</v>
      </c>
      <c r="I58" s="96">
        <f t="shared" si="5"/>
        <v>-13.921433494141965</v>
      </c>
      <c r="J58" s="96">
        <f t="shared" si="5"/>
        <v>8.3604777415852425</v>
      </c>
    </row>
    <row r="59" spans="2:10" x14ac:dyDescent="0.2">
      <c r="C59" s="85"/>
    </row>
    <row r="60" spans="2:10" x14ac:dyDescent="0.2">
      <c r="B60" s="80" t="s">
        <v>411</v>
      </c>
      <c r="C60" s="95">
        <f t="shared" ref="C60:J60" si="6">C47/C45*100-100</f>
        <v>-12.692967409948537</v>
      </c>
      <c r="D60" s="96">
        <f>D47/D45*100-100-0.1</f>
        <v>-14.831098986749813</v>
      </c>
      <c r="E60" s="96">
        <f t="shared" si="6"/>
        <v>-21.197007481296765</v>
      </c>
      <c r="F60" s="96">
        <f t="shared" si="6"/>
        <v>8.7149187592318924</v>
      </c>
      <c r="G60" s="96">
        <f t="shared" si="6"/>
        <v>-20.952380952380949</v>
      </c>
      <c r="H60" s="96">
        <f>H47/H45*100-100-0.1</f>
        <v>-5.4490480507706192</v>
      </c>
      <c r="I60" s="96">
        <f t="shared" si="6"/>
        <v>-10.80864691753402</v>
      </c>
      <c r="J60" s="96">
        <f t="shared" si="6"/>
        <v>-0.60120240480961229</v>
      </c>
    </row>
    <row r="61" spans="2:10" x14ac:dyDescent="0.2">
      <c r="B61" s="80" t="s">
        <v>412</v>
      </c>
      <c r="C61" s="95">
        <f t="shared" ref="C61:J62" si="7">C48/C47*100-100</f>
        <v>-1.7681728880157124</v>
      </c>
      <c r="D61" s="96">
        <f t="shared" si="7"/>
        <v>-8.5923217550274273</v>
      </c>
      <c r="E61" s="96">
        <f t="shared" si="7"/>
        <v>5.4852320675105517</v>
      </c>
      <c r="F61" s="96">
        <f>F48/F47*100-100+0.1</f>
        <v>-31.965217391304343</v>
      </c>
      <c r="G61" s="96">
        <f t="shared" si="7"/>
        <v>20.481927710843379</v>
      </c>
      <c r="H61" s="96">
        <f t="shared" si="7"/>
        <v>-4.2145593869731783</v>
      </c>
      <c r="I61" s="96">
        <f t="shared" si="7"/>
        <v>-10.233393177737881</v>
      </c>
      <c r="J61" s="96">
        <f t="shared" si="7"/>
        <v>0.80645161290323131</v>
      </c>
    </row>
    <row r="62" spans="2:10" x14ac:dyDescent="0.2">
      <c r="B62" s="80" t="s">
        <v>413</v>
      </c>
      <c r="C62" s="95">
        <f t="shared" si="7"/>
        <v>-1.2000000000000028</v>
      </c>
      <c r="D62" s="96">
        <f t="shared" si="7"/>
        <v>1.4999999999999858</v>
      </c>
      <c r="E62" s="96">
        <f t="shared" si="7"/>
        <v>-4.7999999999999972</v>
      </c>
      <c r="F62" s="96">
        <f t="shared" si="7"/>
        <v>-19.900000000000006</v>
      </c>
      <c r="G62" s="96">
        <f t="shared" si="7"/>
        <v>-5.5999999999999943</v>
      </c>
      <c r="H62" s="96">
        <f t="shared" si="7"/>
        <v>-2</v>
      </c>
      <c r="I62" s="96">
        <f t="shared" si="7"/>
        <v>8.4000000000000057</v>
      </c>
      <c r="J62" s="96">
        <f t="shared" si="7"/>
        <v>-12</v>
      </c>
    </row>
    <row r="63" spans="2:10" x14ac:dyDescent="0.2">
      <c r="C63" s="85"/>
    </row>
    <row r="64" spans="2:10" x14ac:dyDescent="0.2">
      <c r="B64" s="80" t="s">
        <v>414</v>
      </c>
      <c r="C64" s="95">
        <f t="shared" ref="C64:J64" si="8">C51/C49*100-100</f>
        <v>-4.0485829959514206</v>
      </c>
      <c r="D64" s="96">
        <f>D51/D49*100-100-0.1</f>
        <v>-10.24778325123153</v>
      </c>
      <c r="E64" s="96">
        <f t="shared" si="8"/>
        <v>-10.294117647058826</v>
      </c>
      <c r="F64" s="96">
        <f>F51/F49*100-100-0.1</f>
        <v>6.8912609238452038</v>
      </c>
      <c r="G64" s="96">
        <f t="shared" si="8"/>
        <v>-1.1652542372881527</v>
      </c>
      <c r="H64" s="96">
        <f t="shared" si="8"/>
        <v>-7.4489795918367321</v>
      </c>
      <c r="I64" s="96">
        <f>I51/I49*100-100-0.1</f>
        <v>-6.0963099630996336</v>
      </c>
      <c r="J64" s="96">
        <f t="shared" si="8"/>
        <v>2.386363636363626</v>
      </c>
    </row>
    <row r="65" spans="1:10" x14ac:dyDescent="0.2">
      <c r="B65" s="80" t="s">
        <v>415</v>
      </c>
      <c r="C65" s="95">
        <f>C52/C51*100-100-0.1</f>
        <v>-0.52194092827003258</v>
      </c>
      <c r="D65" s="96">
        <f t="shared" ref="C65:J66" si="9">D52/D51*100-100</f>
        <v>-3.6184210526315752</v>
      </c>
      <c r="E65" s="96">
        <f t="shared" si="9"/>
        <v>2.6932084309133444</v>
      </c>
      <c r="F65" s="96">
        <f>F52/F51*100-100+0.1</f>
        <v>-5.267561260210039</v>
      </c>
      <c r="G65" s="96">
        <f t="shared" si="9"/>
        <v>-0.53590568060020871</v>
      </c>
      <c r="H65" s="96">
        <f t="shared" si="9"/>
        <v>-4.7409040793825739</v>
      </c>
      <c r="I65" s="96">
        <f>I52/I51*100-100+0.1</f>
        <v>1.8645731108847541E-3</v>
      </c>
      <c r="J65" s="96">
        <f>J52/J51*100-100-0.1</f>
        <v>0.45493895671476425</v>
      </c>
    </row>
    <row r="66" spans="1:10" x14ac:dyDescent="0.2">
      <c r="B66" s="82" t="s">
        <v>416</v>
      </c>
      <c r="C66" s="97">
        <f t="shared" si="9"/>
        <v>-8.580508474576277</v>
      </c>
      <c r="D66" s="98">
        <f t="shared" si="9"/>
        <v>-3.1854379977247049</v>
      </c>
      <c r="E66" s="98">
        <f t="shared" si="9"/>
        <v>-0.68415051311289687</v>
      </c>
      <c r="F66" s="98">
        <f t="shared" si="9"/>
        <v>1.109741060419239</v>
      </c>
      <c r="G66" s="98">
        <f t="shared" si="9"/>
        <v>0.10775862068965125</v>
      </c>
      <c r="H66" s="98">
        <f t="shared" si="9"/>
        <v>0</v>
      </c>
      <c r="I66" s="98">
        <f t="shared" si="9"/>
        <v>-19.351669941060905</v>
      </c>
      <c r="J66" s="98">
        <f t="shared" si="9"/>
        <v>-8.3885209713024267</v>
      </c>
    </row>
    <row r="67" spans="1:10" ht="18" thickBot="1" x14ac:dyDescent="0.25">
      <c r="B67" s="83"/>
      <c r="C67" s="99"/>
      <c r="D67" s="83"/>
      <c r="E67" s="83"/>
      <c r="F67" s="83"/>
      <c r="G67" s="83"/>
      <c r="H67" s="83"/>
      <c r="I67" s="83"/>
      <c r="J67" s="83"/>
    </row>
    <row r="68" spans="1:10" x14ac:dyDescent="0.2">
      <c r="C68" s="80" t="s">
        <v>423</v>
      </c>
    </row>
    <row r="69" spans="1:10" x14ac:dyDescent="0.2">
      <c r="C69" s="80" t="s">
        <v>424</v>
      </c>
    </row>
    <row r="70" spans="1:10" x14ac:dyDescent="0.2">
      <c r="A70" s="80"/>
    </row>
  </sheetData>
  <phoneticPr fontId="2"/>
  <pageMargins left="0.4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3.375" style="2" customWidth="1"/>
    <col min="5" max="8" width="10.875" style="2" customWidth="1"/>
    <col min="9" max="9" width="12.125" style="2"/>
    <col min="10" max="12" width="10.875" style="2" customWidth="1"/>
    <col min="13" max="13" width="11" style="2" customWidth="1"/>
    <col min="14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3.375" style="2" customWidth="1"/>
    <col min="261" max="264" width="10.875" style="2" customWidth="1"/>
    <col min="265" max="265" width="12.125" style="2"/>
    <col min="266" max="268" width="10.875" style="2" customWidth="1"/>
    <col min="269" max="269" width="11" style="2" customWidth="1"/>
    <col min="270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3.375" style="2" customWidth="1"/>
    <col min="517" max="520" width="10.875" style="2" customWidth="1"/>
    <col min="521" max="521" width="12.125" style="2"/>
    <col min="522" max="524" width="10.875" style="2" customWidth="1"/>
    <col min="525" max="525" width="11" style="2" customWidth="1"/>
    <col min="526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3.375" style="2" customWidth="1"/>
    <col min="773" max="776" width="10.875" style="2" customWidth="1"/>
    <col min="777" max="777" width="12.125" style="2"/>
    <col min="778" max="780" width="10.875" style="2" customWidth="1"/>
    <col min="781" max="781" width="11" style="2" customWidth="1"/>
    <col min="782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3.375" style="2" customWidth="1"/>
    <col min="1029" max="1032" width="10.875" style="2" customWidth="1"/>
    <col min="1033" max="1033" width="12.125" style="2"/>
    <col min="1034" max="1036" width="10.875" style="2" customWidth="1"/>
    <col min="1037" max="1037" width="11" style="2" customWidth="1"/>
    <col min="1038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3.375" style="2" customWidth="1"/>
    <col min="1285" max="1288" width="10.875" style="2" customWidth="1"/>
    <col min="1289" max="1289" width="12.125" style="2"/>
    <col min="1290" max="1292" width="10.875" style="2" customWidth="1"/>
    <col min="1293" max="1293" width="11" style="2" customWidth="1"/>
    <col min="1294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3.375" style="2" customWidth="1"/>
    <col min="1541" max="1544" width="10.875" style="2" customWidth="1"/>
    <col min="1545" max="1545" width="12.125" style="2"/>
    <col min="1546" max="1548" width="10.875" style="2" customWidth="1"/>
    <col min="1549" max="1549" width="11" style="2" customWidth="1"/>
    <col min="1550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3.375" style="2" customWidth="1"/>
    <col min="1797" max="1800" width="10.875" style="2" customWidth="1"/>
    <col min="1801" max="1801" width="12.125" style="2"/>
    <col min="1802" max="1804" width="10.875" style="2" customWidth="1"/>
    <col min="1805" max="1805" width="11" style="2" customWidth="1"/>
    <col min="1806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3.375" style="2" customWidth="1"/>
    <col min="2053" max="2056" width="10.875" style="2" customWidth="1"/>
    <col min="2057" max="2057" width="12.125" style="2"/>
    <col min="2058" max="2060" width="10.875" style="2" customWidth="1"/>
    <col min="2061" max="2061" width="11" style="2" customWidth="1"/>
    <col min="2062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3.375" style="2" customWidth="1"/>
    <col min="2309" max="2312" width="10.875" style="2" customWidth="1"/>
    <col min="2313" max="2313" width="12.125" style="2"/>
    <col min="2314" max="2316" width="10.875" style="2" customWidth="1"/>
    <col min="2317" max="2317" width="11" style="2" customWidth="1"/>
    <col min="2318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3.375" style="2" customWidth="1"/>
    <col min="2565" max="2568" width="10.875" style="2" customWidth="1"/>
    <col min="2569" max="2569" width="12.125" style="2"/>
    <col min="2570" max="2572" width="10.875" style="2" customWidth="1"/>
    <col min="2573" max="2573" width="11" style="2" customWidth="1"/>
    <col min="2574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3.375" style="2" customWidth="1"/>
    <col min="2821" max="2824" width="10.875" style="2" customWidth="1"/>
    <col min="2825" max="2825" width="12.125" style="2"/>
    <col min="2826" max="2828" width="10.875" style="2" customWidth="1"/>
    <col min="2829" max="2829" width="11" style="2" customWidth="1"/>
    <col min="2830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3.375" style="2" customWidth="1"/>
    <col min="3077" max="3080" width="10.875" style="2" customWidth="1"/>
    <col min="3081" max="3081" width="12.125" style="2"/>
    <col min="3082" max="3084" width="10.875" style="2" customWidth="1"/>
    <col min="3085" max="3085" width="11" style="2" customWidth="1"/>
    <col min="3086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3.375" style="2" customWidth="1"/>
    <col min="3333" max="3336" width="10.875" style="2" customWidth="1"/>
    <col min="3337" max="3337" width="12.125" style="2"/>
    <col min="3338" max="3340" width="10.875" style="2" customWidth="1"/>
    <col min="3341" max="3341" width="11" style="2" customWidth="1"/>
    <col min="3342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3.375" style="2" customWidth="1"/>
    <col min="3589" max="3592" width="10.875" style="2" customWidth="1"/>
    <col min="3593" max="3593" width="12.125" style="2"/>
    <col min="3594" max="3596" width="10.875" style="2" customWidth="1"/>
    <col min="3597" max="3597" width="11" style="2" customWidth="1"/>
    <col min="3598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3.375" style="2" customWidth="1"/>
    <col min="3845" max="3848" width="10.875" style="2" customWidth="1"/>
    <col min="3849" max="3849" width="12.125" style="2"/>
    <col min="3850" max="3852" width="10.875" style="2" customWidth="1"/>
    <col min="3853" max="3853" width="11" style="2" customWidth="1"/>
    <col min="3854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3.375" style="2" customWidth="1"/>
    <col min="4101" max="4104" width="10.875" style="2" customWidth="1"/>
    <col min="4105" max="4105" width="12.125" style="2"/>
    <col min="4106" max="4108" width="10.875" style="2" customWidth="1"/>
    <col min="4109" max="4109" width="11" style="2" customWidth="1"/>
    <col min="4110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3.375" style="2" customWidth="1"/>
    <col min="4357" max="4360" width="10.875" style="2" customWidth="1"/>
    <col min="4361" max="4361" width="12.125" style="2"/>
    <col min="4362" max="4364" width="10.875" style="2" customWidth="1"/>
    <col min="4365" max="4365" width="11" style="2" customWidth="1"/>
    <col min="4366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3.375" style="2" customWidth="1"/>
    <col min="4613" max="4616" width="10.875" style="2" customWidth="1"/>
    <col min="4617" max="4617" width="12.125" style="2"/>
    <col min="4618" max="4620" width="10.875" style="2" customWidth="1"/>
    <col min="4621" max="4621" width="11" style="2" customWidth="1"/>
    <col min="4622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3.375" style="2" customWidth="1"/>
    <col min="4869" max="4872" width="10.875" style="2" customWidth="1"/>
    <col min="4873" max="4873" width="12.125" style="2"/>
    <col min="4874" max="4876" width="10.875" style="2" customWidth="1"/>
    <col min="4877" max="4877" width="11" style="2" customWidth="1"/>
    <col min="4878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3.375" style="2" customWidth="1"/>
    <col min="5125" max="5128" width="10.875" style="2" customWidth="1"/>
    <col min="5129" max="5129" width="12.125" style="2"/>
    <col min="5130" max="5132" width="10.875" style="2" customWidth="1"/>
    <col min="5133" max="5133" width="11" style="2" customWidth="1"/>
    <col min="5134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3.375" style="2" customWidth="1"/>
    <col min="5381" max="5384" width="10.875" style="2" customWidth="1"/>
    <col min="5385" max="5385" width="12.125" style="2"/>
    <col min="5386" max="5388" width="10.875" style="2" customWidth="1"/>
    <col min="5389" max="5389" width="11" style="2" customWidth="1"/>
    <col min="5390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3.375" style="2" customWidth="1"/>
    <col min="5637" max="5640" width="10.875" style="2" customWidth="1"/>
    <col min="5641" max="5641" width="12.125" style="2"/>
    <col min="5642" max="5644" width="10.875" style="2" customWidth="1"/>
    <col min="5645" max="5645" width="11" style="2" customWidth="1"/>
    <col min="5646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3.375" style="2" customWidth="1"/>
    <col min="5893" max="5896" width="10.875" style="2" customWidth="1"/>
    <col min="5897" max="5897" width="12.125" style="2"/>
    <col min="5898" max="5900" width="10.875" style="2" customWidth="1"/>
    <col min="5901" max="5901" width="11" style="2" customWidth="1"/>
    <col min="5902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3.375" style="2" customWidth="1"/>
    <col min="6149" max="6152" width="10.875" style="2" customWidth="1"/>
    <col min="6153" max="6153" width="12.125" style="2"/>
    <col min="6154" max="6156" width="10.875" style="2" customWidth="1"/>
    <col min="6157" max="6157" width="11" style="2" customWidth="1"/>
    <col min="6158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3.375" style="2" customWidth="1"/>
    <col min="6405" max="6408" width="10.875" style="2" customWidth="1"/>
    <col min="6409" max="6409" width="12.125" style="2"/>
    <col min="6410" max="6412" width="10.875" style="2" customWidth="1"/>
    <col min="6413" max="6413" width="11" style="2" customWidth="1"/>
    <col min="6414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3.375" style="2" customWidth="1"/>
    <col min="6661" max="6664" width="10.875" style="2" customWidth="1"/>
    <col min="6665" max="6665" width="12.125" style="2"/>
    <col min="6666" max="6668" width="10.875" style="2" customWidth="1"/>
    <col min="6669" max="6669" width="11" style="2" customWidth="1"/>
    <col min="6670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3.375" style="2" customWidth="1"/>
    <col min="6917" max="6920" width="10.875" style="2" customWidth="1"/>
    <col min="6921" max="6921" width="12.125" style="2"/>
    <col min="6922" max="6924" width="10.875" style="2" customWidth="1"/>
    <col min="6925" max="6925" width="11" style="2" customWidth="1"/>
    <col min="6926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3.375" style="2" customWidth="1"/>
    <col min="7173" max="7176" width="10.875" style="2" customWidth="1"/>
    <col min="7177" max="7177" width="12.125" style="2"/>
    <col min="7178" max="7180" width="10.875" style="2" customWidth="1"/>
    <col min="7181" max="7181" width="11" style="2" customWidth="1"/>
    <col min="7182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3.375" style="2" customWidth="1"/>
    <col min="7429" max="7432" width="10.875" style="2" customWidth="1"/>
    <col min="7433" max="7433" width="12.125" style="2"/>
    <col min="7434" max="7436" width="10.875" style="2" customWidth="1"/>
    <col min="7437" max="7437" width="11" style="2" customWidth="1"/>
    <col min="7438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3.375" style="2" customWidth="1"/>
    <col min="7685" max="7688" width="10.875" style="2" customWidth="1"/>
    <col min="7689" max="7689" width="12.125" style="2"/>
    <col min="7690" max="7692" width="10.875" style="2" customWidth="1"/>
    <col min="7693" max="7693" width="11" style="2" customWidth="1"/>
    <col min="7694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3.375" style="2" customWidth="1"/>
    <col min="7941" max="7944" width="10.875" style="2" customWidth="1"/>
    <col min="7945" max="7945" width="12.125" style="2"/>
    <col min="7946" max="7948" width="10.875" style="2" customWidth="1"/>
    <col min="7949" max="7949" width="11" style="2" customWidth="1"/>
    <col min="7950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3.375" style="2" customWidth="1"/>
    <col min="8197" max="8200" width="10.875" style="2" customWidth="1"/>
    <col min="8201" max="8201" width="12.125" style="2"/>
    <col min="8202" max="8204" width="10.875" style="2" customWidth="1"/>
    <col min="8205" max="8205" width="11" style="2" customWidth="1"/>
    <col min="8206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3.375" style="2" customWidth="1"/>
    <col min="8453" max="8456" width="10.875" style="2" customWidth="1"/>
    <col min="8457" max="8457" width="12.125" style="2"/>
    <col min="8458" max="8460" width="10.875" style="2" customWidth="1"/>
    <col min="8461" max="8461" width="11" style="2" customWidth="1"/>
    <col min="8462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3.375" style="2" customWidth="1"/>
    <col min="8709" max="8712" width="10.875" style="2" customWidth="1"/>
    <col min="8713" max="8713" width="12.125" style="2"/>
    <col min="8714" max="8716" width="10.875" style="2" customWidth="1"/>
    <col min="8717" max="8717" width="11" style="2" customWidth="1"/>
    <col min="8718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3.375" style="2" customWidth="1"/>
    <col min="8965" max="8968" width="10.875" style="2" customWidth="1"/>
    <col min="8969" max="8969" width="12.125" style="2"/>
    <col min="8970" max="8972" width="10.875" style="2" customWidth="1"/>
    <col min="8973" max="8973" width="11" style="2" customWidth="1"/>
    <col min="8974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3.375" style="2" customWidth="1"/>
    <col min="9221" max="9224" width="10.875" style="2" customWidth="1"/>
    <col min="9225" max="9225" width="12.125" style="2"/>
    <col min="9226" max="9228" width="10.875" style="2" customWidth="1"/>
    <col min="9229" max="9229" width="11" style="2" customWidth="1"/>
    <col min="9230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3.375" style="2" customWidth="1"/>
    <col min="9477" max="9480" width="10.875" style="2" customWidth="1"/>
    <col min="9481" max="9481" width="12.125" style="2"/>
    <col min="9482" max="9484" width="10.875" style="2" customWidth="1"/>
    <col min="9485" max="9485" width="11" style="2" customWidth="1"/>
    <col min="9486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3.375" style="2" customWidth="1"/>
    <col min="9733" max="9736" width="10.875" style="2" customWidth="1"/>
    <col min="9737" max="9737" width="12.125" style="2"/>
    <col min="9738" max="9740" width="10.875" style="2" customWidth="1"/>
    <col min="9741" max="9741" width="11" style="2" customWidth="1"/>
    <col min="9742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3.375" style="2" customWidth="1"/>
    <col min="9989" max="9992" width="10.875" style="2" customWidth="1"/>
    <col min="9993" max="9993" width="12.125" style="2"/>
    <col min="9994" max="9996" width="10.875" style="2" customWidth="1"/>
    <col min="9997" max="9997" width="11" style="2" customWidth="1"/>
    <col min="9998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3.375" style="2" customWidth="1"/>
    <col min="10245" max="10248" width="10.875" style="2" customWidth="1"/>
    <col min="10249" max="10249" width="12.125" style="2"/>
    <col min="10250" max="10252" width="10.875" style="2" customWidth="1"/>
    <col min="10253" max="10253" width="11" style="2" customWidth="1"/>
    <col min="10254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3.375" style="2" customWidth="1"/>
    <col min="10501" max="10504" width="10.875" style="2" customWidth="1"/>
    <col min="10505" max="10505" width="12.125" style="2"/>
    <col min="10506" max="10508" width="10.875" style="2" customWidth="1"/>
    <col min="10509" max="10509" width="11" style="2" customWidth="1"/>
    <col min="10510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3.375" style="2" customWidth="1"/>
    <col min="10757" max="10760" width="10.875" style="2" customWidth="1"/>
    <col min="10761" max="10761" width="12.125" style="2"/>
    <col min="10762" max="10764" width="10.875" style="2" customWidth="1"/>
    <col min="10765" max="10765" width="11" style="2" customWidth="1"/>
    <col min="10766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3.375" style="2" customWidth="1"/>
    <col min="11013" max="11016" width="10.875" style="2" customWidth="1"/>
    <col min="11017" max="11017" width="12.125" style="2"/>
    <col min="11018" max="11020" width="10.875" style="2" customWidth="1"/>
    <col min="11021" max="11021" width="11" style="2" customWidth="1"/>
    <col min="11022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3.375" style="2" customWidth="1"/>
    <col min="11269" max="11272" width="10.875" style="2" customWidth="1"/>
    <col min="11273" max="11273" width="12.125" style="2"/>
    <col min="11274" max="11276" width="10.875" style="2" customWidth="1"/>
    <col min="11277" max="11277" width="11" style="2" customWidth="1"/>
    <col min="11278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3.375" style="2" customWidth="1"/>
    <col min="11525" max="11528" width="10.875" style="2" customWidth="1"/>
    <col min="11529" max="11529" width="12.125" style="2"/>
    <col min="11530" max="11532" width="10.875" style="2" customWidth="1"/>
    <col min="11533" max="11533" width="11" style="2" customWidth="1"/>
    <col min="11534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3.375" style="2" customWidth="1"/>
    <col min="11781" max="11784" width="10.875" style="2" customWidth="1"/>
    <col min="11785" max="11785" width="12.125" style="2"/>
    <col min="11786" max="11788" width="10.875" style="2" customWidth="1"/>
    <col min="11789" max="11789" width="11" style="2" customWidth="1"/>
    <col min="11790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3.375" style="2" customWidth="1"/>
    <col min="12037" max="12040" width="10.875" style="2" customWidth="1"/>
    <col min="12041" max="12041" width="12.125" style="2"/>
    <col min="12042" max="12044" width="10.875" style="2" customWidth="1"/>
    <col min="12045" max="12045" width="11" style="2" customWidth="1"/>
    <col min="12046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3.375" style="2" customWidth="1"/>
    <col min="12293" max="12296" width="10.875" style="2" customWidth="1"/>
    <col min="12297" max="12297" width="12.125" style="2"/>
    <col min="12298" max="12300" width="10.875" style="2" customWidth="1"/>
    <col min="12301" max="12301" width="11" style="2" customWidth="1"/>
    <col min="12302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3.375" style="2" customWidth="1"/>
    <col min="12549" max="12552" width="10.875" style="2" customWidth="1"/>
    <col min="12553" max="12553" width="12.125" style="2"/>
    <col min="12554" max="12556" width="10.875" style="2" customWidth="1"/>
    <col min="12557" max="12557" width="11" style="2" customWidth="1"/>
    <col min="12558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3.375" style="2" customWidth="1"/>
    <col min="12805" max="12808" width="10.875" style="2" customWidth="1"/>
    <col min="12809" max="12809" width="12.125" style="2"/>
    <col min="12810" max="12812" width="10.875" style="2" customWidth="1"/>
    <col min="12813" max="12813" width="11" style="2" customWidth="1"/>
    <col min="12814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3.375" style="2" customWidth="1"/>
    <col min="13061" max="13064" width="10.875" style="2" customWidth="1"/>
    <col min="13065" max="13065" width="12.125" style="2"/>
    <col min="13066" max="13068" width="10.875" style="2" customWidth="1"/>
    <col min="13069" max="13069" width="11" style="2" customWidth="1"/>
    <col min="13070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3.375" style="2" customWidth="1"/>
    <col min="13317" max="13320" width="10.875" style="2" customWidth="1"/>
    <col min="13321" max="13321" width="12.125" style="2"/>
    <col min="13322" max="13324" width="10.875" style="2" customWidth="1"/>
    <col min="13325" max="13325" width="11" style="2" customWidth="1"/>
    <col min="13326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3.375" style="2" customWidth="1"/>
    <col min="13573" max="13576" width="10.875" style="2" customWidth="1"/>
    <col min="13577" max="13577" width="12.125" style="2"/>
    <col min="13578" max="13580" width="10.875" style="2" customWidth="1"/>
    <col min="13581" max="13581" width="11" style="2" customWidth="1"/>
    <col min="13582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3.375" style="2" customWidth="1"/>
    <col min="13829" max="13832" width="10.875" style="2" customWidth="1"/>
    <col min="13833" max="13833" width="12.125" style="2"/>
    <col min="13834" max="13836" width="10.875" style="2" customWidth="1"/>
    <col min="13837" max="13837" width="11" style="2" customWidth="1"/>
    <col min="13838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3.375" style="2" customWidth="1"/>
    <col min="14085" max="14088" width="10.875" style="2" customWidth="1"/>
    <col min="14089" max="14089" width="12.125" style="2"/>
    <col min="14090" max="14092" width="10.875" style="2" customWidth="1"/>
    <col min="14093" max="14093" width="11" style="2" customWidth="1"/>
    <col min="14094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3.375" style="2" customWidth="1"/>
    <col min="14341" max="14344" width="10.875" style="2" customWidth="1"/>
    <col min="14345" max="14345" width="12.125" style="2"/>
    <col min="14346" max="14348" width="10.875" style="2" customWidth="1"/>
    <col min="14349" max="14349" width="11" style="2" customWidth="1"/>
    <col min="14350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3.375" style="2" customWidth="1"/>
    <col min="14597" max="14600" width="10.875" style="2" customWidth="1"/>
    <col min="14601" max="14601" width="12.125" style="2"/>
    <col min="14602" max="14604" width="10.875" style="2" customWidth="1"/>
    <col min="14605" max="14605" width="11" style="2" customWidth="1"/>
    <col min="14606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3.375" style="2" customWidth="1"/>
    <col min="14853" max="14856" width="10.875" style="2" customWidth="1"/>
    <col min="14857" max="14857" width="12.125" style="2"/>
    <col min="14858" max="14860" width="10.875" style="2" customWidth="1"/>
    <col min="14861" max="14861" width="11" style="2" customWidth="1"/>
    <col min="14862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3.375" style="2" customWidth="1"/>
    <col min="15109" max="15112" width="10.875" style="2" customWidth="1"/>
    <col min="15113" max="15113" width="12.125" style="2"/>
    <col min="15114" max="15116" width="10.875" style="2" customWidth="1"/>
    <col min="15117" max="15117" width="11" style="2" customWidth="1"/>
    <col min="15118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3.375" style="2" customWidth="1"/>
    <col min="15365" max="15368" width="10.875" style="2" customWidth="1"/>
    <col min="15369" max="15369" width="12.125" style="2"/>
    <col min="15370" max="15372" width="10.875" style="2" customWidth="1"/>
    <col min="15373" max="15373" width="11" style="2" customWidth="1"/>
    <col min="15374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3.375" style="2" customWidth="1"/>
    <col min="15621" max="15624" width="10.875" style="2" customWidth="1"/>
    <col min="15625" max="15625" width="12.125" style="2"/>
    <col min="15626" max="15628" width="10.875" style="2" customWidth="1"/>
    <col min="15629" max="15629" width="11" style="2" customWidth="1"/>
    <col min="15630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3.375" style="2" customWidth="1"/>
    <col min="15877" max="15880" width="10.875" style="2" customWidth="1"/>
    <col min="15881" max="15881" width="12.125" style="2"/>
    <col min="15882" max="15884" width="10.875" style="2" customWidth="1"/>
    <col min="15885" max="15885" width="11" style="2" customWidth="1"/>
    <col min="15886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3.375" style="2" customWidth="1"/>
    <col min="16133" max="16136" width="10.875" style="2" customWidth="1"/>
    <col min="16137" max="16137" width="12.125" style="2"/>
    <col min="16138" max="16140" width="10.875" style="2" customWidth="1"/>
    <col min="16141" max="16141" width="11" style="2" customWidth="1"/>
    <col min="16142" max="16384" width="12.125" style="2"/>
  </cols>
  <sheetData>
    <row r="1" spans="1:13" x14ac:dyDescent="0.2">
      <c r="A1" s="1"/>
    </row>
    <row r="6" spans="1:13" x14ac:dyDescent="0.2">
      <c r="F6" s="3" t="s">
        <v>461</v>
      </c>
    </row>
    <row r="7" spans="1:13" x14ac:dyDescent="0.2">
      <c r="D7" s="1" t="s">
        <v>462</v>
      </c>
    </row>
    <row r="8" spans="1:13" ht="18" thickBot="1" x14ac:dyDescent="0.25">
      <c r="B8" s="4"/>
      <c r="C8" s="4"/>
      <c r="D8" s="27" t="s">
        <v>463</v>
      </c>
      <c r="E8" s="4"/>
      <c r="F8" s="4"/>
      <c r="G8" s="4"/>
      <c r="H8" s="4"/>
      <c r="I8" s="4"/>
      <c r="J8" s="4"/>
      <c r="K8" s="4"/>
      <c r="L8" s="27" t="s">
        <v>464</v>
      </c>
      <c r="M8" s="4"/>
    </row>
    <row r="9" spans="1:13" x14ac:dyDescent="0.2">
      <c r="D9" s="5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D10" s="5"/>
      <c r="E10" s="5"/>
      <c r="F10" s="5"/>
      <c r="G10" s="6"/>
      <c r="H10" s="6"/>
      <c r="I10" s="109"/>
      <c r="J10" s="6"/>
      <c r="K10" s="6"/>
      <c r="L10" s="6"/>
      <c r="M10" s="6"/>
    </row>
    <row r="11" spans="1:13" x14ac:dyDescent="0.2">
      <c r="D11" s="7" t="s">
        <v>465</v>
      </c>
      <c r="E11" s="7" t="s">
        <v>466</v>
      </c>
      <c r="F11" s="8" t="s">
        <v>467</v>
      </c>
      <c r="G11" s="7" t="s">
        <v>468</v>
      </c>
      <c r="H11" s="7" t="s">
        <v>469</v>
      </c>
      <c r="I11" s="7" t="s">
        <v>470</v>
      </c>
      <c r="J11" s="7" t="s">
        <v>471</v>
      </c>
      <c r="K11" s="7" t="s">
        <v>472</v>
      </c>
      <c r="L11" s="7" t="s">
        <v>473</v>
      </c>
      <c r="M11" s="7" t="s">
        <v>474</v>
      </c>
    </row>
    <row r="12" spans="1:13" x14ac:dyDescent="0.2">
      <c r="B12" s="6"/>
      <c r="C12" s="6"/>
      <c r="D12" s="36"/>
      <c r="E12" s="9" t="s">
        <v>475</v>
      </c>
      <c r="F12" s="10" t="s">
        <v>476</v>
      </c>
      <c r="G12" s="9" t="s">
        <v>477</v>
      </c>
      <c r="H12" s="107" t="s">
        <v>478</v>
      </c>
      <c r="I12" s="107" t="s">
        <v>479</v>
      </c>
      <c r="J12" s="107" t="s">
        <v>480</v>
      </c>
      <c r="K12" s="107" t="s">
        <v>481</v>
      </c>
      <c r="L12" s="107" t="s">
        <v>482</v>
      </c>
      <c r="M12" s="103"/>
    </row>
    <row r="13" spans="1:13" x14ac:dyDescent="0.2">
      <c r="D13" s="73"/>
      <c r="E13" s="74"/>
      <c r="F13" s="74"/>
      <c r="G13" s="74"/>
      <c r="H13" s="74"/>
      <c r="I13" s="74"/>
      <c r="J13" s="74"/>
      <c r="K13" s="74"/>
    </row>
    <row r="14" spans="1:13" x14ac:dyDescent="0.2">
      <c r="B14" s="1" t="s">
        <v>458</v>
      </c>
      <c r="D14" s="20">
        <f>E14+F14</f>
        <v>51815</v>
      </c>
      <c r="E14" s="15">
        <v>13770</v>
      </c>
      <c r="F14" s="74">
        <f>SUM(G14:M14)</f>
        <v>38045</v>
      </c>
      <c r="G14" s="15">
        <f>1361+11075</f>
        <v>12436</v>
      </c>
      <c r="H14" s="15">
        <v>15277</v>
      </c>
      <c r="I14" s="15">
        <v>6043</v>
      </c>
      <c r="J14" s="15">
        <v>2652</v>
      </c>
      <c r="K14" s="15">
        <f>1077+323</f>
        <v>1400</v>
      </c>
      <c r="L14" s="15">
        <f>188+30</f>
        <v>218</v>
      </c>
      <c r="M14" s="15">
        <v>19</v>
      </c>
    </row>
    <row r="15" spans="1:13" x14ac:dyDescent="0.2">
      <c r="B15" s="1" t="s">
        <v>459</v>
      </c>
      <c r="D15" s="20">
        <f>E15+F15</f>
        <v>47232</v>
      </c>
      <c r="E15" s="15">
        <v>12842</v>
      </c>
      <c r="F15" s="74">
        <f>SUM(G15:M15)</f>
        <v>34390</v>
      </c>
      <c r="G15" s="15">
        <f>982+9668</f>
        <v>10650</v>
      </c>
      <c r="H15" s="15">
        <v>13612</v>
      </c>
      <c r="I15" s="15">
        <v>5615</v>
      </c>
      <c r="J15" s="15">
        <v>2610</v>
      </c>
      <c r="K15" s="15">
        <f>1118+436</f>
        <v>1554</v>
      </c>
      <c r="L15" s="15">
        <v>310</v>
      </c>
      <c r="M15" s="15">
        <v>39</v>
      </c>
    </row>
    <row r="16" spans="1:13" x14ac:dyDescent="0.2">
      <c r="B16" s="52" t="s">
        <v>483</v>
      </c>
      <c r="C16" s="18"/>
      <c r="D16" s="16">
        <f t="shared" ref="D16:M16" si="0">SUM(D18:D70)</f>
        <v>42990</v>
      </c>
      <c r="E16" s="18">
        <f t="shared" si="0"/>
        <v>11264</v>
      </c>
      <c r="F16" s="18">
        <f t="shared" si="0"/>
        <v>31726</v>
      </c>
      <c r="G16" s="18">
        <f t="shared" si="0"/>
        <v>9721</v>
      </c>
      <c r="H16" s="18">
        <f t="shared" si="0"/>
        <v>12273</v>
      </c>
      <c r="I16" s="18">
        <f t="shared" si="0"/>
        <v>5042</v>
      </c>
      <c r="J16" s="18">
        <f t="shared" si="0"/>
        <v>2473</v>
      </c>
      <c r="K16" s="18">
        <f t="shared" si="0"/>
        <v>1783</v>
      </c>
      <c r="L16" s="18">
        <f t="shared" si="0"/>
        <v>398</v>
      </c>
      <c r="M16" s="18">
        <f t="shared" si="0"/>
        <v>36</v>
      </c>
    </row>
    <row r="17" spans="3:13" x14ac:dyDescent="0.2">
      <c r="D17" s="5"/>
      <c r="L17" s="15"/>
      <c r="M17" s="15"/>
    </row>
    <row r="18" spans="3:13" x14ac:dyDescent="0.2">
      <c r="C18" s="1" t="s">
        <v>21</v>
      </c>
      <c r="D18" s="20">
        <f t="shared" ref="D18:D24" si="1">E18+F18</f>
        <v>5248</v>
      </c>
      <c r="E18" s="75">
        <v>1628</v>
      </c>
      <c r="F18" s="74">
        <f t="shared" ref="F18:F24" si="2">SUM(G18:M18)</f>
        <v>3620</v>
      </c>
      <c r="G18" s="75">
        <v>1346</v>
      </c>
      <c r="H18" s="75">
        <v>1719</v>
      </c>
      <c r="I18" s="75">
        <v>417</v>
      </c>
      <c r="J18" s="15">
        <v>84</v>
      </c>
      <c r="K18" s="15">
        <v>48</v>
      </c>
      <c r="L18" s="15">
        <v>4</v>
      </c>
      <c r="M18" s="15">
        <v>2</v>
      </c>
    </row>
    <row r="19" spans="3:13" x14ac:dyDescent="0.2">
      <c r="C19" s="1" t="s">
        <v>23</v>
      </c>
      <c r="D19" s="20">
        <f t="shared" si="1"/>
        <v>1379</v>
      </c>
      <c r="E19" s="75">
        <v>530</v>
      </c>
      <c r="F19" s="74">
        <f t="shared" si="2"/>
        <v>849</v>
      </c>
      <c r="G19" s="75">
        <v>349</v>
      </c>
      <c r="H19" s="75">
        <v>381</v>
      </c>
      <c r="I19" s="75">
        <v>87</v>
      </c>
      <c r="J19" s="15">
        <v>20</v>
      </c>
      <c r="K19" s="15">
        <v>8</v>
      </c>
      <c r="L19" s="15">
        <v>3</v>
      </c>
      <c r="M19" s="15">
        <v>1</v>
      </c>
    </row>
    <row r="20" spans="3:13" x14ac:dyDescent="0.2">
      <c r="C20" s="1" t="s">
        <v>24</v>
      </c>
      <c r="D20" s="20">
        <f t="shared" si="1"/>
        <v>2177</v>
      </c>
      <c r="E20" s="75">
        <v>869</v>
      </c>
      <c r="F20" s="74">
        <f t="shared" si="2"/>
        <v>1308</v>
      </c>
      <c r="G20" s="75">
        <v>604</v>
      </c>
      <c r="H20" s="75">
        <v>540</v>
      </c>
      <c r="I20" s="75">
        <v>105</v>
      </c>
      <c r="J20" s="15">
        <v>33</v>
      </c>
      <c r="K20" s="15">
        <v>22</v>
      </c>
      <c r="L20" s="15">
        <v>4</v>
      </c>
      <c r="M20" s="21" t="s">
        <v>22</v>
      </c>
    </row>
    <row r="21" spans="3:13" x14ac:dyDescent="0.2">
      <c r="C21" s="1" t="s">
        <v>25</v>
      </c>
      <c r="D21" s="20">
        <f t="shared" si="1"/>
        <v>1470</v>
      </c>
      <c r="E21" s="75">
        <v>269</v>
      </c>
      <c r="F21" s="74">
        <f t="shared" si="2"/>
        <v>1201</v>
      </c>
      <c r="G21" s="75">
        <v>295</v>
      </c>
      <c r="H21" s="75">
        <v>392</v>
      </c>
      <c r="I21" s="75">
        <v>244</v>
      </c>
      <c r="J21" s="15">
        <v>185</v>
      </c>
      <c r="K21" s="15">
        <v>71</v>
      </c>
      <c r="L21" s="15">
        <v>14</v>
      </c>
      <c r="M21" s="21" t="s">
        <v>22</v>
      </c>
    </row>
    <row r="22" spans="3:13" x14ac:dyDescent="0.2">
      <c r="C22" s="1" t="s">
        <v>26</v>
      </c>
      <c r="D22" s="20">
        <f t="shared" si="1"/>
        <v>1109</v>
      </c>
      <c r="E22" s="75">
        <v>197</v>
      </c>
      <c r="F22" s="74">
        <f t="shared" si="2"/>
        <v>912</v>
      </c>
      <c r="G22" s="75">
        <v>255</v>
      </c>
      <c r="H22" s="75">
        <v>427</v>
      </c>
      <c r="I22" s="75">
        <v>156</v>
      </c>
      <c r="J22" s="15">
        <v>53</v>
      </c>
      <c r="K22" s="15">
        <v>20</v>
      </c>
      <c r="L22" s="15">
        <v>1</v>
      </c>
      <c r="M22" s="21" t="s">
        <v>22</v>
      </c>
    </row>
    <row r="23" spans="3:13" x14ac:dyDescent="0.2">
      <c r="C23" s="1" t="s">
        <v>27</v>
      </c>
      <c r="D23" s="20">
        <f t="shared" si="1"/>
        <v>2477</v>
      </c>
      <c r="E23" s="75">
        <v>286</v>
      </c>
      <c r="F23" s="74">
        <f t="shared" si="2"/>
        <v>2191</v>
      </c>
      <c r="G23" s="75">
        <v>396</v>
      </c>
      <c r="H23" s="75">
        <v>710</v>
      </c>
      <c r="I23" s="75">
        <v>480</v>
      </c>
      <c r="J23" s="15">
        <v>285</v>
      </c>
      <c r="K23" s="15">
        <v>240</v>
      </c>
      <c r="L23" s="15">
        <v>72</v>
      </c>
      <c r="M23" s="15">
        <v>8</v>
      </c>
    </row>
    <row r="24" spans="3:13" x14ac:dyDescent="0.2">
      <c r="C24" s="1" t="s">
        <v>28</v>
      </c>
      <c r="D24" s="20">
        <f t="shared" si="1"/>
        <v>242</v>
      </c>
      <c r="E24" s="75">
        <v>83</v>
      </c>
      <c r="F24" s="74">
        <f t="shared" si="2"/>
        <v>159</v>
      </c>
      <c r="G24" s="75">
        <v>79</v>
      </c>
      <c r="H24" s="75">
        <v>64</v>
      </c>
      <c r="I24" s="75">
        <v>14</v>
      </c>
      <c r="J24" s="15">
        <v>1</v>
      </c>
      <c r="K24" s="21" t="s">
        <v>22</v>
      </c>
      <c r="L24" s="15">
        <v>1</v>
      </c>
      <c r="M24" s="21" t="s">
        <v>22</v>
      </c>
    </row>
    <row r="25" spans="3:13" x14ac:dyDescent="0.2">
      <c r="D25" s="5"/>
      <c r="E25" s="15"/>
      <c r="G25" s="15"/>
      <c r="H25" s="15"/>
      <c r="I25" s="15"/>
      <c r="J25" s="15"/>
      <c r="K25" s="15"/>
      <c r="L25" s="15"/>
      <c r="M25" s="15"/>
    </row>
    <row r="26" spans="3:13" x14ac:dyDescent="0.2">
      <c r="C26" s="1" t="s">
        <v>29</v>
      </c>
      <c r="D26" s="20">
        <f t="shared" ref="D26:D39" si="3">E26+F26</f>
        <v>1210</v>
      </c>
      <c r="E26" s="75">
        <v>143</v>
      </c>
      <c r="F26" s="74">
        <f t="shared" ref="F26:F39" si="4">SUM(G26:M26)</f>
        <v>1067</v>
      </c>
      <c r="G26" s="75">
        <v>112</v>
      </c>
      <c r="H26" s="75">
        <v>283</v>
      </c>
      <c r="I26" s="75">
        <v>250</v>
      </c>
      <c r="J26" s="15">
        <v>220</v>
      </c>
      <c r="K26" s="15">
        <v>190</v>
      </c>
      <c r="L26" s="15">
        <v>12</v>
      </c>
      <c r="M26" s="21" t="s">
        <v>22</v>
      </c>
    </row>
    <row r="27" spans="3:13" x14ac:dyDescent="0.2">
      <c r="C27" s="1" t="s">
        <v>30</v>
      </c>
      <c r="D27" s="20">
        <f t="shared" si="3"/>
        <v>537</v>
      </c>
      <c r="E27" s="75">
        <v>191</v>
      </c>
      <c r="F27" s="74">
        <f t="shared" si="4"/>
        <v>346</v>
      </c>
      <c r="G27" s="75">
        <v>106</v>
      </c>
      <c r="H27" s="75">
        <v>160</v>
      </c>
      <c r="I27" s="75">
        <v>38</v>
      </c>
      <c r="J27" s="15">
        <v>20</v>
      </c>
      <c r="K27" s="15">
        <v>15</v>
      </c>
      <c r="L27" s="15">
        <v>6</v>
      </c>
      <c r="M27" s="15">
        <v>1</v>
      </c>
    </row>
    <row r="28" spans="3:13" x14ac:dyDescent="0.2">
      <c r="C28" s="1" t="s">
        <v>31</v>
      </c>
      <c r="D28" s="20">
        <f t="shared" si="3"/>
        <v>641</v>
      </c>
      <c r="E28" s="75">
        <v>225</v>
      </c>
      <c r="F28" s="74">
        <f t="shared" si="4"/>
        <v>416</v>
      </c>
      <c r="G28" s="75">
        <v>187</v>
      </c>
      <c r="H28" s="75">
        <v>177</v>
      </c>
      <c r="I28" s="75">
        <v>34</v>
      </c>
      <c r="J28" s="15">
        <v>9</v>
      </c>
      <c r="K28" s="15">
        <v>7</v>
      </c>
      <c r="L28" s="15">
        <v>2</v>
      </c>
      <c r="M28" s="21" t="s">
        <v>22</v>
      </c>
    </row>
    <row r="29" spans="3:13" x14ac:dyDescent="0.2">
      <c r="C29" s="1" t="s">
        <v>32</v>
      </c>
      <c r="D29" s="20">
        <f t="shared" si="3"/>
        <v>1312</v>
      </c>
      <c r="E29" s="75">
        <v>263</v>
      </c>
      <c r="F29" s="74">
        <f t="shared" si="4"/>
        <v>1049</v>
      </c>
      <c r="G29" s="75">
        <v>295</v>
      </c>
      <c r="H29" s="75">
        <v>517</v>
      </c>
      <c r="I29" s="75">
        <v>160</v>
      </c>
      <c r="J29" s="15">
        <v>50</v>
      </c>
      <c r="K29" s="15">
        <v>21</v>
      </c>
      <c r="L29" s="15">
        <v>6</v>
      </c>
      <c r="M29" s="21" t="s">
        <v>22</v>
      </c>
    </row>
    <row r="30" spans="3:13" x14ac:dyDescent="0.2">
      <c r="C30" s="1" t="s">
        <v>33</v>
      </c>
      <c r="D30" s="20">
        <f t="shared" si="3"/>
        <v>1769</v>
      </c>
      <c r="E30" s="75">
        <v>304</v>
      </c>
      <c r="F30" s="74">
        <f t="shared" si="4"/>
        <v>1465</v>
      </c>
      <c r="G30" s="75">
        <v>332</v>
      </c>
      <c r="H30" s="75">
        <v>529</v>
      </c>
      <c r="I30" s="75">
        <v>318</v>
      </c>
      <c r="J30" s="15">
        <v>143</v>
      </c>
      <c r="K30" s="15">
        <v>122</v>
      </c>
      <c r="L30" s="15">
        <v>20</v>
      </c>
      <c r="M30" s="15">
        <v>1</v>
      </c>
    </row>
    <row r="31" spans="3:13" x14ac:dyDescent="0.2">
      <c r="C31" s="1" t="s">
        <v>34</v>
      </c>
      <c r="D31" s="20">
        <f t="shared" si="3"/>
        <v>786</v>
      </c>
      <c r="E31" s="75">
        <v>151</v>
      </c>
      <c r="F31" s="74">
        <f t="shared" si="4"/>
        <v>635</v>
      </c>
      <c r="G31" s="75">
        <v>135</v>
      </c>
      <c r="H31" s="75">
        <v>230</v>
      </c>
      <c r="I31" s="75">
        <v>134</v>
      </c>
      <c r="J31" s="15">
        <v>82</v>
      </c>
      <c r="K31" s="15">
        <v>39</v>
      </c>
      <c r="L31" s="15">
        <v>15</v>
      </c>
      <c r="M31" s="21" t="s">
        <v>22</v>
      </c>
    </row>
    <row r="32" spans="3:13" x14ac:dyDescent="0.2">
      <c r="C32" s="1" t="s">
        <v>35</v>
      </c>
      <c r="D32" s="20">
        <f t="shared" si="3"/>
        <v>923</v>
      </c>
      <c r="E32" s="75">
        <v>168</v>
      </c>
      <c r="F32" s="74">
        <f t="shared" si="4"/>
        <v>755</v>
      </c>
      <c r="G32" s="75">
        <v>232</v>
      </c>
      <c r="H32" s="75">
        <v>314</v>
      </c>
      <c r="I32" s="75">
        <v>118</v>
      </c>
      <c r="J32" s="15">
        <v>46</v>
      </c>
      <c r="K32" s="15">
        <v>25</v>
      </c>
      <c r="L32" s="15">
        <v>16</v>
      </c>
      <c r="M32" s="15">
        <v>4</v>
      </c>
    </row>
    <row r="33" spans="3:13" x14ac:dyDescent="0.2">
      <c r="C33" s="1" t="s">
        <v>36</v>
      </c>
      <c r="D33" s="20">
        <f t="shared" si="3"/>
        <v>878</v>
      </c>
      <c r="E33" s="75">
        <v>266</v>
      </c>
      <c r="F33" s="74">
        <f t="shared" si="4"/>
        <v>612</v>
      </c>
      <c r="G33" s="75">
        <v>210</v>
      </c>
      <c r="H33" s="75">
        <v>306</v>
      </c>
      <c r="I33" s="75">
        <v>69</v>
      </c>
      <c r="J33" s="15">
        <v>11</v>
      </c>
      <c r="K33" s="15">
        <v>13</v>
      </c>
      <c r="L33" s="15">
        <v>1</v>
      </c>
      <c r="M33" s="15">
        <v>2</v>
      </c>
    </row>
    <row r="34" spans="3:13" x14ac:dyDescent="0.2">
      <c r="C34" s="1" t="s">
        <v>37</v>
      </c>
      <c r="D34" s="20">
        <f t="shared" si="3"/>
        <v>1091</v>
      </c>
      <c r="E34" s="75">
        <v>309</v>
      </c>
      <c r="F34" s="74">
        <f t="shared" si="4"/>
        <v>782</v>
      </c>
      <c r="G34" s="75">
        <v>265</v>
      </c>
      <c r="H34" s="75">
        <v>409</v>
      </c>
      <c r="I34" s="75">
        <v>94</v>
      </c>
      <c r="J34" s="15">
        <v>14</v>
      </c>
      <c r="K34" s="21" t="s">
        <v>22</v>
      </c>
      <c r="L34" s="21" t="s">
        <v>22</v>
      </c>
      <c r="M34" s="21" t="s">
        <v>22</v>
      </c>
    </row>
    <row r="35" spans="3:13" x14ac:dyDescent="0.2">
      <c r="C35" s="1" t="s">
        <v>38</v>
      </c>
      <c r="D35" s="20">
        <f t="shared" si="3"/>
        <v>1895</v>
      </c>
      <c r="E35" s="75">
        <v>344</v>
      </c>
      <c r="F35" s="74">
        <f t="shared" si="4"/>
        <v>1551</v>
      </c>
      <c r="G35" s="75">
        <v>319</v>
      </c>
      <c r="H35" s="75">
        <v>516</v>
      </c>
      <c r="I35" s="75">
        <v>328</v>
      </c>
      <c r="J35" s="15">
        <v>191</v>
      </c>
      <c r="K35" s="15">
        <v>161</v>
      </c>
      <c r="L35" s="15">
        <v>36</v>
      </c>
      <c r="M35" s="21" t="s">
        <v>22</v>
      </c>
    </row>
    <row r="36" spans="3:13" x14ac:dyDescent="0.2">
      <c r="C36" s="1" t="s">
        <v>39</v>
      </c>
      <c r="D36" s="20">
        <f t="shared" si="3"/>
        <v>482</v>
      </c>
      <c r="E36" s="75">
        <v>219</v>
      </c>
      <c r="F36" s="74">
        <f t="shared" si="4"/>
        <v>263</v>
      </c>
      <c r="G36" s="75">
        <v>92</v>
      </c>
      <c r="H36" s="75">
        <v>86</v>
      </c>
      <c r="I36" s="75">
        <v>49</v>
      </c>
      <c r="J36" s="15">
        <v>24</v>
      </c>
      <c r="K36" s="15">
        <v>10</v>
      </c>
      <c r="L36" s="15">
        <v>1</v>
      </c>
      <c r="M36" s="15">
        <v>1</v>
      </c>
    </row>
    <row r="37" spans="3:13" x14ac:dyDescent="0.2">
      <c r="C37" s="1" t="s">
        <v>40</v>
      </c>
      <c r="D37" s="20">
        <f t="shared" si="3"/>
        <v>505</v>
      </c>
      <c r="E37" s="75">
        <v>125</v>
      </c>
      <c r="F37" s="74">
        <f t="shared" si="4"/>
        <v>380</v>
      </c>
      <c r="G37" s="75">
        <v>123</v>
      </c>
      <c r="H37" s="75">
        <v>118</v>
      </c>
      <c r="I37" s="75">
        <v>58</v>
      </c>
      <c r="J37" s="15">
        <v>37</v>
      </c>
      <c r="K37" s="15">
        <v>36</v>
      </c>
      <c r="L37" s="15">
        <v>8</v>
      </c>
      <c r="M37" s="21" t="s">
        <v>22</v>
      </c>
    </row>
    <row r="38" spans="3:13" x14ac:dyDescent="0.2">
      <c r="C38" s="1" t="s">
        <v>41</v>
      </c>
      <c r="D38" s="20">
        <f t="shared" si="3"/>
        <v>281</v>
      </c>
      <c r="E38" s="75">
        <v>150</v>
      </c>
      <c r="F38" s="74">
        <f t="shared" si="4"/>
        <v>131</v>
      </c>
      <c r="G38" s="75">
        <v>75</v>
      </c>
      <c r="H38" s="75">
        <v>44</v>
      </c>
      <c r="I38" s="75">
        <v>8</v>
      </c>
      <c r="J38" s="15">
        <v>3</v>
      </c>
      <c r="K38" s="15">
        <v>1</v>
      </c>
      <c r="L38" s="21" t="s">
        <v>22</v>
      </c>
      <c r="M38" s="21" t="s">
        <v>22</v>
      </c>
    </row>
    <row r="39" spans="3:13" x14ac:dyDescent="0.2">
      <c r="C39" s="1" t="s">
        <v>42</v>
      </c>
      <c r="D39" s="20">
        <f t="shared" si="3"/>
        <v>71</v>
      </c>
      <c r="E39" s="75">
        <v>46</v>
      </c>
      <c r="F39" s="74">
        <f t="shared" si="4"/>
        <v>25</v>
      </c>
      <c r="G39" s="75">
        <v>18</v>
      </c>
      <c r="H39" s="75">
        <v>7</v>
      </c>
      <c r="I39" s="21" t="s">
        <v>22</v>
      </c>
      <c r="J39" s="21" t="s">
        <v>22</v>
      </c>
      <c r="K39" s="21" t="s">
        <v>22</v>
      </c>
      <c r="L39" s="21" t="s">
        <v>22</v>
      </c>
      <c r="M39" s="21" t="s">
        <v>22</v>
      </c>
    </row>
    <row r="40" spans="3:13" x14ac:dyDescent="0.2">
      <c r="D40" s="5"/>
    </row>
    <row r="41" spans="3:13" x14ac:dyDescent="0.2">
      <c r="C41" s="1" t="s">
        <v>43</v>
      </c>
      <c r="D41" s="20">
        <f t="shared" ref="D41:D55" si="5">E41+F41</f>
        <v>524</v>
      </c>
      <c r="E41" s="75">
        <v>87</v>
      </c>
      <c r="F41" s="74">
        <f t="shared" ref="F41:F55" si="6">SUM(G41:M41)</f>
        <v>437</v>
      </c>
      <c r="G41" s="75">
        <v>75</v>
      </c>
      <c r="H41" s="75">
        <v>109</v>
      </c>
      <c r="I41" s="75">
        <v>79</v>
      </c>
      <c r="J41" s="15">
        <v>71</v>
      </c>
      <c r="K41" s="15">
        <v>85</v>
      </c>
      <c r="L41" s="15">
        <v>17</v>
      </c>
      <c r="M41" s="15">
        <v>1</v>
      </c>
    </row>
    <row r="42" spans="3:13" x14ac:dyDescent="0.2">
      <c r="C42" s="1" t="s">
        <v>44</v>
      </c>
      <c r="D42" s="20">
        <f t="shared" si="5"/>
        <v>663</v>
      </c>
      <c r="E42" s="75">
        <v>113</v>
      </c>
      <c r="F42" s="74">
        <f t="shared" si="6"/>
        <v>550</v>
      </c>
      <c r="G42" s="75">
        <v>122</v>
      </c>
      <c r="H42" s="75">
        <v>172</v>
      </c>
      <c r="I42" s="75">
        <v>119</v>
      </c>
      <c r="J42" s="15">
        <v>49</v>
      </c>
      <c r="K42" s="15">
        <v>66</v>
      </c>
      <c r="L42" s="15">
        <v>18</v>
      </c>
      <c r="M42" s="15">
        <v>4</v>
      </c>
    </row>
    <row r="43" spans="3:13" x14ac:dyDescent="0.2">
      <c r="C43" s="1" t="s">
        <v>45</v>
      </c>
      <c r="D43" s="20">
        <f t="shared" si="5"/>
        <v>1280</v>
      </c>
      <c r="E43" s="75">
        <v>179</v>
      </c>
      <c r="F43" s="74">
        <f t="shared" si="6"/>
        <v>1101</v>
      </c>
      <c r="G43" s="75">
        <v>232</v>
      </c>
      <c r="H43" s="75">
        <v>381</v>
      </c>
      <c r="I43" s="75">
        <v>243</v>
      </c>
      <c r="J43" s="15">
        <v>145</v>
      </c>
      <c r="K43" s="15">
        <v>88</v>
      </c>
      <c r="L43" s="15">
        <v>11</v>
      </c>
      <c r="M43" s="15">
        <v>1</v>
      </c>
    </row>
    <row r="44" spans="3:13" x14ac:dyDescent="0.2">
      <c r="C44" s="1" t="s">
        <v>46</v>
      </c>
      <c r="D44" s="20">
        <f t="shared" si="5"/>
        <v>1464</v>
      </c>
      <c r="E44" s="75">
        <v>207</v>
      </c>
      <c r="F44" s="74">
        <f t="shared" si="6"/>
        <v>1257</v>
      </c>
      <c r="G44" s="75">
        <v>263</v>
      </c>
      <c r="H44" s="75">
        <v>512</v>
      </c>
      <c r="I44" s="75">
        <v>259</v>
      </c>
      <c r="J44" s="15">
        <v>127</v>
      </c>
      <c r="K44" s="15">
        <v>80</v>
      </c>
      <c r="L44" s="15">
        <v>15</v>
      </c>
      <c r="M44" s="15">
        <v>1</v>
      </c>
    </row>
    <row r="45" spans="3:13" x14ac:dyDescent="0.2">
      <c r="C45" s="1" t="s">
        <v>47</v>
      </c>
      <c r="D45" s="20">
        <f t="shared" si="5"/>
        <v>771</v>
      </c>
      <c r="E45" s="75">
        <v>378</v>
      </c>
      <c r="F45" s="74">
        <f t="shared" si="6"/>
        <v>393</v>
      </c>
      <c r="G45" s="75">
        <v>239</v>
      </c>
      <c r="H45" s="75">
        <v>127</v>
      </c>
      <c r="I45" s="75">
        <v>22</v>
      </c>
      <c r="J45" s="15">
        <v>2</v>
      </c>
      <c r="K45" s="15">
        <v>3</v>
      </c>
      <c r="L45" s="21" t="s">
        <v>22</v>
      </c>
      <c r="M45" s="21" t="s">
        <v>22</v>
      </c>
    </row>
    <row r="46" spans="3:13" x14ac:dyDescent="0.2">
      <c r="C46" s="1" t="s">
        <v>48</v>
      </c>
      <c r="D46" s="20">
        <f t="shared" si="5"/>
        <v>205</v>
      </c>
      <c r="E46" s="75">
        <v>35</v>
      </c>
      <c r="F46" s="74">
        <f t="shared" si="6"/>
        <v>170</v>
      </c>
      <c r="G46" s="75">
        <v>40</v>
      </c>
      <c r="H46" s="75">
        <v>66</v>
      </c>
      <c r="I46" s="75">
        <v>36</v>
      </c>
      <c r="J46" s="15">
        <v>16</v>
      </c>
      <c r="K46" s="15">
        <v>8</v>
      </c>
      <c r="L46" s="15">
        <v>4</v>
      </c>
      <c r="M46" s="21" t="s">
        <v>22</v>
      </c>
    </row>
    <row r="47" spans="3:13" x14ac:dyDescent="0.2">
      <c r="C47" s="1" t="s">
        <v>49</v>
      </c>
      <c r="D47" s="20">
        <f t="shared" si="5"/>
        <v>746</v>
      </c>
      <c r="E47" s="75">
        <v>156</v>
      </c>
      <c r="F47" s="74">
        <f t="shared" si="6"/>
        <v>590</v>
      </c>
      <c r="G47" s="75">
        <v>137</v>
      </c>
      <c r="H47" s="75">
        <v>284</v>
      </c>
      <c r="I47" s="75">
        <v>105</v>
      </c>
      <c r="J47" s="15">
        <v>42</v>
      </c>
      <c r="K47" s="15">
        <v>16</v>
      </c>
      <c r="L47" s="15">
        <v>5</v>
      </c>
      <c r="M47" s="15">
        <v>1</v>
      </c>
    </row>
    <row r="48" spans="3:13" x14ac:dyDescent="0.2">
      <c r="C48" s="1" t="s">
        <v>50</v>
      </c>
      <c r="D48" s="20">
        <f t="shared" si="5"/>
        <v>444</v>
      </c>
      <c r="E48" s="75">
        <v>137</v>
      </c>
      <c r="F48" s="74">
        <f t="shared" si="6"/>
        <v>307</v>
      </c>
      <c r="G48" s="75">
        <v>91</v>
      </c>
      <c r="H48" s="75">
        <v>126</v>
      </c>
      <c r="I48" s="75">
        <v>47</v>
      </c>
      <c r="J48" s="15">
        <v>21</v>
      </c>
      <c r="K48" s="15">
        <v>20</v>
      </c>
      <c r="L48" s="15">
        <v>2</v>
      </c>
      <c r="M48" s="21" t="s">
        <v>22</v>
      </c>
    </row>
    <row r="49" spans="3:13" x14ac:dyDescent="0.2">
      <c r="C49" s="1" t="s">
        <v>51</v>
      </c>
      <c r="D49" s="20">
        <f t="shared" si="5"/>
        <v>826</v>
      </c>
      <c r="E49" s="75">
        <v>130</v>
      </c>
      <c r="F49" s="74">
        <f t="shared" si="6"/>
        <v>696</v>
      </c>
      <c r="G49" s="75">
        <v>154</v>
      </c>
      <c r="H49" s="75">
        <v>264</v>
      </c>
      <c r="I49" s="75">
        <v>137</v>
      </c>
      <c r="J49" s="15">
        <v>85</v>
      </c>
      <c r="K49" s="15">
        <v>47</v>
      </c>
      <c r="L49" s="15">
        <v>9</v>
      </c>
      <c r="M49" s="21" t="s">
        <v>22</v>
      </c>
    </row>
    <row r="50" spans="3:13" x14ac:dyDescent="0.2">
      <c r="C50" s="1" t="s">
        <v>52</v>
      </c>
      <c r="D50" s="20">
        <f t="shared" si="5"/>
        <v>368</v>
      </c>
      <c r="E50" s="75">
        <v>127</v>
      </c>
      <c r="F50" s="74">
        <f t="shared" si="6"/>
        <v>241</v>
      </c>
      <c r="G50" s="75">
        <v>98</v>
      </c>
      <c r="H50" s="75">
        <v>128</v>
      </c>
      <c r="I50" s="75">
        <v>10</v>
      </c>
      <c r="J50" s="15">
        <v>3</v>
      </c>
      <c r="K50" s="15">
        <v>2</v>
      </c>
      <c r="L50" s="21" t="s">
        <v>22</v>
      </c>
      <c r="M50" s="21" t="s">
        <v>22</v>
      </c>
    </row>
    <row r="51" spans="3:13" x14ac:dyDescent="0.2">
      <c r="C51" s="1" t="s">
        <v>53</v>
      </c>
      <c r="D51" s="20">
        <f t="shared" si="5"/>
        <v>312</v>
      </c>
      <c r="E51" s="75">
        <v>155</v>
      </c>
      <c r="F51" s="74">
        <f t="shared" si="6"/>
        <v>157</v>
      </c>
      <c r="G51" s="75">
        <v>109</v>
      </c>
      <c r="H51" s="75">
        <v>47</v>
      </c>
      <c r="I51" s="75">
        <v>1</v>
      </c>
      <c r="J51" s="21" t="s">
        <v>22</v>
      </c>
      <c r="K51" s="21" t="s">
        <v>22</v>
      </c>
      <c r="L51" s="21" t="s">
        <v>22</v>
      </c>
      <c r="M51" s="21" t="s">
        <v>22</v>
      </c>
    </row>
    <row r="52" spans="3:13" x14ac:dyDescent="0.2">
      <c r="C52" s="1" t="s">
        <v>54</v>
      </c>
      <c r="D52" s="20">
        <f t="shared" si="5"/>
        <v>602</v>
      </c>
      <c r="E52" s="75">
        <v>339</v>
      </c>
      <c r="F52" s="74">
        <f t="shared" si="6"/>
        <v>263</v>
      </c>
      <c r="G52" s="75">
        <v>176</v>
      </c>
      <c r="H52" s="75">
        <v>67</v>
      </c>
      <c r="I52" s="75">
        <v>15</v>
      </c>
      <c r="J52" s="15">
        <v>2</v>
      </c>
      <c r="K52" s="15">
        <v>1</v>
      </c>
      <c r="L52" s="15">
        <v>2</v>
      </c>
      <c r="M52" s="21" t="s">
        <v>22</v>
      </c>
    </row>
    <row r="53" spans="3:13" x14ac:dyDescent="0.2">
      <c r="C53" s="1" t="s">
        <v>55</v>
      </c>
      <c r="D53" s="20">
        <f t="shared" si="5"/>
        <v>1155</v>
      </c>
      <c r="E53" s="75">
        <v>73</v>
      </c>
      <c r="F53" s="74">
        <f t="shared" si="6"/>
        <v>1082</v>
      </c>
      <c r="G53" s="75">
        <v>124</v>
      </c>
      <c r="H53" s="75">
        <v>305</v>
      </c>
      <c r="I53" s="75">
        <v>265</v>
      </c>
      <c r="J53" s="15">
        <v>181</v>
      </c>
      <c r="K53" s="15">
        <v>167</v>
      </c>
      <c r="L53" s="15">
        <v>39</v>
      </c>
      <c r="M53" s="15">
        <v>1</v>
      </c>
    </row>
    <row r="54" spans="3:13" x14ac:dyDescent="0.2">
      <c r="C54" s="1" t="s">
        <v>56</v>
      </c>
      <c r="D54" s="20">
        <f t="shared" si="5"/>
        <v>535</v>
      </c>
      <c r="E54" s="75">
        <v>57</v>
      </c>
      <c r="F54" s="74">
        <f t="shared" si="6"/>
        <v>478</v>
      </c>
      <c r="G54" s="75">
        <v>81</v>
      </c>
      <c r="H54" s="75">
        <v>116</v>
      </c>
      <c r="I54" s="75">
        <v>89</v>
      </c>
      <c r="J54" s="15">
        <v>92</v>
      </c>
      <c r="K54" s="15">
        <v>67</v>
      </c>
      <c r="L54" s="15">
        <v>32</v>
      </c>
      <c r="M54" s="15">
        <v>1</v>
      </c>
    </row>
    <row r="55" spans="3:13" x14ac:dyDescent="0.2">
      <c r="C55" s="1" t="s">
        <v>57</v>
      </c>
      <c r="D55" s="20">
        <f t="shared" si="5"/>
        <v>1180</v>
      </c>
      <c r="E55" s="75">
        <v>161</v>
      </c>
      <c r="F55" s="74">
        <f t="shared" si="6"/>
        <v>1019</v>
      </c>
      <c r="G55" s="75">
        <v>255</v>
      </c>
      <c r="H55" s="75">
        <v>487</v>
      </c>
      <c r="I55" s="75">
        <v>211</v>
      </c>
      <c r="J55" s="15">
        <v>49</v>
      </c>
      <c r="K55" s="15">
        <v>14</v>
      </c>
      <c r="L55" s="15">
        <v>2</v>
      </c>
      <c r="M55" s="15">
        <v>1</v>
      </c>
    </row>
    <row r="56" spans="3:13" x14ac:dyDescent="0.2">
      <c r="D56" s="5"/>
    </row>
    <row r="57" spans="3:13" x14ac:dyDescent="0.2">
      <c r="C57" s="1" t="s">
        <v>58</v>
      </c>
      <c r="D57" s="20">
        <f t="shared" ref="D57:D70" si="7">E57+F57</f>
        <v>622</v>
      </c>
      <c r="E57" s="75">
        <v>214</v>
      </c>
      <c r="F57" s="74">
        <f t="shared" ref="F57:F70" si="8">SUM(G57:M57)</f>
        <v>408</v>
      </c>
      <c r="G57" s="75">
        <v>194</v>
      </c>
      <c r="H57" s="75">
        <v>172</v>
      </c>
      <c r="I57" s="75">
        <v>27</v>
      </c>
      <c r="J57" s="15">
        <v>9</v>
      </c>
      <c r="K57" s="15">
        <v>4</v>
      </c>
      <c r="L57" s="15">
        <v>2</v>
      </c>
      <c r="M57" s="21" t="s">
        <v>22</v>
      </c>
    </row>
    <row r="58" spans="3:13" x14ac:dyDescent="0.2">
      <c r="C58" s="1" t="s">
        <v>59</v>
      </c>
      <c r="D58" s="20">
        <f t="shared" si="7"/>
        <v>443</v>
      </c>
      <c r="E58" s="75">
        <v>163</v>
      </c>
      <c r="F58" s="74">
        <f t="shared" si="8"/>
        <v>280</v>
      </c>
      <c r="G58" s="75">
        <v>143</v>
      </c>
      <c r="H58" s="75">
        <v>102</v>
      </c>
      <c r="I58" s="75">
        <v>23</v>
      </c>
      <c r="J58" s="15">
        <v>8</v>
      </c>
      <c r="K58" s="15">
        <v>3</v>
      </c>
      <c r="L58" s="21" t="s">
        <v>22</v>
      </c>
      <c r="M58" s="15">
        <v>1</v>
      </c>
    </row>
    <row r="59" spans="3:13" x14ac:dyDescent="0.2">
      <c r="C59" s="1" t="s">
        <v>60</v>
      </c>
      <c r="D59" s="20">
        <f t="shared" si="7"/>
        <v>300</v>
      </c>
      <c r="E59" s="75">
        <v>129</v>
      </c>
      <c r="F59" s="74">
        <f t="shared" si="8"/>
        <v>171</v>
      </c>
      <c r="G59" s="75">
        <v>98</v>
      </c>
      <c r="H59" s="75">
        <v>61</v>
      </c>
      <c r="I59" s="75">
        <v>11</v>
      </c>
      <c r="J59" s="21" t="s">
        <v>22</v>
      </c>
      <c r="K59" s="15">
        <v>1</v>
      </c>
      <c r="L59" s="21" t="s">
        <v>22</v>
      </c>
      <c r="M59" s="21" t="s">
        <v>22</v>
      </c>
    </row>
    <row r="60" spans="3:13" x14ac:dyDescent="0.2">
      <c r="C60" s="1" t="s">
        <v>61</v>
      </c>
      <c r="D60" s="20">
        <f t="shared" si="7"/>
        <v>845</v>
      </c>
      <c r="E60" s="75">
        <v>273</v>
      </c>
      <c r="F60" s="74">
        <f t="shared" si="8"/>
        <v>572</v>
      </c>
      <c r="G60" s="75">
        <v>216</v>
      </c>
      <c r="H60" s="75">
        <v>209</v>
      </c>
      <c r="I60" s="75">
        <v>64</v>
      </c>
      <c r="J60" s="15">
        <v>36</v>
      </c>
      <c r="K60" s="15">
        <v>36</v>
      </c>
      <c r="L60" s="15">
        <v>10</v>
      </c>
      <c r="M60" s="15">
        <v>1</v>
      </c>
    </row>
    <row r="61" spans="3:13" x14ac:dyDescent="0.2">
      <c r="C61" s="1" t="s">
        <v>62</v>
      </c>
      <c r="D61" s="20">
        <f t="shared" si="7"/>
        <v>427</v>
      </c>
      <c r="E61" s="75">
        <v>144</v>
      </c>
      <c r="F61" s="74">
        <f t="shared" si="8"/>
        <v>283</v>
      </c>
      <c r="G61" s="75">
        <v>101</v>
      </c>
      <c r="H61" s="75">
        <v>117</v>
      </c>
      <c r="I61" s="75">
        <v>34</v>
      </c>
      <c r="J61" s="15">
        <v>12</v>
      </c>
      <c r="K61" s="15">
        <v>14</v>
      </c>
      <c r="L61" s="15">
        <v>4</v>
      </c>
      <c r="M61" s="15">
        <v>1</v>
      </c>
    </row>
    <row r="62" spans="3:13" x14ac:dyDescent="0.2">
      <c r="C62" s="1" t="s">
        <v>63</v>
      </c>
      <c r="D62" s="20">
        <f t="shared" si="7"/>
        <v>451</v>
      </c>
      <c r="E62" s="75">
        <v>169</v>
      </c>
      <c r="F62" s="74">
        <f t="shared" si="8"/>
        <v>282</v>
      </c>
      <c r="G62" s="75">
        <v>181</v>
      </c>
      <c r="H62" s="75">
        <v>82</v>
      </c>
      <c r="I62" s="75">
        <v>15</v>
      </c>
      <c r="J62" s="15">
        <v>1</v>
      </c>
      <c r="K62" s="15">
        <v>3</v>
      </c>
      <c r="L62" s="21" t="s">
        <v>22</v>
      </c>
      <c r="M62" s="21" t="s">
        <v>22</v>
      </c>
    </row>
    <row r="63" spans="3:13" x14ac:dyDescent="0.2">
      <c r="C63" s="1" t="s">
        <v>64</v>
      </c>
      <c r="D63" s="20">
        <f t="shared" si="7"/>
        <v>418</v>
      </c>
      <c r="E63" s="75">
        <v>225</v>
      </c>
      <c r="F63" s="74">
        <f t="shared" si="8"/>
        <v>193</v>
      </c>
      <c r="G63" s="75">
        <v>141</v>
      </c>
      <c r="H63" s="75">
        <v>46</v>
      </c>
      <c r="I63" s="75">
        <v>2</v>
      </c>
      <c r="J63" s="15">
        <v>3</v>
      </c>
      <c r="K63" s="21" t="s">
        <v>22</v>
      </c>
      <c r="L63" s="15">
        <v>1</v>
      </c>
      <c r="M63" s="21" t="s">
        <v>22</v>
      </c>
    </row>
    <row r="64" spans="3:13" x14ac:dyDescent="0.2">
      <c r="C64" s="1" t="s">
        <v>65</v>
      </c>
      <c r="D64" s="20">
        <f t="shared" si="7"/>
        <v>706</v>
      </c>
      <c r="E64" s="75">
        <v>252</v>
      </c>
      <c r="F64" s="74">
        <f t="shared" si="8"/>
        <v>454</v>
      </c>
      <c r="G64" s="75">
        <v>235</v>
      </c>
      <c r="H64" s="75">
        <v>179</v>
      </c>
      <c r="I64" s="75">
        <v>34</v>
      </c>
      <c r="J64" s="15">
        <v>4</v>
      </c>
      <c r="K64" s="15">
        <v>1</v>
      </c>
      <c r="L64" s="15">
        <v>1</v>
      </c>
      <c r="M64" s="21" t="s">
        <v>22</v>
      </c>
    </row>
    <row r="65" spans="1:13" x14ac:dyDescent="0.2">
      <c r="C65" s="1" t="s">
        <v>66</v>
      </c>
      <c r="D65" s="20">
        <f t="shared" si="7"/>
        <v>21</v>
      </c>
      <c r="E65" s="75">
        <v>14</v>
      </c>
      <c r="F65" s="74">
        <f t="shared" si="8"/>
        <v>7</v>
      </c>
      <c r="G65" s="75">
        <v>5</v>
      </c>
      <c r="H65" s="75">
        <v>2</v>
      </c>
      <c r="I65" s="21" t="s">
        <v>22</v>
      </c>
      <c r="J65" s="21" t="s">
        <v>22</v>
      </c>
      <c r="K65" s="21" t="s">
        <v>22</v>
      </c>
      <c r="L65" s="21" t="s">
        <v>22</v>
      </c>
      <c r="M65" s="21" t="s">
        <v>22</v>
      </c>
    </row>
    <row r="66" spans="1:13" x14ac:dyDescent="0.2">
      <c r="C66" s="1" t="s">
        <v>67</v>
      </c>
      <c r="D66" s="20">
        <f t="shared" si="7"/>
        <v>232</v>
      </c>
      <c r="E66" s="75">
        <v>89</v>
      </c>
      <c r="F66" s="74">
        <f t="shared" si="8"/>
        <v>143</v>
      </c>
      <c r="G66" s="75">
        <v>85</v>
      </c>
      <c r="H66" s="75">
        <v>40</v>
      </c>
      <c r="I66" s="75">
        <v>14</v>
      </c>
      <c r="J66" s="15">
        <v>1</v>
      </c>
      <c r="K66" s="15">
        <v>3</v>
      </c>
      <c r="L66" s="21" t="s">
        <v>22</v>
      </c>
      <c r="M66" s="21" t="s">
        <v>22</v>
      </c>
    </row>
    <row r="67" spans="1:13" x14ac:dyDescent="0.2">
      <c r="C67" s="1" t="s">
        <v>68</v>
      </c>
      <c r="D67" s="20">
        <f t="shared" si="7"/>
        <v>412</v>
      </c>
      <c r="E67" s="75">
        <v>210</v>
      </c>
      <c r="F67" s="74">
        <f t="shared" si="8"/>
        <v>202</v>
      </c>
      <c r="G67" s="75">
        <v>143</v>
      </c>
      <c r="H67" s="75">
        <v>51</v>
      </c>
      <c r="I67" s="75">
        <v>5</v>
      </c>
      <c r="J67" s="15">
        <v>1</v>
      </c>
      <c r="K67" s="15">
        <v>1</v>
      </c>
      <c r="L67" s="15">
        <v>1</v>
      </c>
      <c r="M67" s="21" t="s">
        <v>22</v>
      </c>
    </row>
    <row r="68" spans="1:13" x14ac:dyDescent="0.2">
      <c r="C68" s="1" t="s">
        <v>69</v>
      </c>
      <c r="D68" s="20">
        <f t="shared" si="7"/>
        <v>203</v>
      </c>
      <c r="E68" s="75">
        <v>81</v>
      </c>
      <c r="F68" s="74">
        <f t="shared" si="8"/>
        <v>122</v>
      </c>
      <c r="G68" s="75">
        <v>64</v>
      </c>
      <c r="H68" s="75">
        <v>43</v>
      </c>
      <c r="I68" s="75">
        <v>9</v>
      </c>
      <c r="J68" s="15">
        <v>1</v>
      </c>
      <c r="K68" s="15">
        <v>4</v>
      </c>
      <c r="L68" s="21" t="s">
        <v>22</v>
      </c>
      <c r="M68" s="15">
        <v>1</v>
      </c>
    </row>
    <row r="69" spans="1:13" x14ac:dyDescent="0.2">
      <c r="C69" s="1" t="s">
        <v>70</v>
      </c>
      <c r="D69" s="20">
        <f t="shared" si="7"/>
        <v>312</v>
      </c>
      <c r="E69" s="75">
        <v>170</v>
      </c>
      <c r="F69" s="74">
        <f t="shared" si="8"/>
        <v>142</v>
      </c>
      <c r="G69" s="75">
        <v>89</v>
      </c>
      <c r="H69" s="75">
        <v>48</v>
      </c>
      <c r="I69" s="75">
        <v>4</v>
      </c>
      <c r="J69" s="21" t="s">
        <v>22</v>
      </c>
      <c r="K69" s="21" t="s">
        <v>22</v>
      </c>
      <c r="L69" s="21" t="s">
        <v>22</v>
      </c>
      <c r="M69" s="15">
        <v>1</v>
      </c>
    </row>
    <row r="70" spans="1:13" x14ac:dyDescent="0.2">
      <c r="C70" s="1" t="s">
        <v>71</v>
      </c>
      <c r="D70" s="20">
        <f t="shared" si="7"/>
        <v>40</v>
      </c>
      <c r="E70" s="75">
        <v>31</v>
      </c>
      <c r="F70" s="74">
        <f t="shared" si="8"/>
        <v>9</v>
      </c>
      <c r="G70" s="75">
        <v>5</v>
      </c>
      <c r="H70" s="75">
        <v>1</v>
      </c>
      <c r="I70" s="75">
        <v>1</v>
      </c>
      <c r="J70" s="15">
        <v>1</v>
      </c>
      <c r="K70" s="21" t="s">
        <v>22</v>
      </c>
      <c r="L70" s="15">
        <v>1</v>
      </c>
      <c r="M70" s="21" t="s">
        <v>22</v>
      </c>
    </row>
    <row r="71" spans="1:13" ht="18" thickBot="1" x14ac:dyDescent="0.25">
      <c r="B71" s="4"/>
      <c r="C71" s="4"/>
      <c r="D71" s="32"/>
      <c r="E71" s="33"/>
      <c r="F71" s="4"/>
      <c r="G71" s="33"/>
      <c r="H71" s="4"/>
      <c r="I71" s="4"/>
      <c r="J71" s="33"/>
      <c r="K71" s="33"/>
      <c r="L71" s="33"/>
      <c r="M71" s="33"/>
    </row>
    <row r="72" spans="1:13" x14ac:dyDescent="0.2">
      <c r="D72" s="1" t="s">
        <v>460</v>
      </c>
      <c r="E72" s="15"/>
      <c r="G72" s="15"/>
      <c r="J72" s="15"/>
      <c r="K72" s="15"/>
      <c r="L72" s="15"/>
      <c r="M72" s="15"/>
    </row>
    <row r="73" spans="1:13" x14ac:dyDescent="0.2">
      <c r="A73" s="1"/>
      <c r="J73" s="15"/>
      <c r="K73" s="15"/>
      <c r="L73" s="15"/>
      <c r="M73" s="15"/>
    </row>
  </sheetData>
  <phoneticPr fontId="2"/>
  <pageMargins left="0.2" right="0.5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0" x14ac:dyDescent="0.2">
      <c r="A1" s="1"/>
    </row>
    <row r="6" spans="1:10" x14ac:dyDescent="0.2">
      <c r="E6" s="3" t="s">
        <v>484</v>
      </c>
    </row>
    <row r="7" spans="1:10" ht="18" thickBot="1" x14ac:dyDescent="0.25">
      <c r="B7" s="4"/>
      <c r="C7" s="4"/>
      <c r="D7" s="4"/>
      <c r="E7" s="27" t="s">
        <v>485</v>
      </c>
      <c r="F7" s="4"/>
      <c r="G7" s="4"/>
      <c r="H7" s="4"/>
      <c r="I7" s="4"/>
      <c r="J7" s="41" t="s">
        <v>486</v>
      </c>
    </row>
    <row r="8" spans="1:10" x14ac:dyDescent="0.2">
      <c r="C8" s="5"/>
      <c r="D8" s="6"/>
      <c r="E8" s="6"/>
      <c r="F8" s="6"/>
      <c r="G8" s="6"/>
      <c r="H8" s="6"/>
      <c r="I8" s="6"/>
      <c r="J8" s="6"/>
    </row>
    <row r="9" spans="1:10" x14ac:dyDescent="0.2">
      <c r="B9" s="105" t="s">
        <v>446</v>
      </c>
      <c r="C9" s="8" t="s">
        <v>487</v>
      </c>
      <c r="D9" s="5"/>
      <c r="E9" s="6"/>
      <c r="F9" s="6"/>
      <c r="G9" s="5"/>
      <c r="H9" s="6"/>
      <c r="I9" s="6"/>
      <c r="J9" s="6"/>
    </row>
    <row r="10" spans="1:10" x14ac:dyDescent="0.2">
      <c r="B10" s="6"/>
      <c r="C10" s="36"/>
      <c r="D10" s="10" t="s">
        <v>488</v>
      </c>
      <c r="E10" s="10" t="s">
        <v>489</v>
      </c>
      <c r="F10" s="10" t="s">
        <v>490</v>
      </c>
      <c r="G10" s="10" t="s">
        <v>491</v>
      </c>
      <c r="H10" s="10" t="s">
        <v>492</v>
      </c>
      <c r="I10" s="10" t="s">
        <v>493</v>
      </c>
      <c r="J10" s="10" t="s">
        <v>494</v>
      </c>
    </row>
    <row r="11" spans="1:10" x14ac:dyDescent="0.2">
      <c r="C11" s="5"/>
    </row>
    <row r="12" spans="1:10" x14ac:dyDescent="0.2">
      <c r="B12" s="1" t="s">
        <v>495</v>
      </c>
      <c r="C12" s="20">
        <f>ROUND((D12+G12)/100,0)*100</f>
        <v>48400</v>
      </c>
      <c r="D12" s="15">
        <v>26000</v>
      </c>
      <c r="E12" s="21" t="s">
        <v>111</v>
      </c>
      <c r="F12" s="21" t="s">
        <v>111</v>
      </c>
      <c r="G12" s="15">
        <v>22400</v>
      </c>
      <c r="H12" s="21" t="s">
        <v>111</v>
      </c>
      <c r="I12" s="21" t="s">
        <v>111</v>
      </c>
      <c r="J12" s="21" t="s">
        <v>111</v>
      </c>
    </row>
    <row r="13" spans="1:10" x14ac:dyDescent="0.2">
      <c r="B13" s="1" t="s">
        <v>496</v>
      </c>
      <c r="C13" s="20">
        <f>ROUND((D13+G13)/100,0)*100</f>
        <v>48600</v>
      </c>
      <c r="D13" s="15">
        <v>23000</v>
      </c>
      <c r="E13" s="21" t="s">
        <v>111</v>
      </c>
      <c r="F13" s="21" t="s">
        <v>111</v>
      </c>
      <c r="G13" s="15">
        <v>25600</v>
      </c>
      <c r="H13" s="21" t="s">
        <v>111</v>
      </c>
      <c r="I13" s="21" t="s">
        <v>111</v>
      </c>
      <c r="J13" s="21" t="s">
        <v>111</v>
      </c>
    </row>
    <row r="14" spans="1:10" x14ac:dyDescent="0.2">
      <c r="B14" s="1" t="s">
        <v>497</v>
      </c>
      <c r="C14" s="20">
        <f>ROUND((D14+G14)/100,0)*100</f>
        <v>46300</v>
      </c>
      <c r="D14" s="15">
        <v>19400</v>
      </c>
      <c r="E14" s="21" t="s">
        <v>111</v>
      </c>
      <c r="F14" s="21" t="s">
        <v>111</v>
      </c>
      <c r="G14" s="15">
        <v>26900</v>
      </c>
      <c r="H14" s="21" t="s">
        <v>111</v>
      </c>
      <c r="I14" s="21" t="s">
        <v>111</v>
      </c>
      <c r="J14" s="21" t="s">
        <v>111</v>
      </c>
    </row>
    <row r="15" spans="1:10" x14ac:dyDescent="0.2">
      <c r="C15" s="5"/>
    </row>
    <row r="16" spans="1:10" x14ac:dyDescent="0.2">
      <c r="B16" s="1" t="s">
        <v>498</v>
      </c>
      <c r="C16" s="20">
        <f>ROUND((D16+G16)/100,0)*100</f>
        <v>44100</v>
      </c>
      <c r="D16" s="38">
        <f>ROUND((E16+F16)/100,0)*100</f>
        <v>17000</v>
      </c>
      <c r="E16" s="15">
        <v>17000</v>
      </c>
      <c r="F16" s="15">
        <v>2</v>
      </c>
      <c r="G16" s="38">
        <f>ROUND((H16+I16+J16)/100,0)*100</f>
        <v>27100</v>
      </c>
      <c r="H16" s="15">
        <v>2430</v>
      </c>
      <c r="I16" s="15">
        <v>24600</v>
      </c>
      <c r="J16" s="15">
        <v>61</v>
      </c>
    </row>
    <row r="17" spans="2:10" x14ac:dyDescent="0.2">
      <c r="B17" s="1" t="s">
        <v>499</v>
      </c>
      <c r="C17" s="20">
        <f>ROUND((D17+G17)/100,0)*100</f>
        <v>43200</v>
      </c>
      <c r="D17" s="38">
        <f>ROUND((E17+F17)/100,0)*100</f>
        <v>15700</v>
      </c>
      <c r="E17" s="15">
        <v>15700</v>
      </c>
      <c r="F17" s="15">
        <v>2</v>
      </c>
      <c r="G17" s="38">
        <f>ROUND((H17+I17+J17)/100,0)*100</f>
        <v>27500</v>
      </c>
      <c r="H17" s="15">
        <v>2350</v>
      </c>
      <c r="I17" s="15">
        <v>25100</v>
      </c>
      <c r="J17" s="15">
        <v>57</v>
      </c>
    </row>
    <row r="18" spans="2:10" x14ac:dyDescent="0.2">
      <c r="B18" s="1" t="s">
        <v>175</v>
      </c>
      <c r="C18" s="20">
        <f>ROUND((D18+G18)/100,0)*100</f>
        <v>41000</v>
      </c>
      <c r="D18" s="38">
        <f>ROUND((E18+F18)/100,0)*100</f>
        <v>14500</v>
      </c>
      <c r="E18" s="15">
        <v>14500</v>
      </c>
      <c r="F18" s="15">
        <v>1</v>
      </c>
      <c r="G18" s="38">
        <f>ROUND((H18+I18+J18)/100,0)*100</f>
        <v>26500</v>
      </c>
      <c r="H18" s="15">
        <v>2720</v>
      </c>
      <c r="I18" s="15">
        <v>23700</v>
      </c>
      <c r="J18" s="15">
        <v>62</v>
      </c>
    </row>
    <row r="19" spans="2:10" x14ac:dyDescent="0.2">
      <c r="C19" s="5"/>
    </row>
    <row r="20" spans="2:10" x14ac:dyDescent="0.2">
      <c r="B20" s="1" t="s">
        <v>500</v>
      </c>
      <c r="C20" s="20">
        <f>ROUND((D20+G20)/100,0)*100</f>
        <v>40300</v>
      </c>
      <c r="D20" s="38">
        <f>ROUND((E20+F20)/100,0)*100</f>
        <v>14100</v>
      </c>
      <c r="E20" s="15">
        <v>14100</v>
      </c>
      <c r="F20" s="15">
        <v>1</v>
      </c>
      <c r="G20" s="38">
        <f>ROUND((H20+I20+J20)/100,0)*100</f>
        <v>26200</v>
      </c>
      <c r="H20" s="15">
        <v>2580</v>
      </c>
      <c r="I20" s="15">
        <v>23600</v>
      </c>
      <c r="J20" s="15">
        <v>63</v>
      </c>
    </row>
    <row r="21" spans="2:10" x14ac:dyDescent="0.2">
      <c r="B21" s="1" t="s">
        <v>501</v>
      </c>
      <c r="C21" s="20">
        <f>ROUND((D21+G21)/100,0)*100</f>
        <v>40100</v>
      </c>
      <c r="D21" s="38">
        <f>ROUND((E21+F21)/100,0)*100</f>
        <v>13900</v>
      </c>
      <c r="E21" s="15">
        <v>13900</v>
      </c>
      <c r="F21" s="15">
        <v>1</v>
      </c>
      <c r="G21" s="38">
        <f>ROUND((H21+I21+J21)/100,0)*100</f>
        <v>26200</v>
      </c>
      <c r="H21" s="15">
        <v>2590</v>
      </c>
      <c r="I21" s="15">
        <v>23500</v>
      </c>
      <c r="J21" s="15">
        <v>63</v>
      </c>
    </row>
    <row r="22" spans="2:10" x14ac:dyDescent="0.2">
      <c r="B22" s="1" t="s">
        <v>502</v>
      </c>
      <c r="C22" s="20">
        <f>ROUND((D22+G22)/100,0)*100</f>
        <v>39800</v>
      </c>
      <c r="D22" s="38">
        <f>ROUND((E22+F22)/100,0)*100</f>
        <v>13700</v>
      </c>
      <c r="E22" s="15">
        <v>13700</v>
      </c>
      <c r="F22" s="15">
        <v>1</v>
      </c>
      <c r="G22" s="38">
        <f>ROUND((H22+I22+J22)/100,0)*100</f>
        <v>26100</v>
      </c>
      <c r="H22" s="15">
        <v>2560</v>
      </c>
      <c r="I22" s="15">
        <v>23500</v>
      </c>
      <c r="J22" s="15">
        <v>67</v>
      </c>
    </row>
    <row r="23" spans="2:10" x14ac:dyDescent="0.2">
      <c r="B23" s="1" t="s">
        <v>503</v>
      </c>
      <c r="C23" s="20">
        <f>ROUND((D23+G23)/100,0)*100</f>
        <v>39400</v>
      </c>
      <c r="D23" s="38">
        <f>ROUND((E23+F23)/100,0)*100</f>
        <v>13400</v>
      </c>
      <c r="E23" s="15">
        <v>13400</v>
      </c>
      <c r="F23" s="15">
        <v>1</v>
      </c>
      <c r="G23" s="38">
        <f>ROUND((H23+I23+J23)/100,0)*100-100</f>
        <v>26000</v>
      </c>
      <c r="H23" s="15">
        <v>2490</v>
      </c>
      <c r="I23" s="15">
        <v>23500</v>
      </c>
      <c r="J23" s="15">
        <v>62</v>
      </c>
    </row>
    <row r="24" spans="2:10" x14ac:dyDescent="0.2">
      <c r="C24" s="5"/>
    </row>
    <row r="25" spans="2:10" x14ac:dyDescent="0.2">
      <c r="B25" s="1" t="s">
        <v>504</v>
      </c>
      <c r="C25" s="20">
        <f>ROUND((D25+G25)/100,0)*100</f>
        <v>39000</v>
      </c>
      <c r="D25" s="38">
        <f>ROUND((E25+F25)/100,0)*100</f>
        <v>13200</v>
      </c>
      <c r="E25" s="15">
        <v>13200</v>
      </c>
      <c r="F25" s="15">
        <v>1</v>
      </c>
      <c r="G25" s="38">
        <f>ROUND((H25+I25+J25)/100,0)*100</f>
        <v>25800</v>
      </c>
      <c r="H25" s="15">
        <v>2500</v>
      </c>
      <c r="I25" s="15">
        <v>23200</v>
      </c>
      <c r="J25" s="15">
        <v>62</v>
      </c>
    </row>
    <row r="26" spans="2:10" x14ac:dyDescent="0.2">
      <c r="B26" s="1" t="s">
        <v>505</v>
      </c>
      <c r="C26" s="20">
        <f>ROUND((D26+G26)/100,0)*100+100</f>
        <v>38500</v>
      </c>
      <c r="D26" s="38">
        <f>ROUND((E26+F26)/100,0)*100</f>
        <v>12900</v>
      </c>
      <c r="E26" s="15">
        <v>12900</v>
      </c>
      <c r="F26" s="15">
        <v>0.1</v>
      </c>
      <c r="G26" s="38">
        <f>ROUND((H26+I26+J26)/100,0)*100</f>
        <v>25500</v>
      </c>
      <c r="H26" s="15">
        <v>2450</v>
      </c>
      <c r="I26" s="15">
        <v>23000</v>
      </c>
      <c r="J26" s="15">
        <v>62</v>
      </c>
    </row>
    <row r="27" spans="2:10" x14ac:dyDescent="0.2">
      <c r="B27" s="1" t="s">
        <v>506</v>
      </c>
      <c r="C27" s="20">
        <f>ROUND((D27+G27)/100,0)*100</f>
        <v>38000</v>
      </c>
      <c r="D27" s="38">
        <f>ROUND((E27+F27)/100,0)*100</f>
        <v>12700</v>
      </c>
      <c r="E27" s="15">
        <v>12700</v>
      </c>
      <c r="F27" s="21" t="s">
        <v>507</v>
      </c>
      <c r="G27" s="38">
        <f>ROUND((H27+I27+J27)/100,0)*100</f>
        <v>25300</v>
      </c>
      <c r="H27" s="15">
        <v>2410</v>
      </c>
      <c r="I27" s="15">
        <v>22800</v>
      </c>
      <c r="J27" s="15">
        <v>60</v>
      </c>
    </row>
    <row r="28" spans="2:10" x14ac:dyDescent="0.2">
      <c r="B28" s="3" t="s">
        <v>508</v>
      </c>
      <c r="C28" s="16">
        <f>ROUND((D28+G28)/100,0)*100+100</f>
        <v>37600</v>
      </c>
      <c r="D28" s="18">
        <f>ROUND((E28+F28)/100,0)*100</f>
        <v>12400</v>
      </c>
      <c r="E28" s="25">
        <v>12400</v>
      </c>
      <c r="F28" s="39" t="s">
        <v>507</v>
      </c>
      <c r="G28" s="18">
        <v>25100</v>
      </c>
      <c r="H28" s="25">
        <v>2320</v>
      </c>
      <c r="I28" s="25">
        <v>22800</v>
      </c>
      <c r="J28" s="25">
        <v>60</v>
      </c>
    </row>
    <row r="29" spans="2:10" ht="18" thickBot="1" x14ac:dyDescent="0.25">
      <c r="B29" s="4"/>
      <c r="C29" s="40"/>
      <c r="D29" s="4"/>
      <c r="E29" s="4"/>
      <c r="F29" s="4"/>
      <c r="G29" s="4"/>
      <c r="H29" s="4"/>
      <c r="I29" s="4"/>
      <c r="J29" s="4"/>
    </row>
    <row r="30" spans="2:10" x14ac:dyDescent="0.2">
      <c r="C30" s="1" t="s">
        <v>509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5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510</v>
      </c>
    </row>
    <row r="7" spans="1:11" ht="18" thickBot="1" x14ac:dyDescent="0.25">
      <c r="B7" s="4"/>
      <c r="C7" s="4"/>
      <c r="D7" s="27" t="s">
        <v>511</v>
      </c>
      <c r="E7" s="4"/>
      <c r="F7" s="4"/>
      <c r="G7" s="4"/>
      <c r="H7" s="4"/>
      <c r="I7" s="4"/>
      <c r="J7" s="4"/>
      <c r="K7" s="41" t="s">
        <v>486</v>
      </c>
    </row>
    <row r="8" spans="1:11" x14ac:dyDescent="0.2">
      <c r="A8" s="18"/>
      <c r="C8" s="5"/>
      <c r="H8" s="5"/>
    </row>
    <row r="9" spans="1:11" x14ac:dyDescent="0.2">
      <c r="C9" s="36"/>
      <c r="D9" s="6"/>
      <c r="E9" s="43" t="s">
        <v>512</v>
      </c>
      <c r="F9" s="6"/>
      <c r="G9" s="6"/>
      <c r="H9" s="36"/>
      <c r="I9" s="43" t="s">
        <v>513</v>
      </c>
      <c r="J9" s="6"/>
      <c r="K9" s="6"/>
    </row>
    <row r="10" spans="1:11" x14ac:dyDescent="0.2">
      <c r="B10" s="105" t="s">
        <v>446</v>
      </c>
      <c r="C10" s="5"/>
      <c r="D10" s="5"/>
      <c r="E10" s="8" t="s">
        <v>514</v>
      </c>
      <c r="F10" s="5"/>
      <c r="G10" s="5"/>
      <c r="H10" s="5"/>
      <c r="I10" s="5"/>
      <c r="J10" s="7" t="s">
        <v>515</v>
      </c>
      <c r="K10" s="5"/>
    </row>
    <row r="11" spans="1:11" x14ac:dyDescent="0.2">
      <c r="B11" s="6"/>
      <c r="C11" s="10" t="s">
        <v>516</v>
      </c>
      <c r="D11" s="10" t="s">
        <v>517</v>
      </c>
      <c r="E11" s="10" t="s">
        <v>518</v>
      </c>
      <c r="F11" s="10" t="s">
        <v>519</v>
      </c>
      <c r="G11" s="10" t="s">
        <v>520</v>
      </c>
      <c r="H11" s="10" t="s">
        <v>516</v>
      </c>
      <c r="I11" s="10" t="s">
        <v>521</v>
      </c>
      <c r="J11" s="10" t="s">
        <v>522</v>
      </c>
      <c r="K11" s="10" t="s">
        <v>520</v>
      </c>
    </row>
    <row r="12" spans="1:11" x14ac:dyDescent="0.2">
      <c r="C12" s="5"/>
    </row>
    <row r="13" spans="1:11" x14ac:dyDescent="0.2">
      <c r="C13" s="5"/>
      <c r="E13" s="3" t="s">
        <v>523</v>
      </c>
      <c r="I13" s="3" t="s">
        <v>524</v>
      </c>
    </row>
    <row r="14" spans="1:11" x14ac:dyDescent="0.2">
      <c r="B14" s="1" t="s">
        <v>525</v>
      </c>
      <c r="C14" s="20">
        <f>D14+E14+F14+G14</f>
        <v>49.01</v>
      </c>
      <c r="D14" s="38">
        <f>D24+D34</f>
        <v>49.01</v>
      </c>
      <c r="E14" s="21" t="s">
        <v>22</v>
      </c>
      <c r="F14" s="21" t="s">
        <v>22</v>
      </c>
      <c r="G14" s="12" t="s">
        <v>221</v>
      </c>
      <c r="H14" s="38">
        <f>I14+J14+K14</f>
        <v>362</v>
      </c>
      <c r="I14" s="21" t="s">
        <v>22</v>
      </c>
      <c r="J14" s="38">
        <f t="shared" ref="I14:J17" si="0">J24+J34</f>
        <v>362</v>
      </c>
      <c r="K14" s="12" t="s">
        <v>221</v>
      </c>
    </row>
    <row r="15" spans="1:11" x14ac:dyDescent="0.2">
      <c r="B15" s="1" t="s">
        <v>501</v>
      </c>
      <c r="C15" s="20">
        <f>D15+E15+F15+G15</f>
        <v>73.010000000000005</v>
      </c>
      <c r="D15" s="38">
        <f>D25+D35</f>
        <v>73.010000000000005</v>
      </c>
      <c r="E15" s="21" t="s">
        <v>22</v>
      </c>
      <c r="F15" s="21" t="s">
        <v>22</v>
      </c>
      <c r="G15" s="12" t="s">
        <v>221</v>
      </c>
      <c r="H15" s="38">
        <f>I15+J15+K15</f>
        <v>293.01</v>
      </c>
      <c r="I15" s="38">
        <f t="shared" si="0"/>
        <v>0.01</v>
      </c>
      <c r="J15" s="38">
        <f t="shared" si="0"/>
        <v>293</v>
      </c>
      <c r="K15" s="12" t="s">
        <v>221</v>
      </c>
    </row>
    <row r="16" spans="1:11" x14ac:dyDescent="0.2">
      <c r="B16" s="1" t="s">
        <v>502</v>
      </c>
      <c r="C16" s="20">
        <f>D16+E16+F16+G16</f>
        <v>71.02000000000001</v>
      </c>
      <c r="D16" s="38">
        <f>D26+D36</f>
        <v>71.010000000000005</v>
      </c>
      <c r="E16" s="21" t="s">
        <v>22</v>
      </c>
      <c r="F16" s="38">
        <f>F26+F36</f>
        <v>0.01</v>
      </c>
      <c r="G16" s="12" t="s">
        <v>221</v>
      </c>
      <c r="H16" s="38">
        <f>I16+J16+K16</f>
        <v>353</v>
      </c>
      <c r="I16" s="21" t="s">
        <v>22</v>
      </c>
      <c r="J16" s="38">
        <f t="shared" si="0"/>
        <v>353</v>
      </c>
      <c r="K16" s="12" t="s">
        <v>221</v>
      </c>
    </row>
    <row r="17" spans="2:11" x14ac:dyDescent="0.2">
      <c r="B17" s="1" t="s">
        <v>503</v>
      </c>
      <c r="C17" s="20">
        <f>D17+E17+F17+G17</f>
        <v>37</v>
      </c>
      <c r="D17" s="38">
        <f>D27+D37</f>
        <v>37</v>
      </c>
      <c r="E17" s="21" t="s">
        <v>22</v>
      </c>
      <c r="F17" s="21" t="s">
        <v>22</v>
      </c>
      <c r="G17" s="12" t="s">
        <v>221</v>
      </c>
      <c r="H17" s="38">
        <f>I17+J17+K17</f>
        <v>373.1</v>
      </c>
      <c r="I17" s="38">
        <f t="shared" si="0"/>
        <v>0.1</v>
      </c>
      <c r="J17" s="38">
        <f t="shared" si="0"/>
        <v>373</v>
      </c>
      <c r="K17" s="12" t="s">
        <v>221</v>
      </c>
    </row>
    <row r="18" spans="2:11" x14ac:dyDescent="0.2">
      <c r="C18" s="5"/>
    </row>
    <row r="19" spans="2:11" x14ac:dyDescent="0.2">
      <c r="B19" s="1" t="s">
        <v>504</v>
      </c>
      <c r="C19" s="20">
        <f>D19+E19+F19+G19</f>
        <v>19.000001000000001</v>
      </c>
      <c r="D19" s="38">
        <f t="shared" ref="D19:F22" si="1">D29+D39</f>
        <v>19</v>
      </c>
      <c r="E19" s="21" t="s">
        <v>22</v>
      </c>
      <c r="F19" s="38">
        <f t="shared" si="1"/>
        <v>9.9999999999999995E-7</v>
      </c>
      <c r="G19" s="12" t="s">
        <v>221</v>
      </c>
      <c r="H19" s="38">
        <f>I19+J19+K19</f>
        <v>480</v>
      </c>
      <c r="I19" s="21" t="s">
        <v>22</v>
      </c>
      <c r="J19" s="38">
        <f t="shared" ref="I19:J22" si="2">J29+J39</f>
        <v>480</v>
      </c>
      <c r="K19" s="12" t="s">
        <v>221</v>
      </c>
    </row>
    <row r="20" spans="2:11" x14ac:dyDescent="0.2">
      <c r="B20" s="1" t="s">
        <v>505</v>
      </c>
      <c r="C20" s="20">
        <f>D20+E20+F20+G20</f>
        <v>117</v>
      </c>
      <c r="D20" s="38">
        <f t="shared" si="1"/>
        <v>117</v>
      </c>
      <c r="E20" s="21" t="s">
        <v>22</v>
      </c>
      <c r="F20" s="21" t="s">
        <v>22</v>
      </c>
      <c r="G20" s="12" t="s">
        <v>221</v>
      </c>
      <c r="H20" s="38">
        <f>I20+J20+K20</f>
        <v>633.01</v>
      </c>
      <c r="I20" s="38">
        <f t="shared" si="2"/>
        <v>0.01</v>
      </c>
      <c r="J20" s="38">
        <f t="shared" si="2"/>
        <v>633</v>
      </c>
      <c r="K20" s="12" t="s">
        <v>221</v>
      </c>
    </row>
    <row r="21" spans="2:11" x14ac:dyDescent="0.2">
      <c r="B21" s="1" t="s">
        <v>506</v>
      </c>
      <c r="C21" s="20">
        <f>D21+E21+F21+G21</f>
        <v>40.000999999999998</v>
      </c>
      <c r="D21" s="38">
        <f t="shared" si="1"/>
        <v>40</v>
      </c>
      <c r="E21" s="21" t="s">
        <v>22</v>
      </c>
      <c r="F21" s="38">
        <f t="shared" si="1"/>
        <v>1E-3</v>
      </c>
      <c r="G21" s="12" t="s">
        <v>221</v>
      </c>
      <c r="H21" s="38">
        <f>I21+J21+K21</f>
        <v>526</v>
      </c>
      <c r="I21" s="21" t="s">
        <v>22</v>
      </c>
      <c r="J21" s="38">
        <f t="shared" si="2"/>
        <v>526</v>
      </c>
      <c r="K21" s="12" t="s">
        <v>221</v>
      </c>
    </row>
    <row r="22" spans="2:11" x14ac:dyDescent="0.2">
      <c r="B22" s="3" t="s">
        <v>508</v>
      </c>
      <c r="C22" s="16">
        <f>D22+E22+F22+G22</f>
        <v>1</v>
      </c>
      <c r="D22" s="18">
        <f t="shared" si="1"/>
        <v>1</v>
      </c>
      <c r="E22" s="21" t="s">
        <v>22</v>
      </c>
      <c r="F22" s="21" t="s">
        <v>22</v>
      </c>
      <c r="G22" s="110" t="s">
        <v>221</v>
      </c>
      <c r="H22" s="18">
        <f>I22+J22+K22</f>
        <v>383</v>
      </c>
      <c r="I22" s="21" t="s">
        <v>22</v>
      </c>
      <c r="J22" s="18">
        <f t="shared" si="2"/>
        <v>383</v>
      </c>
      <c r="K22" s="110" t="s">
        <v>221</v>
      </c>
    </row>
    <row r="23" spans="2:11" x14ac:dyDescent="0.2">
      <c r="C23" s="5"/>
      <c r="E23" s="3" t="s">
        <v>526</v>
      </c>
      <c r="I23" s="3" t="s">
        <v>527</v>
      </c>
    </row>
    <row r="24" spans="2:11" x14ac:dyDescent="0.2">
      <c r="B24" s="1" t="s">
        <v>525</v>
      </c>
      <c r="C24" s="20">
        <f>D24+E24+F24+G24</f>
        <v>0.02</v>
      </c>
      <c r="D24" s="15">
        <v>0.01</v>
      </c>
      <c r="E24" s="21" t="s">
        <v>22</v>
      </c>
      <c r="F24" s="21" t="s">
        <v>22</v>
      </c>
      <c r="G24" s="15">
        <v>0.01</v>
      </c>
      <c r="H24" s="38">
        <f>I24+J24+K24</f>
        <v>224</v>
      </c>
      <c r="I24" s="21" t="s">
        <v>22</v>
      </c>
      <c r="J24" s="15">
        <v>190</v>
      </c>
      <c r="K24" s="15">
        <v>34</v>
      </c>
    </row>
    <row r="25" spans="2:11" x14ac:dyDescent="0.2">
      <c r="B25" s="1" t="s">
        <v>501</v>
      </c>
      <c r="C25" s="20">
        <f>D25+E25+F25+G25</f>
        <v>0.02</v>
      </c>
      <c r="D25" s="15">
        <v>0.01</v>
      </c>
      <c r="E25" s="21" t="s">
        <v>22</v>
      </c>
      <c r="F25" s="21" t="s">
        <v>22</v>
      </c>
      <c r="G25" s="15">
        <v>0.01</v>
      </c>
      <c r="H25" s="38">
        <f>I25+J25+K25</f>
        <v>179.01</v>
      </c>
      <c r="I25" s="15">
        <v>0.01</v>
      </c>
      <c r="J25" s="15">
        <v>149</v>
      </c>
      <c r="K25" s="15">
        <v>30</v>
      </c>
    </row>
    <row r="26" spans="2:11" x14ac:dyDescent="0.2">
      <c r="B26" s="1" t="s">
        <v>502</v>
      </c>
      <c r="C26" s="20">
        <f>D26+E26+F26+G26</f>
        <v>0.03</v>
      </c>
      <c r="D26" s="15">
        <v>0.01</v>
      </c>
      <c r="E26" s="21" t="s">
        <v>22</v>
      </c>
      <c r="F26" s="15">
        <v>0.01</v>
      </c>
      <c r="G26" s="15">
        <v>0.01</v>
      </c>
      <c r="H26" s="38">
        <f>I26+J26+K26</f>
        <v>206</v>
      </c>
      <c r="I26" s="21" t="s">
        <v>22</v>
      </c>
      <c r="J26" s="15">
        <v>168</v>
      </c>
      <c r="K26" s="15">
        <v>38</v>
      </c>
    </row>
    <row r="27" spans="2:11" x14ac:dyDescent="0.2">
      <c r="B27" s="1" t="s">
        <v>503</v>
      </c>
      <c r="C27" s="20">
        <f>D27+E27+F27+G27</f>
        <v>0.1</v>
      </c>
      <c r="D27" s="21" t="s">
        <v>22</v>
      </c>
      <c r="E27" s="21" t="s">
        <v>22</v>
      </c>
      <c r="F27" s="21" t="s">
        <v>22</v>
      </c>
      <c r="G27" s="15">
        <v>0.1</v>
      </c>
      <c r="H27" s="38">
        <f>I27+J27+K27</f>
        <v>246.1</v>
      </c>
      <c r="I27" s="15">
        <v>0.1</v>
      </c>
      <c r="J27" s="15">
        <v>192</v>
      </c>
      <c r="K27" s="15">
        <v>54</v>
      </c>
    </row>
    <row r="28" spans="2:11" x14ac:dyDescent="0.2">
      <c r="C28" s="5"/>
    </row>
    <row r="29" spans="2:11" x14ac:dyDescent="0.2">
      <c r="B29" s="1" t="s">
        <v>504</v>
      </c>
      <c r="C29" s="20">
        <f>D29+E29+F29+G29</f>
        <v>9.9999999999999995E-7</v>
      </c>
      <c r="D29" s="21" t="s">
        <v>22</v>
      </c>
      <c r="E29" s="21" t="s">
        <v>22</v>
      </c>
      <c r="F29" s="15">
        <v>9.9999999999999995E-7</v>
      </c>
      <c r="G29" s="21" t="s">
        <v>22</v>
      </c>
      <c r="H29" s="38">
        <f>I29+J29+K29</f>
        <v>223</v>
      </c>
      <c r="I29" s="21" t="s">
        <v>22</v>
      </c>
      <c r="J29" s="15">
        <v>193</v>
      </c>
      <c r="K29" s="15">
        <v>30</v>
      </c>
    </row>
    <row r="30" spans="2:11" x14ac:dyDescent="0.2">
      <c r="B30" s="1" t="s">
        <v>505</v>
      </c>
      <c r="C30" s="45" t="s">
        <v>22</v>
      </c>
      <c r="D30" s="21" t="s">
        <v>22</v>
      </c>
      <c r="E30" s="21" t="s">
        <v>22</v>
      </c>
      <c r="F30" s="21" t="s">
        <v>22</v>
      </c>
      <c r="G30" s="21" t="s">
        <v>22</v>
      </c>
      <c r="H30" s="38">
        <f>I30+J30+K30</f>
        <v>286</v>
      </c>
      <c r="I30" s="21" t="s">
        <v>22</v>
      </c>
      <c r="J30" s="15">
        <v>229</v>
      </c>
      <c r="K30" s="15">
        <v>57</v>
      </c>
    </row>
    <row r="31" spans="2:11" x14ac:dyDescent="0.2">
      <c r="B31" s="1" t="s">
        <v>506</v>
      </c>
      <c r="C31" s="45" t="s">
        <v>22</v>
      </c>
      <c r="D31" s="21" t="s">
        <v>22</v>
      </c>
      <c r="E31" s="21" t="s">
        <v>22</v>
      </c>
      <c r="F31" s="21" t="s">
        <v>22</v>
      </c>
      <c r="G31" s="21" t="s">
        <v>22</v>
      </c>
      <c r="H31" s="38">
        <f>I31+J31+K31</f>
        <v>241</v>
      </c>
      <c r="I31" s="21" t="s">
        <v>22</v>
      </c>
      <c r="J31" s="15">
        <v>197</v>
      </c>
      <c r="K31" s="15">
        <v>44</v>
      </c>
    </row>
    <row r="32" spans="2:11" x14ac:dyDescent="0.2">
      <c r="B32" s="3" t="s">
        <v>508</v>
      </c>
      <c r="C32" s="45" t="s">
        <v>22</v>
      </c>
      <c r="D32" s="21" t="s">
        <v>22</v>
      </c>
      <c r="E32" s="21" t="s">
        <v>22</v>
      </c>
      <c r="F32" s="21" t="s">
        <v>22</v>
      </c>
      <c r="G32" s="21" t="s">
        <v>22</v>
      </c>
      <c r="H32" s="18">
        <f>I32+J32+K32</f>
        <v>240</v>
      </c>
      <c r="I32" s="21" t="s">
        <v>22</v>
      </c>
      <c r="J32" s="25">
        <v>191</v>
      </c>
      <c r="K32" s="25">
        <v>49</v>
      </c>
    </row>
    <row r="33" spans="1:11" x14ac:dyDescent="0.2">
      <c r="C33" s="5"/>
      <c r="E33" s="3" t="s">
        <v>528</v>
      </c>
      <c r="I33" s="3" t="s">
        <v>529</v>
      </c>
    </row>
    <row r="34" spans="1:11" x14ac:dyDescent="0.2">
      <c r="B34" s="1" t="s">
        <v>525</v>
      </c>
      <c r="C34" s="20">
        <f>D34+E34+F34+G34</f>
        <v>83</v>
      </c>
      <c r="D34" s="15">
        <v>49</v>
      </c>
      <c r="E34" s="21" t="s">
        <v>22</v>
      </c>
      <c r="F34" s="21" t="s">
        <v>22</v>
      </c>
      <c r="G34" s="15">
        <v>34</v>
      </c>
      <c r="H34" s="38">
        <f>I34+J34+K34</f>
        <v>172</v>
      </c>
      <c r="I34" s="21" t="s">
        <v>22</v>
      </c>
      <c r="J34" s="15">
        <v>172</v>
      </c>
      <c r="K34" s="21" t="s">
        <v>22</v>
      </c>
    </row>
    <row r="35" spans="1:11" x14ac:dyDescent="0.2">
      <c r="B35" s="1" t="s">
        <v>501</v>
      </c>
      <c r="C35" s="20">
        <f>D35+E35+F35+G35</f>
        <v>103</v>
      </c>
      <c r="D35" s="15">
        <v>73</v>
      </c>
      <c r="E35" s="21" t="s">
        <v>22</v>
      </c>
      <c r="F35" s="21" t="s">
        <v>22</v>
      </c>
      <c r="G35" s="15">
        <v>30</v>
      </c>
      <c r="H35" s="38">
        <f>I35+J35+K35</f>
        <v>144.01</v>
      </c>
      <c r="I35" s="21" t="s">
        <v>22</v>
      </c>
      <c r="J35" s="15">
        <v>144</v>
      </c>
      <c r="K35" s="15">
        <v>0.01</v>
      </c>
    </row>
    <row r="36" spans="1:11" x14ac:dyDescent="0.2">
      <c r="B36" s="1" t="s">
        <v>502</v>
      </c>
      <c r="C36" s="20">
        <f>D36+E36+F36+G36</f>
        <v>109</v>
      </c>
      <c r="D36" s="15">
        <v>71</v>
      </c>
      <c r="E36" s="21" t="s">
        <v>22</v>
      </c>
      <c r="F36" s="21" t="s">
        <v>22</v>
      </c>
      <c r="G36" s="15">
        <v>38</v>
      </c>
      <c r="H36" s="38">
        <f>I36+J36+K36</f>
        <v>185</v>
      </c>
      <c r="I36" s="21" t="s">
        <v>22</v>
      </c>
      <c r="J36" s="15">
        <v>185</v>
      </c>
      <c r="K36" s="21" t="s">
        <v>22</v>
      </c>
    </row>
    <row r="37" spans="1:11" x14ac:dyDescent="0.2">
      <c r="B37" s="1" t="s">
        <v>503</v>
      </c>
      <c r="C37" s="20">
        <f>D37+E37+F37+G37</f>
        <v>91</v>
      </c>
      <c r="D37" s="15">
        <v>37</v>
      </c>
      <c r="E37" s="21" t="s">
        <v>22</v>
      </c>
      <c r="F37" s="21" t="s">
        <v>22</v>
      </c>
      <c r="G37" s="15">
        <v>54</v>
      </c>
      <c r="H37" s="38">
        <f>I37+J37+K37</f>
        <v>181.1</v>
      </c>
      <c r="I37" s="21" t="s">
        <v>22</v>
      </c>
      <c r="J37" s="15">
        <v>181</v>
      </c>
      <c r="K37" s="15">
        <v>0.1</v>
      </c>
    </row>
    <row r="38" spans="1:11" x14ac:dyDescent="0.2">
      <c r="C38" s="5"/>
    </row>
    <row r="39" spans="1:11" x14ac:dyDescent="0.2">
      <c r="B39" s="1" t="s">
        <v>504</v>
      </c>
      <c r="C39" s="20">
        <f>D39+E39+F39+G39</f>
        <v>49</v>
      </c>
      <c r="D39" s="15">
        <v>19</v>
      </c>
      <c r="E39" s="21" t="s">
        <v>22</v>
      </c>
      <c r="F39" s="21" t="s">
        <v>22</v>
      </c>
      <c r="G39" s="15">
        <v>30</v>
      </c>
      <c r="H39" s="38">
        <f>I39+J39+K39</f>
        <v>287</v>
      </c>
      <c r="I39" s="21" t="s">
        <v>22</v>
      </c>
      <c r="J39" s="15">
        <v>287</v>
      </c>
      <c r="K39" s="21" t="s">
        <v>22</v>
      </c>
    </row>
    <row r="40" spans="1:11" x14ac:dyDescent="0.2">
      <c r="B40" s="1" t="s">
        <v>505</v>
      </c>
      <c r="C40" s="20">
        <f>D40+E40+F40+G40</f>
        <v>174</v>
      </c>
      <c r="D40" s="15">
        <v>117</v>
      </c>
      <c r="E40" s="21" t="s">
        <v>22</v>
      </c>
      <c r="F40" s="21" t="s">
        <v>22</v>
      </c>
      <c r="G40" s="15">
        <v>57</v>
      </c>
      <c r="H40" s="38">
        <f>I40+J40+K40</f>
        <v>404.01</v>
      </c>
      <c r="I40" s="15">
        <v>0.01</v>
      </c>
      <c r="J40" s="15">
        <v>404</v>
      </c>
      <c r="K40" s="21" t="s">
        <v>22</v>
      </c>
    </row>
    <row r="41" spans="1:11" x14ac:dyDescent="0.2">
      <c r="B41" s="1" t="s">
        <v>506</v>
      </c>
      <c r="C41" s="20">
        <f>D41+E41+F41+G41</f>
        <v>84.001000000000005</v>
      </c>
      <c r="D41" s="15">
        <v>40</v>
      </c>
      <c r="E41" s="21" t="s">
        <v>22</v>
      </c>
      <c r="F41" s="15">
        <v>1E-3</v>
      </c>
      <c r="G41" s="15">
        <v>44</v>
      </c>
      <c r="H41" s="38">
        <f>I41+J41+K41</f>
        <v>329</v>
      </c>
      <c r="I41" s="21" t="s">
        <v>22</v>
      </c>
      <c r="J41" s="15">
        <v>329</v>
      </c>
      <c r="K41" s="21" t="s">
        <v>22</v>
      </c>
    </row>
    <row r="42" spans="1:11" x14ac:dyDescent="0.2">
      <c r="B42" s="3" t="s">
        <v>508</v>
      </c>
      <c r="C42" s="16">
        <f>D42+E42+F42+G42</f>
        <v>50</v>
      </c>
      <c r="D42" s="25">
        <v>1</v>
      </c>
      <c r="E42" s="21" t="s">
        <v>22</v>
      </c>
      <c r="F42" s="21" t="s">
        <v>22</v>
      </c>
      <c r="G42" s="25">
        <v>49</v>
      </c>
      <c r="H42" s="18">
        <f>I42+J42+K42</f>
        <v>192</v>
      </c>
      <c r="I42" s="21" t="s">
        <v>22</v>
      </c>
      <c r="J42" s="25">
        <v>192</v>
      </c>
      <c r="K42" s="21" t="s">
        <v>22</v>
      </c>
    </row>
    <row r="43" spans="1:11" ht="18" thickBot="1" x14ac:dyDescent="0.25">
      <c r="B43" s="24"/>
      <c r="C43" s="40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B44" s="18"/>
      <c r="C44" s="1" t="s">
        <v>530</v>
      </c>
      <c r="D44" s="18"/>
      <c r="E44" s="18"/>
      <c r="F44" s="18"/>
      <c r="G44" s="18"/>
      <c r="H44" s="18"/>
      <c r="I44" s="18"/>
      <c r="J44" s="18"/>
      <c r="K44" s="18"/>
    </row>
    <row r="45" spans="1:11" x14ac:dyDescent="0.2">
      <c r="A45" s="1"/>
      <c r="B45" s="18"/>
      <c r="C45" s="18"/>
      <c r="D45" s="18"/>
      <c r="E45" s="18"/>
      <c r="F45" s="18"/>
      <c r="G45" s="18"/>
      <c r="H45" s="18"/>
      <c r="I45" s="18"/>
      <c r="J45" s="18"/>
      <c r="K45" s="18"/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3.375" style="2"/>
    <col min="4" max="6" width="14.625" style="2" customWidth="1"/>
    <col min="7" max="7" width="13.375" style="2"/>
    <col min="8" max="10" width="14.625" style="2" customWidth="1"/>
    <col min="11" max="256" width="13.375" style="2"/>
    <col min="257" max="257" width="13.375" style="2" customWidth="1"/>
    <col min="258" max="258" width="17.125" style="2" customWidth="1"/>
    <col min="259" max="259" width="13.375" style="2"/>
    <col min="260" max="262" width="14.625" style="2" customWidth="1"/>
    <col min="263" max="263" width="13.375" style="2"/>
    <col min="264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5" width="13.375" style="2"/>
    <col min="516" max="518" width="14.625" style="2" customWidth="1"/>
    <col min="519" max="519" width="13.375" style="2"/>
    <col min="520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1" width="13.375" style="2"/>
    <col min="772" max="774" width="14.625" style="2" customWidth="1"/>
    <col min="775" max="775" width="13.375" style="2"/>
    <col min="776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7" width="13.375" style="2"/>
    <col min="1028" max="1030" width="14.625" style="2" customWidth="1"/>
    <col min="1031" max="1031" width="13.375" style="2"/>
    <col min="1032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3" width="13.375" style="2"/>
    <col min="1284" max="1286" width="14.625" style="2" customWidth="1"/>
    <col min="1287" max="1287" width="13.375" style="2"/>
    <col min="1288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39" width="13.375" style="2"/>
    <col min="1540" max="1542" width="14.625" style="2" customWidth="1"/>
    <col min="1543" max="1543" width="13.375" style="2"/>
    <col min="1544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5" width="13.375" style="2"/>
    <col min="1796" max="1798" width="14.625" style="2" customWidth="1"/>
    <col min="1799" max="1799" width="13.375" style="2"/>
    <col min="1800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1" width="13.375" style="2"/>
    <col min="2052" max="2054" width="14.625" style="2" customWidth="1"/>
    <col min="2055" max="2055" width="13.375" style="2"/>
    <col min="2056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7" width="13.375" style="2"/>
    <col min="2308" max="2310" width="14.625" style="2" customWidth="1"/>
    <col min="2311" max="2311" width="13.375" style="2"/>
    <col min="2312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3" width="13.375" style="2"/>
    <col min="2564" max="2566" width="14.625" style="2" customWidth="1"/>
    <col min="2567" max="2567" width="13.375" style="2"/>
    <col min="2568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19" width="13.375" style="2"/>
    <col min="2820" max="2822" width="14.625" style="2" customWidth="1"/>
    <col min="2823" max="2823" width="13.375" style="2"/>
    <col min="2824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5" width="13.375" style="2"/>
    <col min="3076" max="3078" width="14.625" style="2" customWidth="1"/>
    <col min="3079" max="3079" width="13.375" style="2"/>
    <col min="3080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1" width="13.375" style="2"/>
    <col min="3332" max="3334" width="14.625" style="2" customWidth="1"/>
    <col min="3335" max="3335" width="13.375" style="2"/>
    <col min="3336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7" width="13.375" style="2"/>
    <col min="3588" max="3590" width="14.625" style="2" customWidth="1"/>
    <col min="3591" max="3591" width="13.375" style="2"/>
    <col min="3592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3" width="13.375" style="2"/>
    <col min="3844" max="3846" width="14.625" style="2" customWidth="1"/>
    <col min="3847" max="3847" width="13.375" style="2"/>
    <col min="3848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099" width="13.375" style="2"/>
    <col min="4100" max="4102" width="14.625" style="2" customWidth="1"/>
    <col min="4103" max="4103" width="13.375" style="2"/>
    <col min="4104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5" width="13.375" style="2"/>
    <col min="4356" max="4358" width="14.625" style="2" customWidth="1"/>
    <col min="4359" max="4359" width="13.375" style="2"/>
    <col min="4360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1" width="13.375" style="2"/>
    <col min="4612" max="4614" width="14.625" style="2" customWidth="1"/>
    <col min="4615" max="4615" width="13.375" style="2"/>
    <col min="4616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7" width="13.375" style="2"/>
    <col min="4868" max="4870" width="14.625" style="2" customWidth="1"/>
    <col min="4871" max="4871" width="13.375" style="2"/>
    <col min="4872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3" width="13.375" style="2"/>
    <col min="5124" max="5126" width="14.625" style="2" customWidth="1"/>
    <col min="5127" max="5127" width="13.375" style="2"/>
    <col min="5128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79" width="13.375" style="2"/>
    <col min="5380" max="5382" width="14.625" style="2" customWidth="1"/>
    <col min="5383" max="5383" width="13.375" style="2"/>
    <col min="5384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5" width="13.375" style="2"/>
    <col min="5636" max="5638" width="14.625" style="2" customWidth="1"/>
    <col min="5639" max="5639" width="13.375" style="2"/>
    <col min="5640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1" width="13.375" style="2"/>
    <col min="5892" max="5894" width="14.625" style="2" customWidth="1"/>
    <col min="5895" max="5895" width="13.375" style="2"/>
    <col min="5896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7" width="13.375" style="2"/>
    <col min="6148" max="6150" width="14.625" style="2" customWidth="1"/>
    <col min="6151" max="6151" width="13.375" style="2"/>
    <col min="6152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3" width="13.375" style="2"/>
    <col min="6404" max="6406" width="14.625" style="2" customWidth="1"/>
    <col min="6407" max="6407" width="13.375" style="2"/>
    <col min="6408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59" width="13.375" style="2"/>
    <col min="6660" max="6662" width="14.625" style="2" customWidth="1"/>
    <col min="6663" max="6663" width="13.375" style="2"/>
    <col min="6664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5" width="13.375" style="2"/>
    <col min="6916" max="6918" width="14.625" style="2" customWidth="1"/>
    <col min="6919" max="6919" width="13.375" style="2"/>
    <col min="6920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1" width="13.375" style="2"/>
    <col min="7172" max="7174" width="14.625" style="2" customWidth="1"/>
    <col min="7175" max="7175" width="13.375" style="2"/>
    <col min="7176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7" width="13.375" style="2"/>
    <col min="7428" max="7430" width="14.625" style="2" customWidth="1"/>
    <col min="7431" max="7431" width="13.375" style="2"/>
    <col min="7432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3" width="13.375" style="2"/>
    <col min="7684" max="7686" width="14.625" style="2" customWidth="1"/>
    <col min="7687" max="7687" width="13.375" style="2"/>
    <col min="7688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39" width="13.375" style="2"/>
    <col min="7940" max="7942" width="14.625" style="2" customWidth="1"/>
    <col min="7943" max="7943" width="13.375" style="2"/>
    <col min="7944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5" width="13.375" style="2"/>
    <col min="8196" max="8198" width="14.625" style="2" customWidth="1"/>
    <col min="8199" max="8199" width="13.375" style="2"/>
    <col min="8200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1" width="13.375" style="2"/>
    <col min="8452" max="8454" width="14.625" style="2" customWidth="1"/>
    <col min="8455" max="8455" width="13.375" style="2"/>
    <col min="8456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7" width="13.375" style="2"/>
    <col min="8708" max="8710" width="14.625" style="2" customWidth="1"/>
    <col min="8711" max="8711" width="13.375" style="2"/>
    <col min="8712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3" width="13.375" style="2"/>
    <col min="8964" max="8966" width="14.625" style="2" customWidth="1"/>
    <col min="8967" max="8967" width="13.375" style="2"/>
    <col min="8968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19" width="13.375" style="2"/>
    <col min="9220" max="9222" width="14.625" style="2" customWidth="1"/>
    <col min="9223" max="9223" width="13.375" style="2"/>
    <col min="9224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5" width="13.375" style="2"/>
    <col min="9476" max="9478" width="14.625" style="2" customWidth="1"/>
    <col min="9479" max="9479" width="13.375" style="2"/>
    <col min="9480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1" width="13.375" style="2"/>
    <col min="9732" max="9734" width="14.625" style="2" customWidth="1"/>
    <col min="9735" max="9735" width="13.375" style="2"/>
    <col min="9736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7" width="13.375" style="2"/>
    <col min="9988" max="9990" width="14.625" style="2" customWidth="1"/>
    <col min="9991" max="9991" width="13.375" style="2"/>
    <col min="9992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3.375" style="2"/>
    <col min="10244" max="10246" width="14.625" style="2" customWidth="1"/>
    <col min="10247" max="10247" width="13.375" style="2"/>
    <col min="10248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3.375" style="2"/>
    <col min="10500" max="10502" width="14.625" style="2" customWidth="1"/>
    <col min="10503" max="10503" width="13.375" style="2"/>
    <col min="10504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3.375" style="2"/>
    <col min="10756" max="10758" width="14.625" style="2" customWidth="1"/>
    <col min="10759" max="10759" width="13.375" style="2"/>
    <col min="10760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3.375" style="2"/>
    <col min="11012" max="11014" width="14.625" style="2" customWidth="1"/>
    <col min="11015" max="11015" width="13.375" style="2"/>
    <col min="11016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3.375" style="2"/>
    <col min="11268" max="11270" width="14.625" style="2" customWidth="1"/>
    <col min="11271" max="11271" width="13.375" style="2"/>
    <col min="11272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3.375" style="2"/>
    <col min="11524" max="11526" width="14.625" style="2" customWidth="1"/>
    <col min="11527" max="11527" width="13.375" style="2"/>
    <col min="11528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3.375" style="2"/>
    <col min="11780" max="11782" width="14.625" style="2" customWidth="1"/>
    <col min="11783" max="11783" width="13.375" style="2"/>
    <col min="11784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3.375" style="2"/>
    <col min="12036" max="12038" width="14.625" style="2" customWidth="1"/>
    <col min="12039" max="12039" width="13.375" style="2"/>
    <col min="12040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3.375" style="2"/>
    <col min="12292" max="12294" width="14.625" style="2" customWidth="1"/>
    <col min="12295" max="12295" width="13.375" style="2"/>
    <col min="12296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3.375" style="2"/>
    <col min="12548" max="12550" width="14.625" style="2" customWidth="1"/>
    <col min="12551" max="12551" width="13.375" style="2"/>
    <col min="12552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3.375" style="2"/>
    <col min="12804" max="12806" width="14.625" style="2" customWidth="1"/>
    <col min="12807" max="12807" width="13.375" style="2"/>
    <col min="12808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3.375" style="2"/>
    <col min="13060" max="13062" width="14.625" style="2" customWidth="1"/>
    <col min="13063" max="13063" width="13.375" style="2"/>
    <col min="13064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3.375" style="2"/>
    <col min="13316" max="13318" width="14.625" style="2" customWidth="1"/>
    <col min="13319" max="13319" width="13.375" style="2"/>
    <col min="13320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3.375" style="2"/>
    <col min="13572" max="13574" width="14.625" style="2" customWidth="1"/>
    <col min="13575" max="13575" width="13.375" style="2"/>
    <col min="13576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3.375" style="2"/>
    <col min="13828" max="13830" width="14.625" style="2" customWidth="1"/>
    <col min="13831" max="13831" width="13.375" style="2"/>
    <col min="13832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3.375" style="2"/>
    <col min="14084" max="14086" width="14.625" style="2" customWidth="1"/>
    <col min="14087" max="14087" width="13.375" style="2"/>
    <col min="14088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3.375" style="2"/>
    <col min="14340" max="14342" width="14.625" style="2" customWidth="1"/>
    <col min="14343" max="14343" width="13.375" style="2"/>
    <col min="14344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3.375" style="2"/>
    <col min="14596" max="14598" width="14.625" style="2" customWidth="1"/>
    <col min="14599" max="14599" width="13.375" style="2"/>
    <col min="14600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3.375" style="2"/>
    <col min="14852" max="14854" width="14.625" style="2" customWidth="1"/>
    <col min="14855" max="14855" width="13.375" style="2"/>
    <col min="14856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3.375" style="2"/>
    <col min="15108" max="15110" width="14.625" style="2" customWidth="1"/>
    <col min="15111" max="15111" width="13.375" style="2"/>
    <col min="15112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3.375" style="2"/>
    <col min="15364" max="15366" width="14.625" style="2" customWidth="1"/>
    <col min="15367" max="15367" width="13.375" style="2"/>
    <col min="15368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3.375" style="2"/>
    <col min="15620" max="15622" width="14.625" style="2" customWidth="1"/>
    <col min="15623" max="15623" width="13.375" style="2"/>
    <col min="15624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3.375" style="2"/>
    <col min="15876" max="15878" width="14.625" style="2" customWidth="1"/>
    <col min="15879" max="15879" width="13.375" style="2"/>
    <col min="15880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3.375" style="2"/>
    <col min="16132" max="16134" width="14.625" style="2" customWidth="1"/>
    <col min="16135" max="16135" width="13.375" style="2"/>
    <col min="16136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531</v>
      </c>
    </row>
    <row r="7" spans="1:10" x14ac:dyDescent="0.2">
      <c r="E7" s="1" t="s">
        <v>532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27" t="s">
        <v>533</v>
      </c>
    </row>
    <row r="9" spans="1:10" x14ac:dyDescent="0.2">
      <c r="C9" s="16"/>
      <c r="D9" s="6"/>
      <c r="E9" s="6"/>
      <c r="F9" s="6"/>
      <c r="G9" s="6"/>
      <c r="H9" s="6"/>
      <c r="I9" s="6"/>
      <c r="J9" s="6"/>
    </row>
    <row r="10" spans="1:10" x14ac:dyDescent="0.2">
      <c r="C10" s="8" t="s">
        <v>534</v>
      </c>
      <c r="D10" s="5"/>
      <c r="E10" s="6"/>
      <c r="F10" s="6"/>
      <c r="G10" s="5"/>
      <c r="H10" s="6"/>
      <c r="I10" s="6"/>
      <c r="J10" s="6"/>
    </row>
    <row r="11" spans="1:10" x14ac:dyDescent="0.2">
      <c r="B11" s="6"/>
      <c r="C11" s="36"/>
      <c r="D11" s="10" t="s">
        <v>488</v>
      </c>
      <c r="E11" s="10" t="s">
        <v>489</v>
      </c>
      <c r="F11" s="10" t="s">
        <v>490</v>
      </c>
      <c r="G11" s="10" t="s">
        <v>535</v>
      </c>
      <c r="H11" s="10" t="s">
        <v>492</v>
      </c>
      <c r="I11" s="10" t="s">
        <v>493</v>
      </c>
      <c r="J11" s="10" t="s">
        <v>494</v>
      </c>
    </row>
    <row r="12" spans="1:10" x14ac:dyDescent="0.2">
      <c r="C12" s="5"/>
    </row>
    <row r="13" spans="1:10" x14ac:dyDescent="0.2">
      <c r="B13" s="1" t="s">
        <v>19</v>
      </c>
      <c r="C13" s="20">
        <f>D13+G13</f>
        <v>38000</v>
      </c>
      <c r="D13" s="38">
        <v>12700</v>
      </c>
      <c r="E13" s="15">
        <v>12700</v>
      </c>
      <c r="F13" s="21" t="s">
        <v>22</v>
      </c>
      <c r="G13" s="38">
        <v>25300</v>
      </c>
      <c r="H13" s="15">
        <v>2410</v>
      </c>
      <c r="I13" s="15">
        <v>22800</v>
      </c>
      <c r="J13" s="15">
        <v>60</v>
      </c>
    </row>
    <row r="14" spans="1:10" x14ac:dyDescent="0.2">
      <c r="B14" s="52" t="s">
        <v>536</v>
      </c>
      <c r="C14" s="16">
        <f>ROUND(SUM(C16:C70)/100,0)*100</f>
        <v>37600</v>
      </c>
      <c r="D14" s="18">
        <f>ROUND(SUM(D16:D70)/100,0)*100</f>
        <v>12400</v>
      </c>
      <c r="E14" s="18">
        <f>ROUND(SUM(E16:E70)/100,0)*100</f>
        <v>12400</v>
      </c>
      <c r="F14" s="110" t="s">
        <v>537</v>
      </c>
      <c r="G14" s="18">
        <f>ROUND(SUM(G16:G70)/100,0)*100-100</f>
        <v>25100</v>
      </c>
      <c r="H14" s="18">
        <f>ROUND(SUM(H16:H70)/10,0)*10</f>
        <v>2320</v>
      </c>
      <c r="I14" s="18">
        <f>ROUND(SUM(I16:I70)/100,0)*100</f>
        <v>22800</v>
      </c>
      <c r="J14" s="18">
        <f>SUM(J16:J70)</f>
        <v>60</v>
      </c>
    </row>
    <row r="15" spans="1:10" x14ac:dyDescent="0.2">
      <c r="C15" s="16"/>
    </row>
    <row r="16" spans="1:10" x14ac:dyDescent="0.2">
      <c r="B16" s="1" t="s">
        <v>21</v>
      </c>
      <c r="C16" s="20">
        <f>ROUND((E16+F16+H16+I16+J16)/10,0)*10</f>
        <v>3500</v>
      </c>
      <c r="D16" s="38">
        <f>ROUND(+E16+F16,1)</f>
        <v>2330</v>
      </c>
      <c r="E16" s="15">
        <v>2330</v>
      </c>
      <c r="F16" s="21" t="s">
        <v>22</v>
      </c>
      <c r="G16" s="38">
        <f>ROUND((+H16+I16+J16)/10,0)*10</f>
        <v>1170</v>
      </c>
      <c r="H16" s="15">
        <v>381</v>
      </c>
      <c r="I16" s="15">
        <v>789</v>
      </c>
      <c r="J16" s="21" t="s">
        <v>22</v>
      </c>
    </row>
    <row r="17" spans="2:10" x14ac:dyDescent="0.2">
      <c r="B17" s="1" t="s">
        <v>23</v>
      </c>
      <c r="C17" s="20">
        <f>ROUND((E17+F17+H17+I17+J17)/10,0)*10</f>
        <v>1080</v>
      </c>
      <c r="D17" s="38">
        <f t="shared" ref="D17:D22" si="0">E17+F17</f>
        <v>494</v>
      </c>
      <c r="E17" s="15">
        <v>494</v>
      </c>
      <c r="F17" s="21" t="s">
        <v>22</v>
      </c>
      <c r="G17" s="38">
        <f>H17+I17+J17</f>
        <v>589</v>
      </c>
      <c r="H17" s="15">
        <v>49</v>
      </c>
      <c r="I17" s="15">
        <v>510</v>
      </c>
      <c r="J17" s="15">
        <v>30</v>
      </c>
    </row>
    <row r="18" spans="2:10" x14ac:dyDescent="0.2">
      <c r="B18" s="1" t="s">
        <v>24</v>
      </c>
      <c r="C18" s="20">
        <f>ROUND((E18+F18+H18+I18+J18)/10,0)*10</f>
        <v>1450</v>
      </c>
      <c r="D18" s="38">
        <f t="shared" si="0"/>
        <v>654</v>
      </c>
      <c r="E18" s="15">
        <v>654</v>
      </c>
      <c r="F18" s="21" t="s">
        <v>22</v>
      </c>
      <c r="G18" s="38">
        <f>H18+I18+J18</f>
        <v>799</v>
      </c>
      <c r="H18" s="15">
        <v>27</v>
      </c>
      <c r="I18" s="15">
        <v>772</v>
      </c>
      <c r="J18" s="21" t="s">
        <v>22</v>
      </c>
    </row>
    <row r="19" spans="2:10" x14ac:dyDescent="0.2">
      <c r="B19" s="1" t="s">
        <v>25</v>
      </c>
      <c r="C19" s="20">
        <f>ROUND((E19+F19+H19+I19+J19)/10,0)*10</f>
        <v>1540</v>
      </c>
      <c r="D19" s="38">
        <f t="shared" si="0"/>
        <v>47</v>
      </c>
      <c r="E19" s="15">
        <v>47</v>
      </c>
      <c r="F19" s="21" t="s">
        <v>22</v>
      </c>
      <c r="G19" s="38">
        <f>ROUND((+H19+I19+J19)/10,0)*10+10</f>
        <v>1500</v>
      </c>
      <c r="H19" s="15">
        <v>44</v>
      </c>
      <c r="I19" s="15">
        <v>1450</v>
      </c>
      <c r="J19" s="21" t="s">
        <v>22</v>
      </c>
    </row>
    <row r="20" spans="2:10" x14ac:dyDescent="0.2">
      <c r="B20" s="1" t="s">
        <v>26</v>
      </c>
      <c r="C20" s="20">
        <f>D20+G20</f>
        <v>971</v>
      </c>
      <c r="D20" s="38">
        <f t="shared" si="0"/>
        <v>642</v>
      </c>
      <c r="E20" s="15">
        <v>642</v>
      </c>
      <c r="F20" s="21" t="s">
        <v>22</v>
      </c>
      <c r="G20" s="38">
        <f>H20+I20+J20</f>
        <v>329</v>
      </c>
      <c r="H20" s="15">
        <v>208</v>
      </c>
      <c r="I20" s="15">
        <v>121</v>
      </c>
      <c r="J20" s="21" t="s">
        <v>22</v>
      </c>
    </row>
    <row r="21" spans="2:10" x14ac:dyDescent="0.2">
      <c r="B21" s="1" t="s">
        <v>27</v>
      </c>
      <c r="C21" s="20">
        <f>ROUND((E21+F21+H21+I21+J21)/10,0)*10</f>
        <v>2750</v>
      </c>
      <c r="D21" s="38">
        <f t="shared" si="0"/>
        <v>307</v>
      </c>
      <c r="E21" s="15">
        <v>307</v>
      </c>
      <c r="F21" s="21" t="s">
        <v>22</v>
      </c>
      <c r="G21" s="38">
        <f>ROUND((+H21+I21+J21)/10,0)*10+10</f>
        <v>2450</v>
      </c>
      <c r="H21" s="15">
        <v>11</v>
      </c>
      <c r="I21" s="15">
        <v>2430</v>
      </c>
      <c r="J21" s="21" t="s">
        <v>22</v>
      </c>
    </row>
    <row r="22" spans="2:10" x14ac:dyDescent="0.2">
      <c r="B22" s="1" t="s">
        <v>28</v>
      </c>
      <c r="C22" s="20">
        <f>D22+G22</f>
        <v>144</v>
      </c>
      <c r="D22" s="38">
        <f t="shared" si="0"/>
        <v>101</v>
      </c>
      <c r="E22" s="15">
        <v>101</v>
      </c>
      <c r="F22" s="21" t="s">
        <v>22</v>
      </c>
      <c r="G22" s="38">
        <f>H22+I22+J22</f>
        <v>43</v>
      </c>
      <c r="H22" s="15">
        <v>27</v>
      </c>
      <c r="I22" s="15">
        <v>16</v>
      </c>
      <c r="J22" s="21" t="s">
        <v>22</v>
      </c>
    </row>
    <row r="23" spans="2:10" x14ac:dyDescent="0.2">
      <c r="C23" s="5"/>
      <c r="E23" s="15"/>
      <c r="F23" s="21"/>
      <c r="H23" s="15"/>
      <c r="I23" s="15"/>
      <c r="J23" s="15"/>
    </row>
    <row r="24" spans="2:10" x14ac:dyDescent="0.2">
      <c r="B24" s="1" t="s">
        <v>29</v>
      </c>
      <c r="C24" s="20">
        <f>ROUND((E24+F24+H24+I24+J24)/10,0)*10</f>
        <v>1380</v>
      </c>
      <c r="D24" s="38">
        <f t="shared" ref="D24:D32" si="1">E24+F24</f>
        <v>12</v>
      </c>
      <c r="E24" s="15">
        <v>12</v>
      </c>
      <c r="F24" s="21" t="s">
        <v>22</v>
      </c>
      <c r="G24" s="38">
        <f>ROUND((+H24+I24+J24)/10,0)*10</f>
        <v>1370</v>
      </c>
      <c r="H24" s="15">
        <v>26</v>
      </c>
      <c r="I24" s="15">
        <v>1330</v>
      </c>
      <c r="J24" s="15">
        <v>9</v>
      </c>
    </row>
    <row r="25" spans="2:10" x14ac:dyDescent="0.2">
      <c r="B25" s="1" t="s">
        <v>30</v>
      </c>
      <c r="C25" s="20">
        <f>D25+G25</f>
        <v>450</v>
      </c>
      <c r="D25" s="38">
        <f t="shared" si="1"/>
        <v>126</v>
      </c>
      <c r="E25" s="15">
        <v>126</v>
      </c>
      <c r="F25" s="21" t="s">
        <v>22</v>
      </c>
      <c r="G25" s="38">
        <f>H25+I25+J25</f>
        <v>324</v>
      </c>
      <c r="H25" s="15">
        <v>28</v>
      </c>
      <c r="I25" s="15">
        <v>296</v>
      </c>
      <c r="J25" s="21" t="s">
        <v>22</v>
      </c>
    </row>
    <row r="26" spans="2:10" x14ac:dyDescent="0.2">
      <c r="B26" s="1" t="s">
        <v>31</v>
      </c>
      <c r="C26" s="20">
        <f>D26+G26</f>
        <v>602</v>
      </c>
      <c r="D26" s="38">
        <f t="shared" si="1"/>
        <v>195</v>
      </c>
      <c r="E26" s="15">
        <v>195</v>
      </c>
      <c r="F26" s="21" t="s">
        <v>22</v>
      </c>
      <c r="G26" s="38">
        <f>H26+I26+J26</f>
        <v>407</v>
      </c>
      <c r="H26" s="15">
        <v>42</v>
      </c>
      <c r="I26" s="15">
        <v>361</v>
      </c>
      <c r="J26" s="15">
        <v>4</v>
      </c>
    </row>
    <row r="27" spans="2:10" x14ac:dyDescent="0.2">
      <c r="B27" s="1" t="s">
        <v>32</v>
      </c>
      <c r="C27" s="20">
        <f>D27+G27-4</f>
        <v>1290</v>
      </c>
      <c r="D27" s="38">
        <f t="shared" si="1"/>
        <v>681</v>
      </c>
      <c r="E27" s="15">
        <v>681</v>
      </c>
      <c r="F27" s="21" t="s">
        <v>22</v>
      </c>
      <c r="G27" s="38">
        <f>H27+I27+J27</f>
        <v>613</v>
      </c>
      <c r="H27" s="15">
        <v>66</v>
      </c>
      <c r="I27" s="15">
        <v>547</v>
      </c>
      <c r="J27" s="21" t="s">
        <v>22</v>
      </c>
    </row>
    <row r="28" spans="2:10" x14ac:dyDescent="0.2">
      <c r="B28" s="1" t="s">
        <v>33</v>
      </c>
      <c r="C28" s="20">
        <f>ROUND((E28+F28+H28+I28+J28)/10,0)*10</f>
        <v>1900</v>
      </c>
      <c r="D28" s="38">
        <f t="shared" si="1"/>
        <v>194</v>
      </c>
      <c r="E28" s="15">
        <v>194</v>
      </c>
      <c r="F28" s="21" t="s">
        <v>22</v>
      </c>
      <c r="G28" s="38">
        <f>ROUND((+H28+I28+J28)/10,0)*10</f>
        <v>1700</v>
      </c>
      <c r="H28" s="15">
        <v>63</v>
      </c>
      <c r="I28" s="15">
        <v>1640</v>
      </c>
      <c r="J28" s="21" t="s">
        <v>22</v>
      </c>
    </row>
    <row r="29" spans="2:10" x14ac:dyDescent="0.2">
      <c r="B29" s="1" t="s">
        <v>34</v>
      </c>
      <c r="C29" s="20">
        <f>D29+G29</f>
        <v>914</v>
      </c>
      <c r="D29" s="38">
        <f t="shared" si="1"/>
        <v>61</v>
      </c>
      <c r="E29" s="15">
        <v>61</v>
      </c>
      <c r="F29" s="21" t="s">
        <v>22</v>
      </c>
      <c r="G29" s="38">
        <f>H29+I29+J29</f>
        <v>853</v>
      </c>
      <c r="H29" s="15">
        <v>27</v>
      </c>
      <c r="I29" s="15">
        <v>826</v>
      </c>
      <c r="J29" s="21" t="s">
        <v>22</v>
      </c>
    </row>
    <row r="30" spans="2:10" x14ac:dyDescent="0.2">
      <c r="B30" s="1" t="s">
        <v>35</v>
      </c>
      <c r="C30" s="20">
        <f>D30+G30</f>
        <v>863</v>
      </c>
      <c r="D30" s="38">
        <f t="shared" si="1"/>
        <v>154</v>
      </c>
      <c r="E30" s="15">
        <v>154</v>
      </c>
      <c r="F30" s="21" t="s">
        <v>22</v>
      </c>
      <c r="G30" s="38">
        <f>H30+I30+J30</f>
        <v>709</v>
      </c>
      <c r="H30" s="15">
        <v>41</v>
      </c>
      <c r="I30" s="15">
        <v>668</v>
      </c>
      <c r="J30" s="21" t="s">
        <v>22</v>
      </c>
    </row>
    <row r="31" spans="2:10" x14ac:dyDescent="0.2">
      <c r="B31" s="1" t="s">
        <v>36</v>
      </c>
      <c r="C31" s="20">
        <f>D31+G31</f>
        <v>698</v>
      </c>
      <c r="D31" s="38">
        <f t="shared" si="1"/>
        <v>397</v>
      </c>
      <c r="E31" s="15">
        <v>397</v>
      </c>
      <c r="F31" s="21" t="s">
        <v>22</v>
      </c>
      <c r="G31" s="38">
        <f>H31+I31+J31</f>
        <v>301</v>
      </c>
      <c r="H31" s="15">
        <v>27</v>
      </c>
      <c r="I31" s="15">
        <v>274</v>
      </c>
      <c r="J31" s="21" t="s">
        <v>22</v>
      </c>
    </row>
    <row r="32" spans="2:10" x14ac:dyDescent="0.2">
      <c r="B32" s="1" t="s">
        <v>37</v>
      </c>
      <c r="C32" s="20">
        <f>D32+G32</f>
        <v>604</v>
      </c>
      <c r="D32" s="38">
        <f t="shared" si="1"/>
        <v>517</v>
      </c>
      <c r="E32" s="15">
        <v>517</v>
      </c>
      <c r="F32" s="21" t="s">
        <v>22</v>
      </c>
      <c r="G32" s="38">
        <f>H32+I32+J32</f>
        <v>87</v>
      </c>
      <c r="H32" s="15">
        <v>42</v>
      </c>
      <c r="I32" s="15">
        <v>45</v>
      </c>
      <c r="J32" s="21" t="s">
        <v>22</v>
      </c>
    </row>
    <row r="33" spans="2:10" x14ac:dyDescent="0.2">
      <c r="C33" s="5"/>
      <c r="F33" s="21"/>
      <c r="J33" s="21"/>
    </row>
    <row r="34" spans="2:10" x14ac:dyDescent="0.2">
      <c r="B34" s="1" t="s">
        <v>38</v>
      </c>
      <c r="C34" s="20">
        <f>ROUND((E34+F34+H34+I34+J34)/10,0)*10</f>
        <v>2270</v>
      </c>
      <c r="D34" s="38">
        <f t="shared" ref="D34:D43" si="2">E34+F34</f>
        <v>311</v>
      </c>
      <c r="E34" s="15">
        <v>311</v>
      </c>
      <c r="F34" s="21" t="s">
        <v>22</v>
      </c>
      <c r="G34" s="38">
        <f>ROUND((+H34+I34+J34)/10,0)*10</f>
        <v>1960</v>
      </c>
      <c r="H34" s="15">
        <v>43</v>
      </c>
      <c r="I34" s="15">
        <v>1920</v>
      </c>
      <c r="J34" s="21" t="s">
        <v>22</v>
      </c>
    </row>
    <row r="35" spans="2:10" x14ac:dyDescent="0.2">
      <c r="B35" s="1" t="s">
        <v>39</v>
      </c>
      <c r="C35" s="20">
        <f t="shared" ref="C35:C40" si="3">D35+G35</f>
        <v>271</v>
      </c>
      <c r="D35" s="38">
        <f t="shared" si="2"/>
        <v>108</v>
      </c>
      <c r="E35" s="15">
        <v>108</v>
      </c>
      <c r="F35" s="21" t="s">
        <v>22</v>
      </c>
      <c r="G35" s="38">
        <f t="shared" ref="G35:G40" si="4">H35+I35+J35</f>
        <v>163</v>
      </c>
      <c r="H35" s="15">
        <v>13</v>
      </c>
      <c r="I35" s="15">
        <v>150</v>
      </c>
      <c r="J35" s="21" t="s">
        <v>22</v>
      </c>
    </row>
    <row r="36" spans="2:10" x14ac:dyDescent="0.2">
      <c r="B36" s="1" t="s">
        <v>40</v>
      </c>
      <c r="C36" s="20">
        <f t="shared" si="3"/>
        <v>545</v>
      </c>
      <c r="D36" s="38">
        <f t="shared" si="2"/>
        <v>62</v>
      </c>
      <c r="E36" s="15">
        <v>62</v>
      </c>
      <c r="F36" s="21" t="s">
        <v>22</v>
      </c>
      <c r="G36" s="38">
        <f t="shared" si="4"/>
        <v>483</v>
      </c>
      <c r="H36" s="15">
        <v>20</v>
      </c>
      <c r="I36" s="15">
        <v>463</v>
      </c>
      <c r="J36" s="21" t="s">
        <v>22</v>
      </c>
    </row>
    <row r="37" spans="2:10" x14ac:dyDescent="0.2">
      <c r="B37" s="1" t="s">
        <v>41</v>
      </c>
      <c r="C37" s="20">
        <f t="shared" si="3"/>
        <v>202</v>
      </c>
      <c r="D37" s="38">
        <f t="shared" si="2"/>
        <v>77</v>
      </c>
      <c r="E37" s="15">
        <v>77</v>
      </c>
      <c r="F37" s="21" t="s">
        <v>22</v>
      </c>
      <c r="G37" s="38">
        <f t="shared" si="4"/>
        <v>125</v>
      </c>
      <c r="H37" s="15">
        <v>73</v>
      </c>
      <c r="I37" s="15">
        <v>52</v>
      </c>
      <c r="J37" s="21" t="s">
        <v>22</v>
      </c>
    </row>
    <row r="38" spans="2:10" x14ac:dyDescent="0.2">
      <c r="B38" s="1" t="s">
        <v>42</v>
      </c>
      <c r="C38" s="20">
        <f t="shared" si="3"/>
        <v>45</v>
      </c>
      <c r="D38" s="38">
        <f t="shared" si="2"/>
        <v>21</v>
      </c>
      <c r="E38" s="15">
        <v>21</v>
      </c>
      <c r="F38" s="21" t="s">
        <v>22</v>
      </c>
      <c r="G38" s="38">
        <f t="shared" si="4"/>
        <v>24</v>
      </c>
      <c r="H38" s="15">
        <v>10</v>
      </c>
      <c r="I38" s="15">
        <v>14</v>
      </c>
      <c r="J38" s="21" t="s">
        <v>22</v>
      </c>
    </row>
    <row r="39" spans="2:10" x14ac:dyDescent="0.2">
      <c r="B39" s="1" t="s">
        <v>43</v>
      </c>
      <c r="C39" s="20">
        <f t="shared" si="3"/>
        <v>606</v>
      </c>
      <c r="D39" s="38">
        <f t="shared" si="2"/>
        <v>41</v>
      </c>
      <c r="E39" s="15">
        <v>41</v>
      </c>
      <c r="F39" s="21" t="s">
        <v>22</v>
      </c>
      <c r="G39" s="38">
        <f t="shared" si="4"/>
        <v>565</v>
      </c>
      <c r="H39" s="15">
        <v>20</v>
      </c>
      <c r="I39" s="15">
        <v>545</v>
      </c>
      <c r="J39" s="21" t="s">
        <v>22</v>
      </c>
    </row>
    <row r="40" spans="2:10" x14ac:dyDescent="0.2">
      <c r="B40" s="1" t="s">
        <v>44</v>
      </c>
      <c r="C40" s="20">
        <f t="shared" si="3"/>
        <v>702</v>
      </c>
      <c r="D40" s="38">
        <f t="shared" si="2"/>
        <v>169</v>
      </c>
      <c r="E40" s="15">
        <v>169</v>
      </c>
      <c r="F40" s="21" t="s">
        <v>22</v>
      </c>
      <c r="G40" s="38">
        <f t="shared" si="4"/>
        <v>533</v>
      </c>
      <c r="H40" s="15">
        <v>53</v>
      </c>
      <c r="I40" s="15">
        <v>480</v>
      </c>
      <c r="J40" s="21" t="s">
        <v>22</v>
      </c>
    </row>
    <row r="41" spans="2:10" x14ac:dyDescent="0.2">
      <c r="B41" s="1" t="s">
        <v>45</v>
      </c>
      <c r="C41" s="20">
        <f>ROUND((E41+F41+H41+I41+J41)/10,0)*10</f>
        <v>1340</v>
      </c>
      <c r="D41" s="38">
        <f t="shared" si="2"/>
        <v>41</v>
      </c>
      <c r="E41" s="15">
        <v>41</v>
      </c>
      <c r="F41" s="21" t="s">
        <v>22</v>
      </c>
      <c r="G41" s="38">
        <f>ROUND((+H41+I41+J41)/10,0)*10+10</f>
        <v>1300</v>
      </c>
      <c r="H41" s="15">
        <v>54</v>
      </c>
      <c r="I41" s="15">
        <v>1240</v>
      </c>
      <c r="J41" s="21" t="s">
        <v>22</v>
      </c>
    </row>
    <row r="42" spans="2:10" x14ac:dyDescent="0.2">
      <c r="B42" s="1" t="s">
        <v>46</v>
      </c>
      <c r="C42" s="20">
        <f>ROUND((E42+F42+H42+I42+J42)/10,0)*10+10</f>
        <v>1550</v>
      </c>
      <c r="D42" s="38">
        <f t="shared" si="2"/>
        <v>137</v>
      </c>
      <c r="E42" s="15">
        <v>137</v>
      </c>
      <c r="F42" s="21" t="s">
        <v>22</v>
      </c>
      <c r="G42" s="38">
        <f>ROUND((+H42+I42+J42)/10,0)*10+10</f>
        <v>1410</v>
      </c>
      <c r="H42" s="15">
        <v>66</v>
      </c>
      <c r="I42" s="15">
        <v>1330</v>
      </c>
      <c r="J42" s="21">
        <v>8</v>
      </c>
    </row>
    <row r="43" spans="2:10" x14ac:dyDescent="0.2">
      <c r="B43" s="1" t="s">
        <v>47</v>
      </c>
      <c r="C43" s="20">
        <f>D43+G43</f>
        <v>430</v>
      </c>
      <c r="D43" s="38">
        <f t="shared" si="2"/>
        <v>220</v>
      </c>
      <c r="E43" s="15">
        <v>220</v>
      </c>
      <c r="F43" s="21" t="s">
        <v>22</v>
      </c>
      <c r="G43" s="38">
        <f>H43+I43+J43</f>
        <v>210</v>
      </c>
      <c r="H43" s="15">
        <v>83</v>
      </c>
      <c r="I43" s="15">
        <v>124</v>
      </c>
      <c r="J43" s="21">
        <v>3</v>
      </c>
    </row>
    <row r="44" spans="2:10" x14ac:dyDescent="0.2">
      <c r="C44" s="5"/>
      <c r="F44" s="21"/>
      <c r="J44" s="21"/>
    </row>
    <row r="45" spans="2:10" x14ac:dyDescent="0.2">
      <c r="B45" s="1" t="s">
        <v>48</v>
      </c>
      <c r="C45" s="20">
        <f t="shared" ref="C45:C51" si="5">D45+G45</f>
        <v>209</v>
      </c>
      <c r="D45" s="38">
        <f t="shared" ref="D45:D54" si="6">E45+F45</f>
        <v>176</v>
      </c>
      <c r="E45" s="15">
        <v>176</v>
      </c>
      <c r="F45" s="21" t="s">
        <v>22</v>
      </c>
      <c r="G45" s="38">
        <f t="shared" ref="G45:G51" si="7">H45+I45+J45</f>
        <v>33</v>
      </c>
      <c r="H45" s="15">
        <v>23</v>
      </c>
      <c r="I45" s="15">
        <v>10</v>
      </c>
      <c r="J45" s="21" t="s">
        <v>22</v>
      </c>
    </row>
    <row r="46" spans="2:10" x14ac:dyDescent="0.2">
      <c r="B46" s="1" t="s">
        <v>49</v>
      </c>
      <c r="C46" s="20">
        <f t="shared" si="5"/>
        <v>612</v>
      </c>
      <c r="D46" s="38">
        <f t="shared" si="6"/>
        <v>520</v>
      </c>
      <c r="E46" s="15">
        <v>520</v>
      </c>
      <c r="F46" s="21" t="s">
        <v>22</v>
      </c>
      <c r="G46" s="38">
        <f t="shared" si="7"/>
        <v>92</v>
      </c>
      <c r="H46" s="15">
        <v>35</v>
      </c>
      <c r="I46" s="15">
        <v>57</v>
      </c>
      <c r="J46" s="21" t="s">
        <v>22</v>
      </c>
    </row>
    <row r="47" spans="2:10" x14ac:dyDescent="0.2">
      <c r="B47" s="1" t="s">
        <v>50</v>
      </c>
      <c r="C47" s="20">
        <f t="shared" si="5"/>
        <v>391</v>
      </c>
      <c r="D47" s="38">
        <f t="shared" si="6"/>
        <v>132</v>
      </c>
      <c r="E47" s="15">
        <v>132</v>
      </c>
      <c r="F47" s="21" t="s">
        <v>22</v>
      </c>
      <c r="G47" s="38">
        <f t="shared" si="7"/>
        <v>259</v>
      </c>
      <c r="H47" s="15">
        <v>28</v>
      </c>
      <c r="I47" s="15">
        <v>231</v>
      </c>
      <c r="J47" s="21" t="s">
        <v>22</v>
      </c>
    </row>
    <row r="48" spans="2:10" x14ac:dyDescent="0.2">
      <c r="B48" s="1" t="s">
        <v>51</v>
      </c>
      <c r="C48" s="20">
        <f t="shared" si="5"/>
        <v>902</v>
      </c>
      <c r="D48" s="38">
        <f t="shared" si="6"/>
        <v>302</v>
      </c>
      <c r="E48" s="15">
        <v>302</v>
      </c>
      <c r="F48" s="21" t="s">
        <v>22</v>
      </c>
      <c r="G48" s="38">
        <f t="shared" si="7"/>
        <v>600</v>
      </c>
      <c r="H48" s="15">
        <v>84</v>
      </c>
      <c r="I48" s="15">
        <v>516</v>
      </c>
      <c r="J48" s="21" t="s">
        <v>22</v>
      </c>
    </row>
    <row r="49" spans="2:10" x14ac:dyDescent="0.2">
      <c r="B49" s="1" t="s">
        <v>52</v>
      </c>
      <c r="C49" s="20">
        <f t="shared" si="5"/>
        <v>250</v>
      </c>
      <c r="D49" s="38">
        <f t="shared" si="6"/>
        <v>147</v>
      </c>
      <c r="E49" s="15">
        <v>147</v>
      </c>
      <c r="F49" s="21" t="s">
        <v>22</v>
      </c>
      <c r="G49" s="38">
        <f t="shared" si="7"/>
        <v>103</v>
      </c>
      <c r="H49" s="15">
        <v>18</v>
      </c>
      <c r="I49" s="15">
        <v>85</v>
      </c>
      <c r="J49" s="21" t="s">
        <v>22</v>
      </c>
    </row>
    <row r="50" spans="2:10" x14ac:dyDescent="0.2">
      <c r="B50" s="1" t="s">
        <v>53</v>
      </c>
      <c r="C50" s="20">
        <f t="shared" si="5"/>
        <v>146</v>
      </c>
      <c r="D50" s="38">
        <f t="shared" si="6"/>
        <v>73</v>
      </c>
      <c r="E50" s="15">
        <v>73</v>
      </c>
      <c r="F50" s="21" t="s">
        <v>22</v>
      </c>
      <c r="G50" s="38">
        <f t="shared" si="7"/>
        <v>73</v>
      </c>
      <c r="H50" s="15">
        <v>15</v>
      </c>
      <c r="I50" s="15">
        <v>58</v>
      </c>
      <c r="J50" s="21" t="s">
        <v>22</v>
      </c>
    </row>
    <row r="51" spans="2:10" x14ac:dyDescent="0.2">
      <c r="B51" s="1" t="s">
        <v>54</v>
      </c>
      <c r="C51" s="20">
        <f t="shared" si="5"/>
        <v>263</v>
      </c>
      <c r="D51" s="38">
        <f t="shared" si="6"/>
        <v>138</v>
      </c>
      <c r="E51" s="15">
        <v>138</v>
      </c>
      <c r="F51" s="21" t="s">
        <v>22</v>
      </c>
      <c r="G51" s="38">
        <f t="shared" si="7"/>
        <v>125</v>
      </c>
      <c r="H51" s="15">
        <v>13</v>
      </c>
      <c r="I51" s="15">
        <v>112</v>
      </c>
      <c r="J51" s="21" t="s">
        <v>22</v>
      </c>
    </row>
    <row r="52" spans="2:10" x14ac:dyDescent="0.2">
      <c r="B52" s="1" t="s">
        <v>55</v>
      </c>
      <c r="C52" s="20">
        <f>ROUND((E52+F52+H52+I52+J52)/10,0)*10</f>
        <v>1640</v>
      </c>
      <c r="D52" s="38">
        <f t="shared" si="6"/>
        <v>296</v>
      </c>
      <c r="E52" s="15">
        <v>296</v>
      </c>
      <c r="F52" s="21" t="s">
        <v>22</v>
      </c>
      <c r="G52" s="38">
        <f>ROUND((+H52+I52+J52)/10,0)*10-10</f>
        <v>1340</v>
      </c>
      <c r="H52" s="15">
        <v>17</v>
      </c>
      <c r="I52" s="15">
        <v>1330</v>
      </c>
      <c r="J52" s="21" t="s">
        <v>22</v>
      </c>
    </row>
    <row r="53" spans="2:10" x14ac:dyDescent="0.2">
      <c r="B53" s="1" t="s">
        <v>56</v>
      </c>
      <c r="C53" s="20">
        <f>D53+G53</f>
        <v>749</v>
      </c>
      <c r="D53" s="38">
        <f t="shared" si="6"/>
        <v>138</v>
      </c>
      <c r="E53" s="15">
        <v>138</v>
      </c>
      <c r="F53" s="21" t="s">
        <v>22</v>
      </c>
      <c r="G53" s="38">
        <f>H53+I53+J53</f>
        <v>611</v>
      </c>
      <c r="H53" s="15">
        <v>15</v>
      </c>
      <c r="I53" s="15">
        <v>596</v>
      </c>
      <c r="J53" s="21" t="s">
        <v>22</v>
      </c>
    </row>
    <row r="54" spans="2:10" x14ac:dyDescent="0.2">
      <c r="B54" s="1" t="s">
        <v>57</v>
      </c>
      <c r="C54" s="20">
        <f>ROUND((E54+F54+H54+I54+J54)/10,0)*10</f>
        <v>1080</v>
      </c>
      <c r="D54" s="38">
        <f t="shared" si="6"/>
        <v>486</v>
      </c>
      <c r="E54" s="15">
        <v>486</v>
      </c>
      <c r="F54" s="21" t="s">
        <v>22</v>
      </c>
      <c r="G54" s="38">
        <f>H54+I54+J54</f>
        <v>592</v>
      </c>
      <c r="H54" s="15">
        <v>255</v>
      </c>
      <c r="I54" s="15">
        <v>337</v>
      </c>
      <c r="J54" s="21" t="s">
        <v>22</v>
      </c>
    </row>
    <row r="55" spans="2:10" x14ac:dyDescent="0.2">
      <c r="C55" s="5"/>
      <c r="F55" s="21"/>
      <c r="J55" s="21"/>
    </row>
    <row r="56" spans="2:10" x14ac:dyDescent="0.2">
      <c r="B56" s="1" t="s">
        <v>58</v>
      </c>
      <c r="C56" s="20">
        <f t="shared" ref="C56:C62" si="8">D56+G56</f>
        <v>312</v>
      </c>
      <c r="D56" s="38">
        <f t="shared" ref="D56:D62" si="9">E56+F56</f>
        <v>255</v>
      </c>
      <c r="E56" s="15">
        <v>255</v>
      </c>
      <c r="F56" s="21" t="s">
        <v>22</v>
      </c>
      <c r="G56" s="38">
        <f t="shared" ref="G56:G62" si="10">H56+I56+J56</f>
        <v>57</v>
      </c>
      <c r="H56" s="15">
        <v>21</v>
      </c>
      <c r="I56" s="15">
        <v>36</v>
      </c>
      <c r="J56" s="21" t="s">
        <v>22</v>
      </c>
    </row>
    <row r="57" spans="2:10" x14ac:dyDescent="0.2">
      <c r="B57" s="1" t="s">
        <v>59</v>
      </c>
      <c r="C57" s="20">
        <f t="shared" si="8"/>
        <v>241</v>
      </c>
      <c r="D57" s="38">
        <f t="shared" si="9"/>
        <v>121</v>
      </c>
      <c r="E57" s="15">
        <v>121</v>
      </c>
      <c r="F57" s="21" t="s">
        <v>22</v>
      </c>
      <c r="G57" s="38">
        <f t="shared" si="10"/>
        <v>120</v>
      </c>
      <c r="H57" s="15">
        <v>9</v>
      </c>
      <c r="I57" s="15">
        <v>111</v>
      </c>
      <c r="J57" s="21" t="s">
        <v>22</v>
      </c>
    </row>
    <row r="58" spans="2:10" x14ac:dyDescent="0.2">
      <c r="B58" s="1" t="s">
        <v>60</v>
      </c>
      <c r="C58" s="20">
        <f t="shared" si="8"/>
        <v>155</v>
      </c>
      <c r="D58" s="38">
        <f t="shared" si="9"/>
        <v>82</v>
      </c>
      <c r="E58" s="15">
        <v>82</v>
      </c>
      <c r="F58" s="21" t="s">
        <v>22</v>
      </c>
      <c r="G58" s="38">
        <f t="shared" si="10"/>
        <v>73</v>
      </c>
      <c r="H58" s="15">
        <v>8</v>
      </c>
      <c r="I58" s="15">
        <v>65</v>
      </c>
      <c r="J58" s="21" t="s">
        <v>22</v>
      </c>
    </row>
    <row r="59" spans="2:10" x14ac:dyDescent="0.2">
      <c r="B59" s="1" t="s">
        <v>61</v>
      </c>
      <c r="C59" s="20">
        <f t="shared" si="8"/>
        <v>664</v>
      </c>
      <c r="D59" s="38">
        <f t="shared" si="9"/>
        <v>260</v>
      </c>
      <c r="E59" s="15">
        <v>260</v>
      </c>
      <c r="F59" s="21" t="s">
        <v>22</v>
      </c>
      <c r="G59" s="38">
        <f t="shared" si="10"/>
        <v>404</v>
      </c>
      <c r="H59" s="15">
        <v>16</v>
      </c>
      <c r="I59" s="15">
        <v>388</v>
      </c>
      <c r="J59" s="21" t="s">
        <v>22</v>
      </c>
    </row>
    <row r="60" spans="2:10" x14ac:dyDescent="0.2">
      <c r="B60" s="1" t="s">
        <v>62</v>
      </c>
      <c r="C60" s="20">
        <f t="shared" si="8"/>
        <v>432</v>
      </c>
      <c r="D60" s="38">
        <f t="shared" si="9"/>
        <v>176</v>
      </c>
      <c r="E60" s="15">
        <v>176</v>
      </c>
      <c r="F60" s="21" t="s">
        <v>22</v>
      </c>
      <c r="G60" s="38">
        <f t="shared" si="10"/>
        <v>256</v>
      </c>
      <c r="H60" s="15">
        <v>40</v>
      </c>
      <c r="I60" s="15">
        <v>216</v>
      </c>
      <c r="J60" s="21" t="s">
        <v>22</v>
      </c>
    </row>
    <row r="61" spans="2:10" x14ac:dyDescent="0.2">
      <c r="B61" s="1" t="s">
        <v>63</v>
      </c>
      <c r="C61" s="20">
        <f t="shared" si="8"/>
        <v>245</v>
      </c>
      <c r="D61" s="38">
        <f t="shared" si="9"/>
        <v>160</v>
      </c>
      <c r="E61" s="15">
        <v>160</v>
      </c>
      <c r="F61" s="21" t="s">
        <v>22</v>
      </c>
      <c r="G61" s="38">
        <f t="shared" si="10"/>
        <v>85</v>
      </c>
      <c r="H61" s="15">
        <v>26</v>
      </c>
      <c r="I61" s="15">
        <v>53</v>
      </c>
      <c r="J61" s="21">
        <v>6</v>
      </c>
    </row>
    <row r="62" spans="2:10" x14ac:dyDescent="0.2">
      <c r="B62" s="1" t="s">
        <v>64</v>
      </c>
      <c r="C62" s="20">
        <f t="shared" si="8"/>
        <v>122</v>
      </c>
      <c r="D62" s="38">
        <f t="shared" si="9"/>
        <v>69</v>
      </c>
      <c r="E62" s="15">
        <v>69</v>
      </c>
      <c r="F62" s="21" t="s">
        <v>22</v>
      </c>
      <c r="G62" s="38">
        <f t="shared" si="10"/>
        <v>53</v>
      </c>
      <c r="H62" s="15">
        <v>38</v>
      </c>
      <c r="I62" s="15">
        <v>15</v>
      </c>
      <c r="J62" s="21" t="s">
        <v>22</v>
      </c>
    </row>
    <row r="63" spans="2:10" x14ac:dyDescent="0.2">
      <c r="C63" s="5"/>
      <c r="F63" s="21"/>
      <c r="J63" s="21"/>
    </row>
    <row r="64" spans="2:10" x14ac:dyDescent="0.2">
      <c r="B64" s="1" t="s">
        <v>65</v>
      </c>
      <c r="C64" s="20">
        <f t="shared" ref="C64:C70" si="11">D64+G64</f>
        <v>450</v>
      </c>
      <c r="D64" s="38">
        <f t="shared" ref="D64:D70" si="12">E64+F64</f>
        <v>350</v>
      </c>
      <c r="E64" s="15">
        <v>350</v>
      </c>
      <c r="F64" s="21" t="s">
        <v>22</v>
      </c>
      <c r="G64" s="38">
        <f t="shared" ref="G64:G70" si="13">H64+I64+J64</f>
        <v>100</v>
      </c>
      <c r="H64" s="15">
        <v>43</v>
      </c>
      <c r="I64" s="15">
        <v>57</v>
      </c>
      <c r="J64" s="21" t="s">
        <v>22</v>
      </c>
    </row>
    <row r="65" spans="1:10" x14ac:dyDescent="0.2">
      <c r="B65" s="1" t="s">
        <v>66</v>
      </c>
      <c r="C65" s="20">
        <f t="shared" si="11"/>
        <v>11</v>
      </c>
      <c r="D65" s="38">
        <f t="shared" si="12"/>
        <v>1</v>
      </c>
      <c r="E65" s="15">
        <v>1</v>
      </c>
      <c r="F65" s="21" t="s">
        <v>22</v>
      </c>
      <c r="G65" s="38">
        <f t="shared" si="13"/>
        <v>10</v>
      </c>
      <c r="H65" s="15">
        <v>6</v>
      </c>
      <c r="I65" s="15">
        <v>4</v>
      </c>
      <c r="J65" s="21" t="s">
        <v>22</v>
      </c>
    </row>
    <row r="66" spans="1:10" x14ac:dyDescent="0.2">
      <c r="B66" s="1" t="s">
        <v>67</v>
      </c>
      <c r="C66" s="20">
        <f t="shared" si="11"/>
        <v>126</v>
      </c>
      <c r="D66" s="38">
        <f t="shared" si="12"/>
        <v>91</v>
      </c>
      <c r="E66" s="15">
        <v>91</v>
      </c>
      <c r="F66" s="21" t="s">
        <v>22</v>
      </c>
      <c r="G66" s="38">
        <f t="shared" si="13"/>
        <v>35</v>
      </c>
      <c r="H66" s="15">
        <v>14</v>
      </c>
      <c r="I66" s="15">
        <v>21</v>
      </c>
      <c r="J66" s="21" t="s">
        <v>22</v>
      </c>
    </row>
    <row r="67" spans="1:10" x14ac:dyDescent="0.2">
      <c r="B67" s="1" t="s">
        <v>68</v>
      </c>
      <c r="C67" s="20">
        <f t="shared" si="11"/>
        <v>193</v>
      </c>
      <c r="D67" s="38">
        <f t="shared" si="12"/>
        <v>148</v>
      </c>
      <c r="E67" s="15">
        <v>148</v>
      </c>
      <c r="F67" s="21" t="s">
        <v>22</v>
      </c>
      <c r="G67" s="38">
        <f t="shared" si="13"/>
        <v>45</v>
      </c>
      <c r="H67" s="15">
        <v>17</v>
      </c>
      <c r="I67" s="15">
        <v>28</v>
      </c>
      <c r="J67" s="21" t="s">
        <v>22</v>
      </c>
    </row>
    <row r="68" spans="1:10" x14ac:dyDescent="0.2">
      <c r="B68" s="1" t="s">
        <v>69</v>
      </c>
      <c r="C68" s="20">
        <f t="shared" si="11"/>
        <v>133</v>
      </c>
      <c r="D68" s="38">
        <f t="shared" si="12"/>
        <v>111</v>
      </c>
      <c r="E68" s="15">
        <v>111</v>
      </c>
      <c r="F68" s="21" t="s">
        <v>22</v>
      </c>
      <c r="G68" s="38">
        <f t="shared" si="13"/>
        <v>22</v>
      </c>
      <c r="H68" s="15">
        <v>12</v>
      </c>
      <c r="I68" s="15">
        <v>10</v>
      </c>
      <c r="J68" s="21" t="s">
        <v>22</v>
      </c>
    </row>
    <row r="69" spans="1:10" x14ac:dyDescent="0.2">
      <c r="B69" s="1" t="s">
        <v>70</v>
      </c>
      <c r="C69" s="20">
        <f t="shared" si="11"/>
        <v>145</v>
      </c>
      <c r="D69" s="38">
        <f t="shared" si="12"/>
        <v>104</v>
      </c>
      <c r="E69" s="15">
        <v>104</v>
      </c>
      <c r="F69" s="21" t="s">
        <v>22</v>
      </c>
      <c r="G69" s="38">
        <f t="shared" si="13"/>
        <v>41</v>
      </c>
      <c r="H69" s="15">
        <v>22</v>
      </c>
      <c r="I69" s="15">
        <v>19</v>
      </c>
      <c r="J69" s="21" t="s">
        <v>22</v>
      </c>
    </row>
    <row r="70" spans="1:10" x14ac:dyDescent="0.2">
      <c r="B70" s="1" t="s">
        <v>71</v>
      </c>
      <c r="C70" s="20">
        <f t="shared" si="11"/>
        <v>25</v>
      </c>
      <c r="D70" s="38">
        <f t="shared" si="12"/>
        <v>9</v>
      </c>
      <c r="E70" s="15">
        <v>9</v>
      </c>
      <c r="F70" s="21" t="s">
        <v>22</v>
      </c>
      <c r="G70" s="38">
        <f t="shared" si="13"/>
        <v>16</v>
      </c>
      <c r="H70" s="15">
        <v>5</v>
      </c>
      <c r="I70" s="15">
        <v>11</v>
      </c>
      <c r="J70" s="21" t="s">
        <v>22</v>
      </c>
    </row>
    <row r="71" spans="1:10" ht="18" thickBot="1" x14ac:dyDescent="0.25">
      <c r="B71" s="24"/>
      <c r="C71" s="32"/>
      <c r="D71" s="33"/>
      <c r="E71" s="24"/>
      <c r="F71" s="33"/>
      <c r="G71" s="33"/>
      <c r="H71" s="24"/>
      <c r="I71" s="24"/>
      <c r="J71" s="24"/>
    </row>
    <row r="72" spans="1:10" x14ac:dyDescent="0.2">
      <c r="B72" s="18"/>
      <c r="C72" s="1" t="s">
        <v>509</v>
      </c>
      <c r="D72" s="15"/>
      <c r="E72" s="18"/>
      <c r="F72" s="15"/>
      <c r="G72" s="15"/>
      <c r="H72" s="18"/>
      <c r="I72" s="18"/>
      <c r="J72" s="18"/>
    </row>
    <row r="73" spans="1:10" x14ac:dyDescent="0.2">
      <c r="A73" s="1"/>
    </row>
  </sheetData>
  <phoneticPr fontId="2"/>
  <pageMargins left="0.37" right="0.43" top="0.46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7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F6" s="3" t="s">
        <v>538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27" t="s">
        <v>539</v>
      </c>
      <c r="N7" s="4"/>
    </row>
    <row r="8" spans="1:14" x14ac:dyDescent="0.2">
      <c r="D8" s="1"/>
      <c r="E8" s="111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D9" s="1"/>
      <c r="E9" s="7" t="s">
        <v>540</v>
      </c>
      <c r="F9" s="5"/>
      <c r="G9" s="36"/>
      <c r="H9" s="6"/>
      <c r="I9" s="37" t="s">
        <v>541</v>
      </c>
      <c r="J9" s="6"/>
      <c r="K9" s="6"/>
      <c r="L9" s="6"/>
      <c r="M9" s="6"/>
      <c r="N9" s="6"/>
    </row>
    <row r="10" spans="1:14" x14ac:dyDescent="0.2">
      <c r="D10" s="1"/>
      <c r="E10" s="7" t="s">
        <v>475</v>
      </c>
      <c r="F10" s="7" t="s">
        <v>542</v>
      </c>
      <c r="G10" s="7" t="s">
        <v>543</v>
      </c>
      <c r="H10" s="8" t="s">
        <v>544</v>
      </c>
      <c r="I10" s="8" t="s">
        <v>545</v>
      </c>
      <c r="J10" s="8" t="s">
        <v>546</v>
      </c>
      <c r="K10" s="8" t="s">
        <v>547</v>
      </c>
      <c r="L10" s="8" t="s">
        <v>548</v>
      </c>
      <c r="M10" s="8" t="s">
        <v>549</v>
      </c>
      <c r="N10" s="7" t="s">
        <v>550</v>
      </c>
    </row>
    <row r="11" spans="1:14" x14ac:dyDescent="0.2">
      <c r="B11" s="6"/>
      <c r="C11" s="6"/>
      <c r="D11" s="37"/>
      <c r="E11" s="9" t="s">
        <v>551</v>
      </c>
      <c r="F11" s="9" t="s">
        <v>552</v>
      </c>
      <c r="G11" s="9" t="s">
        <v>553</v>
      </c>
      <c r="H11" s="10" t="s">
        <v>554</v>
      </c>
      <c r="I11" s="10" t="s">
        <v>555</v>
      </c>
      <c r="J11" s="10" t="s">
        <v>556</v>
      </c>
      <c r="K11" s="10" t="s">
        <v>557</v>
      </c>
      <c r="L11" s="10" t="s">
        <v>558</v>
      </c>
      <c r="M11" s="10" t="s">
        <v>559</v>
      </c>
      <c r="N11" s="9" t="s">
        <v>560</v>
      </c>
    </row>
    <row r="12" spans="1:14" x14ac:dyDescent="0.2">
      <c r="D12" s="1"/>
      <c r="E12" s="5"/>
    </row>
    <row r="13" spans="1:14" x14ac:dyDescent="0.2">
      <c r="B13" s="1" t="s">
        <v>561</v>
      </c>
      <c r="E13" s="20">
        <f>SUM(F13:N13)</f>
        <v>38045</v>
      </c>
      <c r="F13" s="15">
        <v>32966</v>
      </c>
      <c r="G13" s="15">
        <v>1273</v>
      </c>
      <c r="H13" s="15">
        <v>2655</v>
      </c>
      <c r="I13" s="75">
        <v>790</v>
      </c>
      <c r="J13" s="75">
        <f>196+82</f>
        <v>278</v>
      </c>
      <c r="K13" s="75">
        <v>59</v>
      </c>
      <c r="L13" s="75">
        <v>11</v>
      </c>
      <c r="M13" s="75">
        <v>11</v>
      </c>
      <c r="N13" s="75">
        <v>2</v>
      </c>
    </row>
    <row r="14" spans="1:14" x14ac:dyDescent="0.2">
      <c r="B14" s="1" t="s">
        <v>562</v>
      </c>
      <c r="E14" s="20">
        <f>SUM(F14:N14)</f>
        <v>34390</v>
      </c>
      <c r="F14" s="15">
        <v>28706</v>
      </c>
      <c r="G14" s="15">
        <v>1154</v>
      </c>
      <c r="H14" s="15">
        <v>2845</v>
      </c>
      <c r="I14" s="75">
        <v>995</v>
      </c>
      <c r="J14" s="75">
        <f>360+174</f>
        <v>534</v>
      </c>
      <c r="K14" s="75">
        <v>91</v>
      </c>
      <c r="L14" s="75">
        <v>22</v>
      </c>
      <c r="M14" s="75">
        <v>21</v>
      </c>
      <c r="N14" s="75">
        <v>22</v>
      </c>
    </row>
    <row r="15" spans="1:14" x14ac:dyDescent="0.2">
      <c r="B15" s="3" t="s">
        <v>563</v>
      </c>
      <c r="C15" s="18"/>
      <c r="D15" s="18"/>
      <c r="E15" s="16">
        <f>SUM(F15:N15)</f>
        <v>31726</v>
      </c>
      <c r="F15" s="25">
        <v>25493</v>
      </c>
      <c r="G15" s="25">
        <v>1213</v>
      </c>
      <c r="H15" s="25">
        <v>2958</v>
      </c>
      <c r="I15" s="69">
        <v>1115</v>
      </c>
      <c r="J15" s="69">
        <f>480+231</f>
        <v>711</v>
      </c>
      <c r="K15" s="69">
        <v>146</v>
      </c>
      <c r="L15" s="69">
        <v>44</v>
      </c>
      <c r="M15" s="69">
        <v>27</v>
      </c>
      <c r="N15" s="69">
        <v>19</v>
      </c>
    </row>
    <row r="16" spans="1:14" ht="18" thickBot="1" x14ac:dyDescent="0.25">
      <c r="B16" s="4"/>
      <c r="C16" s="4"/>
      <c r="D16" s="27"/>
      <c r="E16" s="32"/>
      <c r="F16" s="33"/>
      <c r="G16" s="33"/>
      <c r="H16" s="33"/>
      <c r="I16" s="33"/>
      <c r="J16" s="33"/>
      <c r="K16" s="33"/>
      <c r="L16" s="33"/>
      <c r="M16" s="33"/>
      <c r="N16" s="33"/>
    </row>
    <row r="17" spans="4:14" x14ac:dyDescent="0.2">
      <c r="D17" s="1" t="s">
        <v>564</v>
      </c>
      <c r="E17" s="34"/>
      <c r="F17" s="15"/>
      <c r="G17" s="15"/>
      <c r="H17" s="15"/>
      <c r="I17" s="15"/>
      <c r="J17" s="15"/>
      <c r="K17" s="15"/>
      <c r="L17" s="15"/>
      <c r="M17" s="15"/>
      <c r="N17" s="15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0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C6" s="18"/>
      <c r="E6" s="34"/>
      <c r="F6" s="3" t="s">
        <v>565</v>
      </c>
    </row>
    <row r="7" spans="1:14" ht="18" thickBot="1" x14ac:dyDescent="0.25">
      <c r="B7" s="4"/>
      <c r="C7" s="24"/>
      <c r="D7" s="4"/>
      <c r="E7" s="4"/>
      <c r="F7" s="4"/>
      <c r="G7" s="4"/>
      <c r="H7" s="4"/>
      <c r="I7" s="4"/>
      <c r="J7" s="4"/>
      <c r="K7" s="4"/>
      <c r="L7" s="4"/>
      <c r="M7" s="27" t="s">
        <v>566</v>
      </c>
      <c r="N7" s="4"/>
    </row>
    <row r="8" spans="1:14" x14ac:dyDescent="0.2">
      <c r="C8" s="18"/>
      <c r="E8" s="5"/>
      <c r="G8" s="1" t="s">
        <v>567</v>
      </c>
      <c r="I8" s="7" t="s">
        <v>184</v>
      </c>
      <c r="M8" s="1" t="s">
        <v>568</v>
      </c>
    </row>
    <row r="9" spans="1:14" x14ac:dyDescent="0.2">
      <c r="C9" s="18"/>
      <c r="E9" s="9" t="s">
        <v>569</v>
      </c>
      <c r="F9" s="6"/>
      <c r="G9" s="6"/>
      <c r="H9" s="6"/>
      <c r="I9" s="9" t="s">
        <v>570</v>
      </c>
      <c r="J9" s="6"/>
      <c r="K9" s="6"/>
      <c r="L9" s="6"/>
      <c r="M9" s="6"/>
      <c r="N9" s="6"/>
    </row>
    <row r="10" spans="1:14" x14ac:dyDescent="0.2">
      <c r="C10" s="18"/>
      <c r="E10" s="9" t="s">
        <v>571</v>
      </c>
      <c r="F10" s="6"/>
      <c r="G10" s="9" t="s">
        <v>572</v>
      </c>
      <c r="H10" s="6"/>
      <c r="I10" s="9" t="s">
        <v>573</v>
      </c>
      <c r="J10" s="6"/>
      <c r="K10" s="9" t="s">
        <v>574</v>
      </c>
      <c r="L10" s="6"/>
      <c r="M10" s="9" t="s">
        <v>575</v>
      </c>
      <c r="N10" s="6"/>
    </row>
    <row r="11" spans="1:14" x14ac:dyDescent="0.2">
      <c r="B11" s="6"/>
      <c r="C11" s="112"/>
      <c r="D11" s="6"/>
      <c r="E11" s="10" t="s">
        <v>576</v>
      </c>
      <c r="F11" s="10" t="s">
        <v>577</v>
      </c>
      <c r="G11" s="10" t="s">
        <v>576</v>
      </c>
      <c r="H11" s="10" t="s">
        <v>577</v>
      </c>
      <c r="I11" s="10" t="s">
        <v>576</v>
      </c>
      <c r="J11" s="10" t="s">
        <v>577</v>
      </c>
      <c r="K11" s="10" t="s">
        <v>576</v>
      </c>
      <c r="L11" s="10" t="s">
        <v>577</v>
      </c>
      <c r="M11" s="10" t="s">
        <v>576</v>
      </c>
      <c r="N11" s="10" t="s">
        <v>577</v>
      </c>
    </row>
    <row r="12" spans="1:14" x14ac:dyDescent="0.2">
      <c r="C12" s="18"/>
      <c r="E12" s="5"/>
    </row>
    <row r="13" spans="1:14" x14ac:dyDescent="0.2">
      <c r="B13" s="1" t="s">
        <v>578</v>
      </c>
      <c r="E13" s="61">
        <v>14</v>
      </c>
      <c r="F13" s="62">
        <v>8.6</v>
      </c>
      <c r="G13" s="15">
        <v>1163</v>
      </c>
      <c r="H13" s="15">
        <v>993</v>
      </c>
      <c r="I13" s="15">
        <v>418</v>
      </c>
      <c r="J13" s="15">
        <v>303</v>
      </c>
      <c r="K13" s="15">
        <v>410</v>
      </c>
      <c r="L13" s="15">
        <v>328</v>
      </c>
      <c r="M13" s="21" t="s">
        <v>22</v>
      </c>
      <c r="N13" s="21" t="s">
        <v>22</v>
      </c>
    </row>
    <row r="14" spans="1:14" x14ac:dyDescent="0.2">
      <c r="C14" s="1" t="s">
        <v>579</v>
      </c>
      <c r="E14" s="61">
        <v>13</v>
      </c>
      <c r="F14" s="62">
        <v>8.1</v>
      </c>
      <c r="G14" s="15">
        <v>1133</v>
      </c>
      <c r="H14" s="15">
        <v>977</v>
      </c>
      <c r="I14" s="15">
        <v>412</v>
      </c>
      <c r="J14" s="15">
        <v>289</v>
      </c>
      <c r="K14" s="15">
        <v>394</v>
      </c>
      <c r="L14" s="15">
        <v>314</v>
      </c>
      <c r="M14" s="21" t="s">
        <v>22</v>
      </c>
      <c r="N14" s="21" t="s">
        <v>22</v>
      </c>
    </row>
    <row r="15" spans="1:14" x14ac:dyDescent="0.2">
      <c r="C15" s="1" t="s">
        <v>580</v>
      </c>
      <c r="E15" s="61">
        <v>13</v>
      </c>
      <c r="F15" s="62">
        <v>8</v>
      </c>
      <c r="G15" s="15">
        <v>1115</v>
      </c>
      <c r="H15" s="15">
        <v>958</v>
      </c>
      <c r="I15" s="15">
        <v>193</v>
      </c>
      <c r="J15" s="15">
        <v>197</v>
      </c>
      <c r="K15" s="15">
        <v>352</v>
      </c>
      <c r="L15" s="15">
        <v>310</v>
      </c>
      <c r="M15" s="21" t="s">
        <v>22</v>
      </c>
      <c r="N15" s="21" t="s">
        <v>22</v>
      </c>
    </row>
    <row r="16" spans="1:14" x14ac:dyDescent="0.2">
      <c r="C16" s="1" t="s">
        <v>581</v>
      </c>
      <c r="E16" s="61">
        <v>13</v>
      </c>
      <c r="F16" s="62">
        <v>8</v>
      </c>
      <c r="G16" s="15">
        <v>1103</v>
      </c>
      <c r="H16" s="15">
        <v>941</v>
      </c>
      <c r="I16" s="15">
        <v>170</v>
      </c>
      <c r="J16" s="15">
        <v>191</v>
      </c>
      <c r="K16" s="15">
        <v>275</v>
      </c>
      <c r="L16" s="15">
        <v>228</v>
      </c>
      <c r="M16" s="21" t="s">
        <v>22</v>
      </c>
      <c r="N16" s="21" t="s">
        <v>22</v>
      </c>
    </row>
    <row r="17" spans="2:14" x14ac:dyDescent="0.2">
      <c r="C17" s="3" t="s">
        <v>582</v>
      </c>
      <c r="D17" s="18"/>
      <c r="E17" s="113">
        <v>12</v>
      </c>
      <c r="F17" s="114">
        <v>8</v>
      </c>
      <c r="G17" s="25">
        <v>1074</v>
      </c>
      <c r="H17" s="25">
        <v>938</v>
      </c>
      <c r="I17" s="25">
        <v>236</v>
      </c>
      <c r="J17" s="25">
        <v>181</v>
      </c>
      <c r="K17" s="25">
        <v>236</v>
      </c>
      <c r="L17" s="25">
        <v>181</v>
      </c>
      <c r="M17" s="39" t="s">
        <v>22</v>
      </c>
      <c r="N17" s="39" t="s">
        <v>22</v>
      </c>
    </row>
    <row r="18" spans="2:14" ht="18" thickBot="1" x14ac:dyDescent="0.25">
      <c r="B18" s="4"/>
      <c r="C18" s="4"/>
      <c r="D18" s="4"/>
      <c r="E18" s="40"/>
      <c r="F18" s="4"/>
      <c r="G18" s="4"/>
      <c r="H18" s="4"/>
      <c r="I18" s="4"/>
      <c r="J18" s="4"/>
      <c r="K18" s="4"/>
      <c r="L18" s="4"/>
      <c r="M18" s="4"/>
      <c r="N18" s="4"/>
    </row>
    <row r="19" spans="2:14" x14ac:dyDescent="0.2">
      <c r="C19" s="1" t="s">
        <v>583</v>
      </c>
      <c r="E19" s="34"/>
      <c r="H19" s="1" t="s">
        <v>584</v>
      </c>
    </row>
    <row r="20" spans="2:14" x14ac:dyDescent="0.2">
      <c r="E20" s="34"/>
      <c r="H20" s="1" t="s">
        <v>585</v>
      </c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0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E6" s="53"/>
      <c r="F6" s="3" t="s">
        <v>586</v>
      </c>
      <c r="G6" s="15"/>
      <c r="I6" s="15"/>
      <c r="J6" s="15"/>
      <c r="K6" s="15"/>
      <c r="L6" s="15"/>
      <c r="M6" s="15"/>
      <c r="N6" s="15"/>
    </row>
    <row r="7" spans="1:14" ht="18" thickBot="1" x14ac:dyDescent="0.25">
      <c r="B7" s="4"/>
      <c r="C7" s="4"/>
      <c r="D7" s="4"/>
      <c r="E7" s="4"/>
      <c r="F7" s="4"/>
      <c r="G7" s="27" t="s">
        <v>587</v>
      </c>
      <c r="H7" s="4"/>
      <c r="I7" s="4"/>
      <c r="J7" s="4"/>
      <c r="K7" s="4"/>
      <c r="L7" s="4"/>
      <c r="M7" s="27" t="s">
        <v>588</v>
      </c>
      <c r="N7" s="4"/>
    </row>
    <row r="8" spans="1:14" x14ac:dyDescent="0.2">
      <c r="D8" s="7" t="s">
        <v>589</v>
      </c>
      <c r="E8" s="6"/>
      <c r="F8" s="6"/>
      <c r="G8" s="6"/>
      <c r="H8" s="6"/>
      <c r="I8" s="5"/>
      <c r="J8" s="5"/>
      <c r="K8" s="5"/>
      <c r="L8" s="5"/>
      <c r="M8" s="5"/>
      <c r="N8" s="5"/>
    </row>
    <row r="9" spans="1:14" x14ac:dyDescent="0.2">
      <c r="D9" s="8" t="s">
        <v>590</v>
      </c>
      <c r="E9" s="5"/>
      <c r="F9" s="36"/>
      <c r="G9" s="37" t="s">
        <v>591</v>
      </c>
      <c r="H9" s="6"/>
      <c r="I9" s="7" t="s">
        <v>592</v>
      </c>
      <c r="J9" s="7" t="s">
        <v>593</v>
      </c>
      <c r="K9" s="7" t="s">
        <v>592</v>
      </c>
      <c r="L9" s="7" t="s">
        <v>594</v>
      </c>
      <c r="M9" s="7" t="s">
        <v>595</v>
      </c>
      <c r="N9" s="7" t="s">
        <v>596</v>
      </c>
    </row>
    <row r="10" spans="1:14" x14ac:dyDescent="0.2">
      <c r="D10" s="8" t="s">
        <v>597</v>
      </c>
      <c r="E10" s="7" t="s">
        <v>598</v>
      </c>
      <c r="F10" s="7" t="s">
        <v>599</v>
      </c>
      <c r="G10" s="7" t="s">
        <v>600</v>
      </c>
      <c r="H10" s="7" t="s">
        <v>601</v>
      </c>
      <c r="I10" s="7" t="s">
        <v>602</v>
      </c>
      <c r="J10" s="7" t="s">
        <v>603</v>
      </c>
      <c r="K10" s="7" t="s">
        <v>604</v>
      </c>
      <c r="L10" s="5"/>
      <c r="M10" s="7" t="s">
        <v>605</v>
      </c>
      <c r="N10" s="7" t="s">
        <v>606</v>
      </c>
    </row>
    <row r="11" spans="1:14" x14ac:dyDescent="0.2">
      <c r="A11" s="18"/>
      <c r="B11" s="6"/>
      <c r="C11" s="6"/>
      <c r="D11" s="36"/>
      <c r="E11" s="36"/>
      <c r="F11" s="9" t="s">
        <v>607</v>
      </c>
      <c r="G11" s="9" t="s">
        <v>608</v>
      </c>
      <c r="H11" s="9" t="s">
        <v>609</v>
      </c>
      <c r="I11" s="36"/>
      <c r="J11" s="9" t="s">
        <v>610</v>
      </c>
      <c r="K11" s="36"/>
      <c r="L11" s="36"/>
      <c r="M11" s="36"/>
      <c r="N11" s="36"/>
    </row>
    <row r="12" spans="1:14" x14ac:dyDescent="0.2">
      <c r="D12" s="5"/>
    </row>
    <row r="13" spans="1:14" x14ac:dyDescent="0.2">
      <c r="B13" s="1" t="s">
        <v>88</v>
      </c>
      <c r="D13" s="13">
        <v>34589</v>
      </c>
      <c r="E13" s="70" t="s">
        <v>611</v>
      </c>
      <c r="F13" s="15"/>
      <c r="G13" s="15">
        <v>283</v>
      </c>
      <c r="H13" s="15">
        <v>37</v>
      </c>
      <c r="I13" s="15">
        <v>47903</v>
      </c>
      <c r="J13" s="15">
        <v>1</v>
      </c>
      <c r="K13" s="15">
        <v>148</v>
      </c>
      <c r="L13" s="15">
        <v>1492</v>
      </c>
      <c r="M13" s="15">
        <v>55</v>
      </c>
      <c r="N13" s="15">
        <v>4244</v>
      </c>
    </row>
    <row r="14" spans="1:14" x14ac:dyDescent="0.2">
      <c r="B14" s="1" t="s">
        <v>612</v>
      </c>
      <c r="D14" s="13">
        <v>36032</v>
      </c>
      <c r="E14" s="70" t="s">
        <v>613</v>
      </c>
      <c r="F14" s="15"/>
      <c r="G14" s="15">
        <v>965</v>
      </c>
      <c r="H14" s="15">
        <v>125</v>
      </c>
      <c r="I14" s="15">
        <v>52064</v>
      </c>
      <c r="J14" s="21" t="s">
        <v>111</v>
      </c>
      <c r="K14" s="15">
        <v>5810</v>
      </c>
      <c r="L14" s="15">
        <v>11054</v>
      </c>
      <c r="M14" s="15">
        <v>868</v>
      </c>
      <c r="N14" s="15">
        <v>6102</v>
      </c>
    </row>
    <row r="15" spans="1:14" x14ac:dyDescent="0.2">
      <c r="B15" s="1" t="s">
        <v>614</v>
      </c>
      <c r="D15" s="13">
        <v>36732</v>
      </c>
      <c r="E15" s="15">
        <v>26324</v>
      </c>
      <c r="F15" s="15">
        <v>5711</v>
      </c>
      <c r="G15" s="15">
        <v>4527</v>
      </c>
      <c r="H15" s="15">
        <v>151</v>
      </c>
      <c r="I15" s="15">
        <v>46989</v>
      </c>
      <c r="J15" s="21" t="s">
        <v>111</v>
      </c>
      <c r="K15" s="15">
        <v>13727</v>
      </c>
      <c r="L15" s="15">
        <v>16705</v>
      </c>
      <c r="M15" s="15">
        <v>4699</v>
      </c>
      <c r="N15" s="15">
        <v>8273</v>
      </c>
    </row>
    <row r="16" spans="1:14" x14ac:dyDescent="0.2">
      <c r="B16" s="1" t="s">
        <v>615</v>
      </c>
      <c r="D16" s="13">
        <v>40417</v>
      </c>
      <c r="E16" s="15">
        <v>26578</v>
      </c>
      <c r="F16" s="15">
        <v>7185</v>
      </c>
      <c r="G16" s="15">
        <v>6404</v>
      </c>
      <c r="H16" s="15">
        <v>189</v>
      </c>
      <c r="I16" s="15">
        <v>51051</v>
      </c>
      <c r="J16" s="15">
        <v>131</v>
      </c>
      <c r="K16" s="15">
        <v>16790</v>
      </c>
      <c r="L16" s="15">
        <v>17454</v>
      </c>
      <c r="M16" s="15">
        <v>6687</v>
      </c>
      <c r="N16" s="15">
        <v>9518</v>
      </c>
    </row>
    <row r="17" spans="2:14" x14ac:dyDescent="0.2">
      <c r="B17" s="1" t="s">
        <v>92</v>
      </c>
      <c r="D17" s="13">
        <v>38492</v>
      </c>
      <c r="E17" s="15">
        <v>22498</v>
      </c>
      <c r="F17" s="15">
        <v>7234</v>
      </c>
      <c r="G17" s="15">
        <v>8345</v>
      </c>
      <c r="H17" s="15">
        <v>280</v>
      </c>
      <c r="I17" s="15">
        <v>43671</v>
      </c>
      <c r="J17" s="15">
        <v>316</v>
      </c>
      <c r="K17" s="15">
        <v>17216</v>
      </c>
      <c r="L17" s="15">
        <v>16025</v>
      </c>
      <c r="M17" s="15">
        <v>8098</v>
      </c>
      <c r="N17" s="15">
        <v>9444</v>
      </c>
    </row>
    <row r="18" spans="2:14" x14ac:dyDescent="0.2">
      <c r="B18" s="3" t="s">
        <v>616</v>
      </c>
      <c r="C18" s="18"/>
      <c r="D18" s="29">
        <v>35266</v>
      </c>
      <c r="E18" s="25">
        <v>17670</v>
      </c>
      <c r="F18" s="25">
        <v>7269</v>
      </c>
      <c r="G18" s="25">
        <v>9842</v>
      </c>
      <c r="H18" s="25">
        <v>485</v>
      </c>
      <c r="I18" s="25">
        <v>43493</v>
      </c>
      <c r="J18" s="25">
        <v>488</v>
      </c>
      <c r="K18" s="25">
        <v>17012</v>
      </c>
      <c r="L18" s="25">
        <v>13530</v>
      </c>
      <c r="M18" s="25">
        <v>9210</v>
      </c>
      <c r="N18" s="25">
        <v>9115</v>
      </c>
    </row>
    <row r="19" spans="2:14" ht="18" thickBot="1" x14ac:dyDescent="0.25">
      <c r="B19" s="4"/>
      <c r="C19" s="4"/>
      <c r="D19" s="40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">
      <c r="D20" s="1" t="s">
        <v>460</v>
      </c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48</vt:i4>
      </vt:variant>
    </vt:vector>
  </HeadingPairs>
  <TitlesOfParts>
    <vt:vector size="73" baseType="lpstr">
      <vt:lpstr>F01農家</vt:lpstr>
      <vt:lpstr>F02専兼</vt:lpstr>
      <vt:lpstr>F03経営</vt:lpstr>
      <vt:lpstr>F04耕地</vt:lpstr>
      <vt:lpstr>F05耕地</vt:lpstr>
      <vt:lpstr>F06町村</vt:lpstr>
      <vt:lpstr>F07耕地</vt:lpstr>
      <vt:lpstr>F08価格</vt:lpstr>
      <vt:lpstr>F09機械</vt:lpstr>
      <vt:lpstr>F10作付</vt:lpstr>
      <vt:lpstr>F11作物</vt:lpstr>
      <vt:lpstr>F12町村</vt:lpstr>
      <vt:lpstr>F13A生乳</vt:lpstr>
      <vt:lpstr>F13B牛乳</vt:lpstr>
      <vt:lpstr>F14A牛豚</vt:lpstr>
      <vt:lpstr>F14B牛豚</vt:lpstr>
      <vt:lpstr>F15A鶏</vt:lpstr>
      <vt:lpstr>F15B鶏</vt:lpstr>
      <vt:lpstr>F15C鶏</vt:lpstr>
      <vt:lpstr>F16所得</vt:lpstr>
      <vt:lpstr>F17町村</vt:lpstr>
      <vt:lpstr>F18農経</vt:lpstr>
      <vt:lpstr>F19順位</vt:lpstr>
      <vt:lpstr>F20町村</vt:lpstr>
      <vt:lpstr>F21指数</vt:lpstr>
      <vt:lpstr>F01農家!Print_Area</vt:lpstr>
      <vt:lpstr>F02専兼!Print_Area</vt:lpstr>
      <vt:lpstr>F03経営!Print_Area</vt:lpstr>
      <vt:lpstr>F04耕地!Print_Area</vt:lpstr>
      <vt:lpstr>F05耕地!Print_Area</vt:lpstr>
      <vt:lpstr>F06町村!Print_Area</vt:lpstr>
      <vt:lpstr>F07耕地!Print_Area</vt:lpstr>
      <vt:lpstr>F08価格!Print_Area</vt:lpstr>
      <vt:lpstr>F09機械!Print_Area</vt:lpstr>
      <vt:lpstr>F10作付!Print_Area</vt:lpstr>
      <vt:lpstr>F11作物!Print_Area</vt:lpstr>
      <vt:lpstr>F12町村!Print_Area</vt:lpstr>
      <vt:lpstr>F13A生乳!Print_Area</vt:lpstr>
      <vt:lpstr>F13B牛乳!Print_Area</vt:lpstr>
      <vt:lpstr>F14A牛豚!Print_Area</vt:lpstr>
      <vt:lpstr>F14B牛豚!Print_Area</vt:lpstr>
      <vt:lpstr>F15A鶏!Print_Area</vt:lpstr>
      <vt:lpstr>F15B鶏!Print_Area</vt:lpstr>
      <vt:lpstr>F15C鶏!Print_Area</vt:lpstr>
      <vt:lpstr>F16所得!Print_Area</vt:lpstr>
      <vt:lpstr>F18農経!Print_Area</vt:lpstr>
      <vt:lpstr>F19順位!Print_Area</vt:lpstr>
      <vt:lpstr>F20町村!Print_Area</vt:lpstr>
      <vt:lpstr>F21指数!Print_Area</vt:lpstr>
      <vt:lpstr>F01農家!Print_Area_MI</vt:lpstr>
      <vt:lpstr>F02専兼!Print_Area_MI</vt:lpstr>
      <vt:lpstr>F03経営!Print_Area_MI</vt:lpstr>
      <vt:lpstr>F04耕地!Print_Area_MI</vt:lpstr>
      <vt:lpstr>F05耕地!Print_Area_MI</vt:lpstr>
      <vt:lpstr>F06町村!Print_Area_MI</vt:lpstr>
      <vt:lpstr>F07耕地!Print_Area_MI</vt:lpstr>
      <vt:lpstr>F08価格!Print_Area_MI</vt:lpstr>
      <vt:lpstr>F09機械!Print_Area_MI</vt:lpstr>
      <vt:lpstr>F10作付!Print_Area_MI</vt:lpstr>
      <vt:lpstr>F11作物!Print_Area_MI</vt:lpstr>
      <vt:lpstr>F12町村!Print_Area_MI</vt:lpstr>
      <vt:lpstr>F13A生乳!Print_Area_MI</vt:lpstr>
      <vt:lpstr>F13B牛乳!Print_Area_MI</vt:lpstr>
      <vt:lpstr>F14A牛豚!Print_Area_MI</vt:lpstr>
      <vt:lpstr>F14B牛豚!Print_Area_MI</vt:lpstr>
      <vt:lpstr>F15A鶏!Print_Area_MI</vt:lpstr>
      <vt:lpstr>F15B鶏!Print_Area_MI</vt:lpstr>
      <vt:lpstr>F15C鶏!Print_Area_MI</vt:lpstr>
      <vt:lpstr>F16所得!Print_Area_MI</vt:lpstr>
      <vt:lpstr>F18農経!Print_Area_MI</vt:lpstr>
      <vt:lpstr>F19順位!Print_Area_MI</vt:lpstr>
      <vt:lpstr>F20町村!Print_Area_MI</vt:lpstr>
      <vt:lpstr>F21指数!Print_Area_MI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2018-06-25T08:13:25Z</dcterms:created>
  <dcterms:modified xsi:type="dcterms:W3CDTF">2018-06-25T08:21:22Z</dcterms:modified>
</cp:coreProperties>
</file>