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80" yWindow="2520" windowWidth="8445" windowHeight="4485" tabRatio="1000" activeTab="36"/>
  </bookViews>
  <sheets>
    <sheet name="U01総括" sheetId="1" r:id="rId1"/>
    <sheet name="U02幼稚" sheetId="2" r:id="rId2"/>
    <sheet name="U03A小学" sheetId="3" r:id="rId3"/>
    <sheet name="U03B小学" sheetId="4" r:id="rId4"/>
    <sheet name="U03C児童" sheetId="5" r:id="rId5"/>
    <sheet name="U03D学級" sheetId="6" r:id="rId6"/>
    <sheet name="U03E欠席" sheetId="7" r:id="rId7"/>
    <sheet name="U03F外国" sheetId="8" r:id="rId8"/>
    <sheet name="U04A中学" sheetId="9" r:id="rId9"/>
    <sheet name="U04B中学" sheetId="10" r:id="rId10"/>
    <sheet name="U04C中学" sheetId="11" r:id="rId11"/>
    <sheet name="U04D中学" sheetId="12" r:id="rId12"/>
    <sheet name="U04E外国" sheetId="13" r:id="rId13"/>
    <sheet name="U06A高校" sheetId="14" r:id="rId14"/>
    <sheet name="U06B高校" sheetId="15" r:id="rId15"/>
    <sheet name="U07盲聾" sheetId="16" r:id="rId16"/>
    <sheet name="U08A短大" sheetId="17" r:id="rId17"/>
    <sheet name="U08B大学" sheetId="18" r:id="rId18"/>
    <sheet name="U08C大学" sheetId="19" r:id="rId19"/>
    <sheet name="U09A中卒" sheetId="20" r:id="rId20"/>
    <sheet name="U09B中卒" sheetId="21" r:id="rId21"/>
    <sheet name="U09C中卒" sheetId="22" r:id="rId22"/>
    <sheet name="U10A高卒" sheetId="23" r:id="rId23"/>
    <sheet name="U10B高卒" sheetId="24" r:id="rId24"/>
    <sheet name="U10C高卒" sheetId="25" r:id="rId25"/>
    <sheet name="U10D高卒" sheetId="26" r:id="rId26"/>
    <sheet name="U10E県外" sheetId="27" r:id="rId27"/>
    <sheet name="U11大学" sheetId="28" r:id="rId28"/>
    <sheet name="U12発育" sheetId="29" r:id="rId29"/>
    <sheet name="U13図書" sheetId="30" r:id="rId30"/>
    <sheet name="U14宗教" sheetId="31" r:id="rId31"/>
    <sheet name="U15ﾃﾚﾋﾞ" sheetId="32" r:id="rId32"/>
    <sheet name="U16公園" sheetId="33" r:id="rId33"/>
    <sheet name="U17文化" sheetId="34" r:id="rId34"/>
    <sheet name="U18時間" sheetId="35" r:id="rId35"/>
    <sheet name="U19観光" sheetId="36" r:id="rId36"/>
    <sheet name="U20町村" sheetId="37" r:id="rId37"/>
  </sheets>
  <definedNames>
    <definedName name="_Key1" hidden="1">U10E県外!$B$74:$B$76</definedName>
    <definedName name="_Key2" hidden="1">U10E県外!$B$75:$B$77</definedName>
    <definedName name="_Order1" hidden="1">0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_Regression_Int" localSheetId="27" hidden="1">1</definedName>
    <definedName name="_Regression_Int" localSheetId="28" hidden="1">1</definedName>
    <definedName name="_Regression_Int" localSheetId="29" hidden="1">1</definedName>
    <definedName name="_Regression_Int" localSheetId="30" hidden="1">1</definedName>
    <definedName name="_Regression_Int" localSheetId="31" hidden="1">1</definedName>
    <definedName name="_Regression_Int" localSheetId="32" hidden="1">1</definedName>
    <definedName name="_Regression_Int" localSheetId="33" hidden="1">1</definedName>
    <definedName name="_Regression_Int" localSheetId="34" hidden="1">1</definedName>
    <definedName name="_Regression_Int" localSheetId="35" hidden="1">1</definedName>
    <definedName name="_Regression_Int" localSheetId="36" hidden="1">1</definedName>
    <definedName name="_Sort" hidden="1">U10E県外!$B$22:$E$78</definedName>
    <definedName name="\a">U10E県外!$B$89:$B$91</definedName>
    <definedName name="\b">U10E県外!$B$95</definedName>
    <definedName name="\c">U10E県外!$B$93</definedName>
    <definedName name="\d">U10E県外!$B$99</definedName>
    <definedName name="\e">U10E県外!$B$101</definedName>
    <definedName name="\f">U10E県外!$B$103</definedName>
    <definedName name="\k">U10E県外!$B$87</definedName>
    <definedName name="\p">U10E県外!$B$85</definedName>
    <definedName name="Print_Area_MI" localSheetId="0">U01総括!$A$1:$N$70</definedName>
    <definedName name="Print_Area_MI" localSheetId="1">U02幼稚!$A$1:$L$219</definedName>
    <definedName name="Print_Area_MI" localSheetId="2">U03A小学!$A$1:$K$38</definedName>
    <definedName name="Print_Area_MI" localSheetId="3">U03B小学!$A$1:$K$39</definedName>
    <definedName name="Print_Area_MI" localSheetId="4">U03C児童!$A$1:$L$146</definedName>
    <definedName name="Print_Area_MI" localSheetId="5">U03D学級!$A$1:$K$73</definedName>
    <definedName name="Print_Area_MI" localSheetId="6">U03E欠席!$A$1:$I$73</definedName>
    <definedName name="Print_Area_MI" localSheetId="7">U03F外国!$A$1:$J$29</definedName>
    <definedName name="Print_Area_MI" localSheetId="8">U04A中学!$A$1:$J$45</definedName>
    <definedName name="Print_Area_MI" localSheetId="9">U04B中学!$A$1:$K$73</definedName>
    <definedName name="Print_Area_MI" localSheetId="10">U04C中学!$A$1:$J$146</definedName>
    <definedName name="Print_Area_MI" localSheetId="11">U04D中学!$A$1:$H$73</definedName>
    <definedName name="Print_Area_MI" localSheetId="12">U04E外国!$A$1:$L$22</definedName>
    <definedName name="Print_Area_MI" localSheetId="13">U06A高校!$A$1:$L$39</definedName>
    <definedName name="Print_Area_MI" localSheetId="14">U06B高校!$A$1:$K$146</definedName>
    <definedName name="Print_Area_MI" localSheetId="15">U07盲聾!$A$1:$K$46</definedName>
    <definedName name="Print_Area_MI" localSheetId="16">U08A短大!$A$1:$K$31</definedName>
    <definedName name="Print_Area_MI" localSheetId="17">U08B大学!$A$1:$L$34</definedName>
    <definedName name="Print_Area_MI" localSheetId="18">U08C大学!$A$1:$L$43</definedName>
    <definedName name="Print_Area_MI" localSheetId="19">U09A中卒!$A$1:$M$33</definedName>
    <definedName name="Print_Area_MI" localSheetId="20">U09B中卒!$A$1:$M$22</definedName>
    <definedName name="Print_Area_MI" localSheetId="21">U09C中卒!$A$1:$M$29</definedName>
    <definedName name="Print_Area_MI" localSheetId="22">U10A高卒!$A$1:$L$73</definedName>
    <definedName name="Print_Area_MI" localSheetId="23">U10B高卒!$A$1:$L$73</definedName>
    <definedName name="Print_Area_MI" localSheetId="24">U10C高卒!$A$1:$K$37</definedName>
    <definedName name="Print_Area_MI" localSheetId="25">U10D高卒!$A$1:$K$38</definedName>
    <definedName name="Print_Area_MI" localSheetId="26">U10E県外!$A$1:$L$73</definedName>
    <definedName name="Print_Area_MI" localSheetId="27">U11大学!$A$1:$M$73</definedName>
    <definedName name="Print_Area_MI" localSheetId="28">U12発育!$A$1:$K$72</definedName>
    <definedName name="Print_Area_MI" localSheetId="29">U13図書!$A$1:$L$40</definedName>
    <definedName name="Print_Area_MI" localSheetId="30">U14宗教!$A$1:$L$38</definedName>
    <definedName name="Print_Area_MI" localSheetId="31">U15ﾃﾚﾋﾞ!$A$1:$J$73</definedName>
    <definedName name="Print_Area_MI" localSheetId="32">U16公園!$A$1:$L$73</definedName>
    <definedName name="Print_Area_MI" localSheetId="33">U17文化!$A$1:$S$73</definedName>
    <definedName name="Print_Area_MI" localSheetId="34">U18時間!$A$1:$Q$144</definedName>
    <definedName name="Print_Area_MI" localSheetId="35">U19観光!$A$1:$K$73</definedName>
    <definedName name="Print_Area_MI" localSheetId="36">U20町村!$A$1:$M$73</definedName>
  </definedNames>
  <calcPr calcId="145621"/>
</workbook>
</file>

<file path=xl/calcChain.xml><?xml version="1.0" encoding="utf-8"?>
<calcChain xmlns="http://schemas.openxmlformats.org/spreadsheetml/2006/main">
  <c r="C13" i="37" l="1"/>
  <c r="D13" i="37"/>
  <c r="E13" i="37"/>
  <c r="F13" i="37"/>
  <c r="G13" i="37"/>
  <c r="H13" i="37"/>
  <c r="I13" i="37"/>
  <c r="J13" i="37"/>
  <c r="K13" i="37"/>
  <c r="L13" i="37"/>
  <c r="M13" i="37"/>
  <c r="C14" i="36"/>
  <c r="C15" i="36"/>
  <c r="C16" i="36"/>
  <c r="C17" i="36"/>
  <c r="C19" i="36"/>
  <c r="C20" i="36"/>
  <c r="C21" i="36"/>
  <c r="C22" i="36"/>
  <c r="C23" i="36"/>
  <c r="D24" i="36"/>
  <c r="C24" i="36" s="1"/>
  <c r="E24" i="36"/>
  <c r="F24" i="36"/>
  <c r="G24" i="36"/>
  <c r="H24" i="36"/>
  <c r="I24" i="36"/>
  <c r="J24" i="36"/>
  <c r="K24" i="36"/>
  <c r="C26" i="36"/>
  <c r="C27" i="36"/>
  <c r="C28" i="36"/>
  <c r="C29" i="36"/>
  <c r="C30" i="36"/>
  <c r="C31" i="36"/>
  <c r="C33" i="36"/>
  <c r="C34" i="36"/>
  <c r="C35" i="36"/>
  <c r="C36" i="36"/>
  <c r="C37" i="36"/>
  <c r="C38" i="36"/>
  <c r="C56" i="36"/>
  <c r="D56" i="36"/>
  <c r="E56" i="36"/>
  <c r="F56" i="36"/>
  <c r="G56" i="36"/>
  <c r="H56" i="36"/>
  <c r="I56" i="36"/>
  <c r="J56" i="36"/>
  <c r="K56" i="36"/>
  <c r="B21" i="35"/>
  <c r="B22" i="35"/>
  <c r="B23" i="35" s="1"/>
  <c r="B24" i="35" s="1"/>
  <c r="B25" i="35" s="1"/>
  <c r="B29" i="35"/>
  <c r="B30" i="35"/>
  <c r="B31" i="35"/>
  <c r="B32" i="35"/>
  <c r="B33" i="35"/>
  <c r="B37" i="35"/>
  <c r="B38" i="35"/>
  <c r="B39" i="35"/>
  <c r="B40" i="35"/>
  <c r="B41" i="35"/>
  <c r="B50" i="35"/>
  <c r="B51" i="35"/>
  <c r="B52" i="35"/>
  <c r="B53" i="35" s="1"/>
  <c r="B54" i="35" s="1"/>
  <c r="B58" i="35"/>
  <c r="B59" i="35" s="1"/>
  <c r="B60" i="35" s="1"/>
  <c r="B61" i="35" s="1"/>
  <c r="B62" i="35" s="1"/>
  <c r="B66" i="35"/>
  <c r="B67" i="35"/>
  <c r="B68" i="35" s="1"/>
  <c r="B69" i="35" s="1"/>
  <c r="B70" i="35" s="1"/>
  <c r="B92" i="35"/>
  <c r="B93" i="35"/>
  <c r="B94" i="35"/>
  <c r="B95" i="35"/>
  <c r="B96" i="35"/>
  <c r="B100" i="35"/>
  <c r="B101" i="35"/>
  <c r="B102" i="35"/>
  <c r="B103" i="35"/>
  <c r="B104" i="35"/>
  <c r="B108" i="35"/>
  <c r="B109" i="35"/>
  <c r="B110" i="35"/>
  <c r="B111" i="35" s="1"/>
  <c r="B112" i="35" s="1"/>
  <c r="B121" i="35"/>
  <c r="B122" i="35" s="1"/>
  <c r="B123" i="35" s="1"/>
  <c r="B124" i="35" s="1"/>
  <c r="B125" i="35" s="1"/>
  <c r="B129" i="35"/>
  <c r="B130" i="35"/>
  <c r="B131" i="35"/>
  <c r="B132" i="35"/>
  <c r="B133" i="35"/>
  <c r="B137" i="35"/>
  <c r="B138" i="35"/>
  <c r="B139" i="35"/>
  <c r="B140" i="35"/>
  <c r="B141" i="35"/>
  <c r="F14" i="34"/>
  <c r="G14" i="34"/>
  <c r="H14" i="34"/>
  <c r="I14" i="34"/>
  <c r="J14" i="34"/>
  <c r="K14" i="34"/>
  <c r="L14" i="34"/>
  <c r="M14" i="34"/>
  <c r="N14" i="34"/>
  <c r="O14" i="34"/>
  <c r="P14" i="34"/>
  <c r="Q14" i="34"/>
  <c r="R14" i="34"/>
  <c r="S14" i="34"/>
  <c r="D16" i="34"/>
  <c r="D14" i="34" s="1"/>
  <c r="E16" i="34"/>
  <c r="E14" i="34" s="1"/>
  <c r="D17" i="34"/>
  <c r="E17" i="34"/>
  <c r="D18" i="34"/>
  <c r="E18" i="34"/>
  <c r="D19" i="34"/>
  <c r="E19" i="34"/>
  <c r="E20" i="34"/>
  <c r="D21" i="34"/>
  <c r="E21" i="34"/>
  <c r="D22" i="34"/>
  <c r="E22" i="34"/>
  <c r="D24" i="34"/>
  <c r="E24" i="34"/>
  <c r="D25" i="34"/>
  <c r="E25" i="34"/>
  <c r="D26" i="34"/>
  <c r="E26" i="34"/>
  <c r="D27" i="34"/>
  <c r="E27" i="34"/>
  <c r="D28" i="34"/>
  <c r="E28" i="34"/>
  <c r="D29" i="34"/>
  <c r="E29" i="34"/>
  <c r="D30" i="34"/>
  <c r="E30" i="34"/>
  <c r="E31" i="34"/>
  <c r="D32" i="34"/>
  <c r="E32" i="34"/>
  <c r="D34" i="34"/>
  <c r="E34" i="34"/>
  <c r="E35" i="34"/>
  <c r="D36" i="34"/>
  <c r="E36" i="34"/>
  <c r="D37" i="34"/>
  <c r="E37" i="34"/>
  <c r="D38" i="34"/>
  <c r="E38" i="34"/>
  <c r="D39" i="34"/>
  <c r="E39" i="34"/>
  <c r="D40" i="34"/>
  <c r="E40" i="34"/>
  <c r="D41" i="34"/>
  <c r="E41" i="34"/>
  <c r="D42" i="34"/>
  <c r="E42" i="34"/>
  <c r="D43" i="34"/>
  <c r="E43" i="34"/>
  <c r="E45" i="34"/>
  <c r="D46" i="34"/>
  <c r="E46" i="34"/>
  <c r="D47" i="34"/>
  <c r="E47" i="34"/>
  <c r="D48" i="34"/>
  <c r="E48" i="34"/>
  <c r="E49" i="34"/>
  <c r="E50" i="34"/>
  <c r="E51" i="34"/>
  <c r="E52" i="34"/>
  <c r="E53" i="34"/>
  <c r="E54" i="34"/>
  <c r="D56" i="34"/>
  <c r="E56" i="34"/>
  <c r="D57" i="34"/>
  <c r="E57" i="34"/>
  <c r="E58" i="34"/>
  <c r="E59" i="34"/>
  <c r="E60" i="34"/>
  <c r="D61" i="34"/>
  <c r="D62" i="34"/>
  <c r="E62" i="34"/>
  <c r="D63" i="34"/>
  <c r="E63" i="34"/>
  <c r="E64" i="34"/>
  <c r="D65" i="34"/>
  <c r="E65" i="34"/>
  <c r="D66" i="34"/>
  <c r="D67" i="34"/>
  <c r="E67" i="34"/>
  <c r="D68" i="34"/>
  <c r="E68" i="34"/>
  <c r="E70" i="34"/>
  <c r="E12" i="33"/>
  <c r="F12" i="33"/>
  <c r="G12" i="33"/>
  <c r="I12" i="33"/>
  <c r="K12" i="33"/>
  <c r="C14" i="33"/>
  <c r="C12" i="33" s="1"/>
  <c r="H14" i="33"/>
  <c r="D14" i="33" s="1"/>
  <c r="J14" i="33"/>
  <c r="J12" i="33" s="1"/>
  <c r="L14" i="33"/>
  <c r="L12" i="33" s="1"/>
  <c r="C15" i="33"/>
  <c r="D15" i="33"/>
  <c r="C16" i="33"/>
  <c r="D16" i="33"/>
  <c r="C17" i="33"/>
  <c r="D17" i="33"/>
  <c r="C18" i="33"/>
  <c r="D18" i="33"/>
  <c r="C19" i="33"/>
  <c r="D19" i="33"/>
  <c r="C20" i="33"/>
  <c r="D20" i="33"/>
  <c r="C22" i="33"/>
  <c r="D22" i="33"/>
  <c r="C26" i="33"/>
  <c r="D26" i="33"/>
  <c r="C27" i="33"/>
  <c r="D27" i="33"/>
  <c r="C28" i="33"/>
  <c r="D28" i="33"/>
  <c r="C31" i="33"/>
  <c r="D31" i="33"/>
  <c r="C33" i="33"/>
  <c r="L33" i="33"/>
  <c r="D33" i="33" s="1"/>
  <c r="C34" i="33"/>
  <c r="D34" i="33"/>
  <c r="C35" i="33"/>
  <c r="D35" i="33"/>
  <c r="C36" i="33"/>
  <c r="D36" i="33"/>
  <c r="C39" i="33"/>
  <c r="D39" i="33"/>
  <c r="C41" i="33"/>
  <c r="D41" i="33"/>
  <c r="C45" i="33"/>
  <c r="D45" i="33"/>
  <c r="C53" i="33"/>
  <c r="D53" i="33"/>
  <c r="C56" i="33"/>
  <c r="D56" i="33"/>
  <c r="C62" i="33"/>
  <c r="D62" i="33"/>
  <c r="C64" i="33"/>
  <c r="D64" i="33"/>
  <c r="C65" i="33"/>
  <c r="D65" i="33"/>
  <c r="C13" i="32"/>
  <c r="D13" i="32"/>
  <c r="E13" i="32"/>
  <c r="F13" i="32"/>
  <c r="G13" i="32"/>
  <c r="H13" i="32"/>
  <c r="I13" i="32"/>
  <c r="J13" i="32"/>
  <c r="G11" i="31"/>
  <c r="G12" i="31"/>
  <c r="G14" i="31"/>
  <c r="G15" i="31"/>
  <c r="G16" i="31"/>
  <c r="G17" i="31"/>
  <c r="G18" i="31"/>
  <c r="G19" i="31"/>
  <c r="H20" i="31"/>
  <c r="G20" i="31" s="1"/>
  <c r="I20" i="31"/>
  <c r="J20" i="31"/>
  <c r="K20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F12" i="30"/>
  <c r="G12" i="30"/>
  <c r="H12" i="30"/>
  <c r="I12" i="30"/>
  <c r="J12" i="30"/>
  <c r="K12" i="30"/>
  <c r="L12" i="30"/>
  <c r="F17" i="30"/>
  <c r="G17" i="30"/>
  <c r="H17" i="30"/>
  <c r="I17" i="30"/>
  <c r="J17" i="30"/>
  <c r="K17" i="30"/>
  <c r="L17" i="30"/>
  <c r="H13" i="28"/>
  <c r="I13" i="28"/>
  <c r="K13" i="28"/>
  <c r="F14" i="28"/>
  <c r="F13" i="28" s="1"/>
  <c r="G14" i="28"/>
  <c r="G13" i="28" s="1"/>
  <c r="J14" i="28"/>
  <c r="J13" i="28" s="1"/>
  <c r="K14" i="28"/>
  <c r="L14" i="28"/>
  <c r="L13" i="28" s="1"/>
  <c r="M14" i="28"/>
  <c r="M13" i="28" s="1"/>
  <c r="K15" i="28"/>
  <c r="E15" i="28" s="1"/>
  <c r="K16" i="28"/>
  <c r="E16" i="28" s="1"/>
  <c r="E18" i="28"/>
  <c r="E19" i="28"/>
  <c r="F19" i="28"/>
  <c r="G19" i="28"/>
  <c r="H19" i="28"/>
  <c r="J19" i="28"/>
  <c r="K19" i="28"/>
  <c r="E20" i="28"/>
  <c r="I23" i="28"/>
  <c r="F24" i="28"/>
  <c r="F23" i="28" s="1"/>
  <c r="G24" i="28"/>
  <c r="G23" i="28" s="1"/>
  <c r="J24" i="28"/>
  <c r="J23" i="28" s="1"/>
  <c r="L24" i="28"/>
  <c r="L23" i="28" s="1"/>
  <c r="M24" i="28"/>
  <c r="M23" i="28" s="1"/>
  <c r="E25" i="28"/>
  <c r="K25" i="28"/>
  <c r="K26" i="28"/>
  <c r="E26" i="28" s="1"/>
  <c r="F29" i="28"/>
  <c r="E29" i="28" s="1"/>
  <c r="E28" i="28" s="1"/>
  <c r="G29" i="28"/>
  <c r="J29" i="28"/>
  <c r="E30" i="28"/>
  <c r="H33" i="28"/>
  <c r="J33" i="28"/>
  <c r="L33" i="28"/>
  <c r="M33" i="28"/>
  <c r="F34" i="28"/>
  <c r="F33" i="28" s="1"/>
  <c r="G34" i="28"/>
  <c r="G33" i="28" s="1"/>
  <c r="I34" i="28"/>
  <c r="I33" i="28" s="1"/>
  <c r="J34" i="28"/>
  <c r="L34" i="28"/>
  <c r="M34" i="28"/>
  <c r="K34" i="28" s="1"/>
  <c r="K33" i="28" s="1"/>
  <c r="K35" i="28"/>
  <c r="E35" i="28" s="1"/>
  <c r="E34" i="28" s="1"/>
  <c r="E33" i="28" s="1"/>
  <c r="E36" i="28"/>
  <c r="K36" i="28"/>
  <c r="E39" i="28"/>
  <c r="E38" i="28" s="1"/>
  <c r="F39" i="28"/>
  <c r="G39" i="28"/>
  <c r="J39" i="28"/>
  <c r="E40" i="28"/>
  <c r="F43" i="28"/>
  <c r="G43" i="28"/>
  <c r="I43" i="28"/>
  <c r="J43" i="28"/>
  <c r="M43" i="28"/>
  <c r="F44" i="28"/>
  <c r="G44" i="28"/>
  <c r="I44" i="28"/>
  <c r="J44" i="28"/>
  <c r="M44" i="28"/>
  <c r="K44" i="28" s="1"/>
  <c r="K43" i="28" s="1"/>
  <c r="E45" i="28"/>
  <c r="K45" i="28"/>
  <c r="K46" i="28"/>
  <c r="E46" i="28" s="1"/>
  <c r="E44" i="28" s="1"/>
  <c r="J49" i="28"/>
  <c r="E49" i="28" s="1"/>
  <c r="E48" i="28" s="1"/>
  <c r="E50" i="28"/>
  <c r="F53" i="28"/>
  <c r="G53" i="28"/>
  <c r="I53" i="28"/>
  <c r="J53" i="28"/>
  <c r="M53" i="28"/>
  <c r="F54" i="28"/>
  <c r="G54" i="28"/>
  <c r="I54" i="28"/>
  <c r="J54" i="28"/>
  <c r="M54" i="28"/>
  <c r="K54" i="28" s="1"/>
  <c r="K53" i="28" s="1"/>
  <c r="E55" i="28"/>
  <c r="K55" i="28"/>
  <c r="K56" i="28"/>
  <c r="E56" i="28" s="1"/>
  <c r="E54" i="28" s="1"/>
  <c r="J59" i="28"/>
  <c r="E59" i="28" s="1"/>
  <c r="E58" i="28" s="1"/>
  <c r="E60" i="28"/>
  <c r="F63" i="28"/>
  <c r="G63" i="28"/>
  <c r="I63" i="28"/>
  <c r="J63" i="28"/>
  <c r="M63" i="28"/>
  <c r="F64" i="28"/>
  <c r="G64" i="28"/>
  <c r="I64" i="28"/>
  <c r="J64" i="28"/>
  <c r="M64" i="28"/>
  <c r="K64" i="28" s="1"/>
  <c r="K63" i="28" s="1"/>
  <c r="E65" i="28"/>
  <c r="K65" i="28"/>
  <c r="K66" i="28"/>
  <c r="E66" i="28" s="1"/>
  <c r="E64" i="28" s="1"/>
  <c r="E70" i="28"/>
  <c r="E68" i="28" s="1"/>
  <c r="D13" i="27"/>
  <c r="E13" i="27"/>
  <c r="G13" i="27"/>
  <c r="I13" i="27"/>
  <c r="J13" i="27"/>
  <c r="K13" i="27"/>
  <c r="C15" i="27"/>
  <c r="C13" i="27" s="1"/>
  <c r="F15" i="27"/>
  <c r="F13" i="27" s="1"/>
  <c r="H15" i="27"/>
  <c r="H13" i="27" s="1"/>
  <c r="L15" i="27"/>
  <c r="L13" i="27" s="1"/>
  <c r="C16" i="27"/>
  <c r="C17" i="27"/>
  <c r="F17" i="27"/>
  <c r="C18" i="27"/>
  <c r="F18" i="27"/>
  <c r="L18" i="27"/>
  <c r="F19" i="27"/>
  <c r="L19" i="27"/>
  <c r="C21" i="27"/>
  <c r="F21" i="27"/>
  <c r="L21" i="27"/>
  <c r="C22" i="27"/>
  <c r="F22" i="27"/>
  <c r="L22" i="27"/>
  <c r="C23" i="27"/>
  <c r="F23" i="27"/>
  <c r="L23" i="27"/>
  <c r="C24" i="27"/>
  <c r="F24" i="27"/>
  <c r="L24" i="27"/>
  <c r="C25" i="27"/>
  <c r="F25" i="27"/>
  <c r="L25" i="27"/>
  <c r="C27" i="27"/>
  <c r="F27" i="27"/>
  <c r="L27" i="27"/>
  <c r="C28" i="27"/>
  <c r="F28" i="27"/>
  <c r="L28" i="27"/>
  <c r="C29" i="27"/>
  <c r="F29" i="27"/>
  <c r="H29" i="27"/>
  <c r="L29" i="27"/>
  <c r="C30" i="27"/>
  <c r="F30" i="27"/>
  <c r="H30" i="27"/>
  <c r="L30" i="27"/>
  <c r="C31" i="27"/>
  <c r="F31" i="27"/>
  <c r="L31" i="27"/>
  <c r="C33" i="27"/>
  <c r="F33" i="27"/>
  <c r="L33" i="27"/>
  <c r="C34" i="27"/>
  <c r="F34" i="27"/>
  <c r="L34" i="27"/>
  <c r="C35" i="27"/>
  <c r="F35" i="27"/>
  <c r="L35" i="27"/>
  <c r="C36" i="27"/>
  <c r="F36" i="27"/>
  <c r="L36" i="27"/>
  <c r="C37" i="27"/>
  <c r="F37" i="27"/>
  <c r="L37" i="27"/>
  <c r="C39" i="27"/>
  <c r="F39" i="27"/>
  <c r="H39" i="27"/>
  <c r="L39" i="27"/>
  <c r="C40" i="27"/>
  <c r="F40" i="27"/>
  <c r="H40" i="27"/>
  <c r="L40" i="27"/>
  <c r="C41" i="27"/>
  <c r="F41" i="27"/>
  <c r="H41" i="27"/>
  <c r="L41" i="27"/>
  <c r="C42" i="27"/>
  <c r="F42" i="27"/>
  <c r="L42" i="27"/>
  <c r="C43" i="27"/>
  <c r="F43" i="27"/>
  <c r="L43" i="27"/>
  <c r="C45" i="27"/>
  <c r="F45" i="27"/>
  <c r="H45" i="27"/>
  <c r="L45" i="27"/>
  <c r="C46" i="27"/>
  <c r="F46" i="27"/>
  <c r="H46" i="27"/>
  <c r="L46" i="27"/>
  <c r="C47" i="27"/>
  <c r="F47" i="27"/>
  <c r="H47" i="27"/>
  <c r="L47" i="27"/>
  <c r="C48" i="27"/>
  <c r="F48" i="27"/>
  <c r="H48" i="27"/>
  <c r="L48" i="27"/>
  <c r="C50" i="27"/>
  <c r="F50" i="27"/>
  <c r="H50" i="27"/>
  <c r="L50" i="27"/>
  <c r="C52" i="27"/>
  <c r="F52" i="27"/>
  <c r="L52" i="27"/>
  <c r="C53" i="27"/>
  <c r="F53" i="27"/>
  <c r="L53" i="27"/>
  <c r="C54" i="27"/>
  <c r="F54" i="27"/>
  <c r="H54" i="27"/>
  <c r="L54" i="27"/>
  <c r="C55" i="27"/>
  <c r="F55" i="27"/>
  <c r="H55" i="27"/>
  <c r="L55" i="27"/>
  <c r="C56" i="27"/>
  <c r="F56" i="27"/>
  <c r="L56" i="27"/>
  <c r="C58" i="27"/>
  <c r="F58" i="27"/>
  <c r="H58" i="27"/>
  <c r="L58" i="27"/>
  <c r="C59" i="27"/>
  <c r="F59" i="27"/>
  <c r="L59" i="27"/>
  <c r="C60" i="27"/>
  <c r="F60" i="27"/>
  <c r="H60" i="27"/>
  <c r="L60" i="27"/>
  <c r="C61" i="27"/>
  <c r="F61" i="27"/>
  <c r="L61" i="27"/>
  <c r="C62" i="27"/>
  <c r="F62" i="27"/>
  <c r="L62" i="27"/>
  <c r="C64" i="27"/>
  <c r="F64" i="27"/>
  <c r="L64" i="27"/>
  <c r="C65" i="27"/>
  <c r="F65" i="27"/>
  <c r="L65" i="27"/>
  <c r="C66" i="27"/>
  <c r="F66" i="27"/>
  <c r="L66" i="27"/>
  <c r="C67" i="27"/>
  <c r="F67" i="27"/>
  <c r="H67" i="27"/>
  <c r="L67" i="27"/>
  <c r="C68" i="27"/>
  <c r="F68" i="27"/>
  <c r="L68" i="27"/>
  <c r="C69" i="27"/>
  <c r="F69" i="27"/>
  <c r="L69" i="27"/>
  <c r="C70" i="27"/>
  <c r="F70" i="27"/>
  <c r="L70" i="27"/>
  <c r="I15" i="26"/>
  <c r="I16" i="26"/>
  <c r="I17" i="26"/>
  <c r="I19" i="26"/>
  <c r="I20" i="26"/>
  <c r="J22" i="26"/>
  <c r="J13" i="26" s="1"/>
  <c r="I23" i="26"/>
  <c r="I22" i="26" s="1"/>
  <c r="I24" i="26"/>
  <c r="I26" i="26"/>
  <c r="J28" i="26"/>
  <c r="K28" i="26"/>
  <c r="K13" i="26" s="1"/>
  <c r="I30" i="26"/>
  <c r="I28" i="26" s="1"/>
  <c r="I32" i="26"/>
  <c r="I33" i="26"/>
  <c r="I35" i="26"/>
  <c r="I13" i="25"/>
  <c r="J15" i="25"/>
  <c r="I15" i="25" s="1"/>
  <c r="K15" i="25"/>
  <c r="I17" i="25"/>
  <c r="I18" i="25"/>
  <c r="I19" i="25"/>
  <c r="I21" i="25"/>
  <c r="I22" i="25"/>
  <c r="I23" i="25"/>
  <c r="I25" i="25"/>
  <c r="I26" i="25"/>
  <c r="I27" i="25"/>
  <c r="I29" i="25"/>
  <c r="I30" i="25"/>
  <c r="I31" i="25"/>
  <c r="J33" i="25"/>
  <c r="I33" i="25" s="1"/>
  <c r="K33" i="25"/>
  <c r="D15" i="24"/>
  <c r="F15" i="24"/>
  <c r="C15" i="24" s="1"/>
  <c r="E15" i="24" s="1"/>
  <c r="J15" i="24"/>
  <c r="D16" i="24"/>
  <c r="F16" i="24"/>
  <c r="C16" i="24" s="1"/>
  <c r="E16" i="24" s="1"/>
  <c r="J16" i="24"/>
  <c r="D17" i="24"/>
  <c r="F17" i="24"/>
  <c r="C17" i="24" s="1"/>
  <c r="E17" i="24" s="1"/>
  <c r="J17" i="24"/>
  <c r="D19" i="24"/>
  <c r="F19" i="24"/>
  <c r="C19" i="24" s="1"/>
  <c r="E19" i="24" s="1"/>
  <c r="J19" i="24"/>
  <c r="C20" i="24"/>
  <c r="E20" i="24" s="1"/>
  <c r="F20" i="24"/>
  <c r="J20" i="24"/>
  <c r="F21" i="24"/>
  <c r="C21" i="24" s="1"/>
  <c r="E21" i="24" s="1"/>
  <c r="J21" i="24"/>
  <c r="F23" i="24"/>
  <c r="J23" i="24"/>
  <c r="C23" i="24" s="1"/>
  <c r="E23" i="24" s="1"/>
  <c r="F24" i="24"/>
  <c r="C24" i="24" s="1"/>
  <c r="E24" i="24" s="1"/>
  <c r="J24" i="24"/>
  <c r="F25" i="24"/>
  <c r="C25" i="24" s="1"/>
  <c r="E25" i="24" s="1"/>
  <c r="J25" i="24"/>
  <c r="F27" i="24"/>
  <c r="C27" i="24" s="1"/>
  <c r="E27" i="24" s="1"/>
  <c r="J27" i="24"/>
  <c r="F28" i="24"/>
  <c r="J28" i="24"/>
  <c r="C28" i="24" s="1"/>
  <c r="E28" i="24" s="1"/>
  <c r="F29" i="24"/>
  <c r="C29" i="24" s="1"/>
  <c r="E29" i="24" s="1"/>
  <c r="J29" i="24"/>
  <c r="F31" i="24"/>
  <c r="C31" i="24" s="1"/>
  <c r="E31" i="24" s="1"/>
  <c r="J31" i="24"/>
  <c r="F32" i="24"/>
  <c r="C32" i="24" s="1"/>
  <c r="E32" i="24" s="1"/>
  <c r="J32" i="24"/>
  <c r="E33" i="24"/>
  <c r="F33" i="24"/>
  <c r="G33" i="24"/>
  <c r="G38" i="24" s="1"/>
  <c r="H33" i="24"/>
  <c r="H38" i="24" s="1"/>
  <c r="I33" i="24"/>
  <c r="K33" i="24"/>
  <c r="L33" i="24"/>
  <c r="F35" i="24"/>
  <c r="C35" i="24" s="1"/>
  <c r="J35" i="24"/>
  <c r="J33" i="24" s="1"/>
  <c r="F36" i="24"/>
  <c r="C36" i="24" s="1"/>
  <c r="D36" i="24" s="1"/>
  <c r="J36" i="24"/>
  <c r="I38" i="24"/>
  <c r="K38" i="24"/>
  <c r="L38" i="24"/>
  <c r="C39" i="24"/>
  <c r="J39" i="24"/>
  <c r="D46" i="24"/>
  <c r="D47" i="24"/>
  <c r="D48" i="24"/>
  <c r="D50" i="24"/>
  <c r="D51" i="24"/>
  <c r="D52" i="24"/>
  <c r="D54" i="24"/>
  <c r="D55" i="24"/>
  <c r="D56" i="24"/>
  <c r="D58" i="24"/>
  <c r="D59" i="24"/>
  <c r="D60" i="24"/>
  <c r="D62" i="24"/>
  <c r="D63" i="24"/>
  <c r="C64" i="24"/>
  <c r="C69" i="24" s="1"/>
  <c r="D64" i="24"/>
  <c r="E64" i="24"/>
  <c r="E69" i="24" s="1"/>
  <c r="D69" i="24" s="1"/>
  <c r="F64" i="24"/>
  <c r="F69" i="24" s="1"/>
  <c r="G64" i="24"/>
  <c r="G69" i="24" s="1"/>
  <c r="H64" i="24"/>
  <c r="H69" i="24" s="1"/>
  <c r="I64" i="24"/>
  <c r="I69" i="24" s="1"/>
  <c r="J64" i="24"/>
  <c r="J69" i="24" s="1"/>
  <c r="K64" i="24"/>
  <c r="L64" i="24"/>
  <c r="D66" i="24"/>
  <c r="D67" i="24"/>
  <c r="K69" i="24"/>
  <c r="L69" i="24"/>
  <c r="D70" i="24"/>
  <c r="K15" i="23"/>
  <c r="K14" i="23" s="1"/>
  <c r="K12" i="23" s="1"/>
  <c r="L15" i="23"/>
  <c r="L14" i="23" s="1"/>
  <c r="L12" i="23" s="1"/>
  <c r="K16" i="23"/>
  <c r="L16" i="23"/>
  <c r="K17" i="23"/>
  <c r="L17" i="23"/>
  <c r="J18" i="23"/>
  <c r="K18" i="23"/>
  <c r="L18" i="23"/>
  <c r="J19" i="23"/>
  <c r="K19" i="23"/>
  <c r="L19" i="23"/>
  <c r="K20" i="23"/>
  <c r="K22" i="23"/>
  <c r="L22" i="23"/>
  <c r="K23" i="23"/>
  <c r="L23" i="23"/>
  <c r="K24" i="23"/>
  <c r="L24" i="23"/>
  <c r="K25" i="23"/>
  <c r="L25" i="23"/>
  <c r="K26" i="23"/>
  <c r="L26" i="23"/>
  <c r="J28" i="23"/>
  <c r="K28" i="23"/>
  <c r="L28" i="23"/>
  <c r="J29" i="23"/>
  <c r="K29" i="23"/>
  <c r="L29" i="23"/>
  <c r="K30" i="23"/>
  <c r="L30" i="23"/>
  <c r="K31" i="23"/>
  <c r="K34" i="23"/>
  <c r="K32" i="23" s="1"/>
  <c r="L34" i="23"/>
  <c r="L32" i="23" s="1"/>
  <c r="J35" i="23"/>
  <c r="J15" i="23" s="1"/>
  <c r="J36" i="23"/>
  <c r="J16" i="23" s="1"/>
  <c r="J37" i="23"/>
  <c r="J17" i="23" s="1"/>
  <c r="J38" i="23"/>
  <c r="J39" i="23"/>
  <c r="J40" i="23"/>
  <c r="J20" i="23" s="1"/>
  <c r="J42" i="23"/>
  <c r="J22" i="23" s="1"/>
  <c r="J43" i="23"/>
  <c r="J23" i="23" s="1"/>
  <c r="J44" i="23"/>
  <c r="J24" i="23" s="1"/>
  <c r="J45" i="23"/>
  <c r="J25" i="23" s="1"/>
  <c r="J46" i="23"/>
  <c r="J26" i="23" s="1"/>
  <c r="J48" i="23"/>
  <c r="J49" i="23"/>
  <c r="J50" i="23"/>
  <c r="J30" i="23" s="1"/>
  <c r="J51" i="23"/>
  <c r="J31" i="23" s="1"/>
  <c r="K54" i="23"/>
  <c r="K52" i="23" s="1"/>
  <c r="L54" i="23"/>
  <c r="L52" i="23" s="1"/>
  <c r="J55" i="23"/>
  <c r="J54" i="23" s="1"/>
  <c r="J52" i="23" s="1"/>
  <c r="J56" i="23"/>
  <c r="J57" i="23"/>
  <c r="J62" i="23"/>
  <c r="J63" i="23"/>
  <c r="J64" i="23"/>
  <c r="J65" i="23"/>
  <c r="J66" i="23"/>
  <c r="E12" i="22"/>
  <c r="G12" i="22"/>
  <c r="H12" i="22"/>
  <c r="I12" i="22"/>
  <c r="J12" i="22"/>
  <c r="K12" i="22"/>
  <c r="L12" i="22"/>
  <c r="M12" i="22"/>
  <c r="E13" i="22"/>
  <c r="G13" i="22"/>
  <c r="H13" i="22"/>
  <c r="I13" i="22"/>
  <c r="J13" i="22"/>
  <c r="K13" i="22"/>
  <c r="E14" i="22"/>
  <c r="G14" i="22"/>
  <c r="H14" i="22"/>
  <c r="I14" i="22"/>
  <c r="J14" i="22"/>
  <c r="K14" i="22"/>
  <c r="L14" i="22"/>
  <c r="M14" i="22"/>
  <c r="K16" i="22"/>
  <c r="K19" i="22"/>
  <c r="K22" i="22"/>
  <c r="K25" i="22"/>
  <c r="G14" i="21"/>
  <c r="G12" i="21" s="1"/>
  <c r="H14" i="21"/>
  <c r="H12" i="21" s="1"/>
  <c r="I14" i="21"/>
  <c r="I12" i="21" s="1"/>
  <c r="J14" i="21"/>
  <c r="J12" i="21" s="1"/>
  <c r="L14" i="21"/>
  <c r="L12" i="21" s="1"/>
  <c r="M14" i="21"/>
  <c r="M12" i="21" s="1"/>
  <c r="K15" i="21"/>
  <c r="K14" i="21" s="1"/>
  <c r="K12" i="21" s="1"/>
  <c r="K16" i="21"/>
  <c r="K18" i="21"/>
  <c r="K19" i="21"/>
  <c r="L14" i="20"/>
  <c r="L12" i="20" s="1"/>
  <c r="M14" i="20"/>
  <c r="M12" i="20" s="1"/>
  <c r="K15" i="20"/>
  <c r="K14" i="20" s="1"/>
  <c r="K12" i="20" s="1"/>
  <c r="K16" i="20"/>
  <c r="K17" i="20"/>
  <c r="K19" i="20"/>
  <c r="K20" i="20"/>
  <c r="K22" i="20"/>
  <c r="K23" i="20"/>
  <c r="K24" i="20"/>
  <c r="K25" i="20"/>
  <c r="K26" i="20"/>
  <c r="K27" i="20"/>
  <c r="K29" i="20"/>
  <c r="K30" i="20"/>
  <c r="K31" i="20"/>
  <c r="H12" i="19"/>
  <c r="K12" i="19"/>
  <c r="D13" i="19"/>
  <c r="D12" i="19" s="1"/>
  <c r="E13" i="19"/>
  <c r="E12" i="19" s="1"/>
  <c r="F13" i="19"/>
  <c r="F12" i="19" s="1"/>
  <c r="G13" i="19"/>
  <c r="G12" i="19" s="1"/>
  <c r="I13" i="19"/>
  <c r="I12" i="19" s="1"/>
  <c r="J13" i="19"/>
  <c r="J12" i="19" s="1"/>
  <c r="L13" i="19"/>
  <c r="C14" i="19"/>
  <c r="C13" i="19" s="1"/>
  <c r="C15" i="19"/>
  <c r="L17" i="19"/>
  <c r="L12" i="19" s="1"/>
  <c r="L18" i="19"/>
  <c r="C18" i="19" s="1"/>
  <c r="D19" i="19"/>
  <c r="E19" i="19"/>
  <c r="F19" i="19"/>
  <c r="G19" i="19"/>
  <c r="H19" i="19"/>
  <c r="J19" i="19"/>
  <c r="K19" i="19"/>
  <c r="C20" i="19"/>
  <c r="L20" i="19"/>
  <c r="C22" i="19"/>
  <c r="D22" i="19"/>
  <c r="E22" i="19"/>
  <c r="F22" i="19"/>
  <c r="G22" i="19"/>
  <c r="H22" i="19"/>
  <c r="I22" i="19"/>
  <c r="J22" i="19"/>
  <c r="K22" i="19"/>
  <c r="C23" i="19"/>
  <c r="D23" i="19"/>
  <c r="E23" i="19"/>
  <c r="F23" i="19"/>
  <c r="G23" i="19"/>
  <c r="I23" i="19"/>
  <c r="K23" i="19"/>
  <c r="L24" i="19"/>
  <c r="L23" i="19" s="1"/>
  <c r="L22" i="19" s="1"/>
  <c r="L25" i="19"/>
  <c r="L27" i="19"/>
  <c r="L28" i="19"/>
  <c r="C29" i="19"/>
  <c r="D29" i="19"/>
  <c r="E29" i="19"/>
  <c r="F29" i="19"/>
  <c r="G29" i="19"/>
  <c r="H29" i="19"/>
  <c r="J29" i="19"/>
  <c r="L29" i="19"/>
  <c r="L30" i="19"/>
  <c r="H32" i="19"/>
  <c r="C33" i="19"/>
  <c r="C32" i="19" s="1"/>
  <c r="D33" i="19"/>
  <c r="D32" i="19" s="1"/>
  <c r="E33" i="19"/>
  <c r="E32" i="19" s="1"/>
  <c r="F33" i="19"/>
  <c r="F32" i="19" s="1"/>
  <c r="G33" i="19"/>
  <c r="G32" i="19" s="1"/>
  <c r="I33" i="19"/>
  <c r="I32" i="19" s="1"/>
  <c r="J33" i="19"/>
  <c r="J32" i="19" s="1"/>
  <c r="K33" i="19"/>
  <c r="K32" i="19" s="1"/>
  <c r="L34" i="19"/>
  <c r="L33" i="19" s="1"/>
  <c r="L32" i="19" s="1"/>
  <c r="L35" i="19"/>
  <c r="L37" i="19"/>
  <c r="L38" i="19"/>
  <c r="C39" i="19"/>
  <c r="D39" i="19"/>
  <c r="E39" i="19"/>
  <c r="F39" i="19"/>
  <c r="G39" i="19"/>
  <c r="H39" i="19"/>
  <c r="I39" i="19"/>
  <c r="L39" i="19" s="1"/>
  <c r="J39" i="19"/>
  <c r="K39" i="19"/>
  <c r="L40" i="19"/>
  <c r="C26" i="18"/>
  <c r="D26" i="18"/>
  <c r="E26" i="18"/>
  <c r="F26" i="18"/>
  <c r="G26" i="18"/>
  <c r="H26" i="18"/>
  <c r="I26" i="18"/>
  <c r="J26" i="18"/>
  <c r="K26" i="18"/>
  <c r="L26" i="18"/>
  <c r="H14" i="17"/>
  <c r="H15" i="17"/>
  <c r="H16" i="17"/>
  <c r="H17" i="17"/>
  <c r="H19" i="17"/>
  <c r="H20" i="17"/>
  <c r="H21" i="17"/>
  <c r="H22" i="17"/>
  <c r="H23" i="17"/>
  <c r="C24" i="17"/>
  <c r="D24" i="17"/>
  <c r="E24" i="17"/>
  <c r="F24" i="17"/>
  <c r="G24" i="17"/>
  <c r="I24" i="17"/>
  <c r="J24" i="17"/>
  <c r="K24" i="17"/>
  <c r="H27" i="17"/>
  <c r="H24" i="17" s="1"/>
  <c r="H28" i="17"/>
  <c r="E13" i="16"/>
  <c r="E14" i="16"/>
  <c r="E15" i="16"/>
  <c r="E16" i="16"/>
  <c r="E17" i="16"/>
  <c r="E19" i="16"/>
  <c r="E20" i="16"/>
  <c r="E21" i="16"/>
  <c r="E22" i="16"/>
  <c r="E24" i="16"/>
  <c r="E25" i="16"/>
  <c r="E26" i="16"/>
  <c r="E27" i="16"/>
  <c r="E28" i="16"/>
  <c r="E30" i="16"/>
  <c r="E31" i="16"/>
  <c r="E32" i="16"/>
  <c r="E33" i="16"/>
  <c r="E35" i="16"/>
  <c r="E36" i="16"/>
  <c r="E37" i="16"/>
  <c r="E38" i="16"/>
  <c r="E39" i="16"/>
  <c r="E41" i="16"/>
  <c r="E42" i="16"/>
  <c r="E43" i="16"/>
  <c r="E44" i="16"/>
  <c r="D15" i="15"/>
  <c r="I15" i="15"/>
  <c r="H15" i="15" s="1"/>
  <c r="J15" i="15"/>
  <c r="D16" i="15"/>
  <c r="I16" i="15"/>
  <c r="H16" i="15" s="1"/>
  <c r="J16" i="15"/>
  <c r="D17" i="15"/>
  <c r="I17" i="15"/>
  <c r="H17" i="15" s="1"/>
  <c r="J17" i="15"/>
  <c r="D18" i="15"/>
  <c r="I18" i="15"/>
  <c r="H18" i="15" s="1"/>
  <c r="J18" i="15"/>
  <c r="D20" i="15"/>
  <c r="I20" i="15"/>
  <c r="H20" i="15" s="1"/>
  <c r="J20" i="15"/>
  <c r="D21" i="15"/>
  <c r="H21" i="15"/>
  <c r="I21" i="15"/>
  <c r="J21" i="15"/>
  <c r="D22" i="15"/>
  <c r="I22" i="15"/>
  <c r="H22" i="15" s="1"/>
  <c r="J22" i="15"/>
  <c r="E23" i="15"/>
  <c r="D23" i="15" s="1"/>
  <c r="I23" i="15"/>
  <c r="H23" i="15" s="1"/>
  <c r="J23" i="15"/>
  <c r="E25" i="15"/>
  <c r="D25" i="15" s="1"/>
  <c r="I25" i="15"/>
  <c r="H25" i="15" s="1"/>
  <c r="J25" i="15"/>
  <c r="E26" i="15"/>
  <c r="D26" i="15" s="1"/>
  <c r="I26" i="15"/>
  <c r="H26" i="15" s="1"/>
  <c r="J26" i="15"/>
  <c r="D27" i="15"/>
  <c r="E27" i="15"/>
  <c r="I27" i="15"/>
  <c r="H27" i="15" s="1"/>
  <c r="J27" i="15"/>
  <c r="D28" i="15"/>
  <c r="I28" i="15"/>
  <c r="H28" i="15" s="1"/>
  <c r="J28" i="15"/>
  <c r="D30" i="15"/>
  <c r="I30" i="15"/>
  <c r="H30" i="15" s="1"/>
  <c r="J30" i="15"/>
  <c r="D31" i="15"/>
  <c r="I31" i="15"/>
  <c r="H31" i="15" s="1"/>
  <c r="J31" i="15"/>
  <c r="D32" i="15"/>
  <c r="I32" i="15"/>
  <c r="H32" i="15" s="1"/>
  <c r="J32" i="15"/>
  <c r="D33" i="15"/>
  <c r="H33" i="15"/>
  <c r="I33" i="15"/>
  <c r="J33" i="15"/>
  <c r="C34" i="15"/>
  <c r="D34" i="15"/>
  <c r="F34" i="15"/>
  <c r="G34" i="15"/>
  <c r="K34" i="15"/>
  <c r="E36" i="15"/>
  <c r="E34" i="15" s="1"/>
  <c r="I36" i="15"/>
  <c r="I34" i="15" s="1"/>
  <c r="J36" i="15"/>
  <c r="J34" i="15" s="1"/>
  <c r="E37" i="15"/>
  <c r="I37" i="15"/>
  <c r="H37" i="15" s="1"/>
  <c r="J37" i="15"/>
  <c r="E38" i="15"/>
  <c r="H38" i="15"/>
  <c r="I38" i="15"/>
  <c r="J38" i="15"/>
  <c r="E40" i="15"/>
  <c r="I40" i="15"/>
  <c r="H40" i="15" s="1"/>
  <c r="J40" i="15"/>
  <c r="E41" i="15"/>
  <c r="I41" i="15"/>
  <c r="H41" i="15" s="1"/>
  <c r="J41" i="15"/>
  <c r="E42" i="15"/>
  <c r="I42" i="15"/>
  <c r="H42" i="15" s="1"/>
  <c r="J42" i="15"/>
  <c r="E43" i="15"/>
  <c r="I43" i="15"/>
  <c r="H43" i="15" s="1"/>
  <c r="J43" i="15"/>
  <c r="E45" i="15"/>
  <c r="I45" i="15"/>
  <c r="H45" i="15" s="1"/>
  <c r="J45" i="15"/>
  <c r="E46" i="15"/>
  <c r="I46" i="15"/>
  <c r="H46" i="15" s="1"/>
  <c r="J46" i="15"/>
  <c r="E47" i="15"/>
  <c r="I47" i="15"/>
  <c r="H47" i="15" s="1"/>
  <c r="J47" i="15"/>
  <c r="E49" i="15"/>
  <c r="I49" i="15"/>
  <c r="H49" i="15" s="1"/>
  <c r="J49" i="15"/>
  <c r="E50" i="15"/>
  <c r="I50" i="15"/>
  <c r="H50" i="15" s="1"/>
  <c r="J50" i="15"/>
  <c r="E51" i="15"/>
  <c r="I51" i="15"/>
  <c r="H51" i="15" s="1"/>
  <c r="J51" i="15"/>
  <c r="E53" i="15"/>
  <c r="H53" i="15"/>
  <c r="I53" i="15"/>
  <c r="J53" i="15"/>
  <c r="E54" i="15"/>
  <c r="I54" i="15"/>
  <c r="H54" i="15" s="1"/>
  <c r="J54" i="15"/>
  <c r="E55" i="15"/>
  <c r="I55" i="15"/>
  <c r="H55" i="15" s="1"/>
  <c r="J55" i="15"/>
  <c r="E57" i="15"/>
  <c r="I57" i="15"/>
  <c r="H57" i="15" s="1"/>
  <c r="J57" i="15"/>
  <c r="E58" i="15"/>
  <c r="I58" i="15"/>
  <c r="H58" i="15" s="1"/>
  <c r="J58" i="15"/>
  <c r="E59" i="15"/>
  <c r="I59" i="15"/>
  <c r="H59" i="15" s="1"/>
  <c r="J59" i="15"/>
  <c r="E61" i="15"/>
  <c r="I61" i="15"/>
  <c r="H61" i="15" s="1"/>
  <c r="J61" i="15"/>
  <c r="E62" i="15"/>
  <c r="I62" i="15"/>
  <c r="H62" i="15" s="1"/>
  <c r="J62" i="15"/>
  <c r="E63" i="15"/>
  <c r="I63" i="15"/>
  <c r="H63" i="15" s="1"/>
  <c r="J63" i="15"/>
  <c r="E65" i="15"/>
  <c r="I65" i="15"/>
  <c r="H65" i="15" s="1"/>
  <c r="J65" i="15"/>
  <c r="E66" i="15"/>
  <c r="I66" i="15"/>
  <c r="H66" i="15" s="1"/>
  <c r="J66" i="15"/>
  <c r="E67" i="15"/>
  <c r="H67" i="15"/>
  <c r="I67" i="15"/>
  <c r="J67" i="15"/>
  <c r="E69" i="15"/>
  <c r="I69" i="15"/>
  <c r="H69" i="15" s="1"/>
  <c r="J69" i="15"/>
  <c r="E70" i="15"/>
  <c r="I70" i="15"/>
  <c r="H70" i="15" s="1"/>
  <c r="J70" i="15"/>
  <c r="C107" i="15"/>
  <c r="D107" i="15"/>
  <c r="E107" i="15"/>
  <c r="F107" i="15"/>
  <c r="G107" i="15"/>
  <c r="H107" i="15"/>
  <c r="I107" i="15"/>
  <c r="J107" i="15"/>
  <c r="K107" i="15"/>
  <c r="I12" i="14"/>
  <c r="C12" i="14" s="1"/>
  <c r="I13" i="14"/>
  <c r="C13" i="14" s="1"/>
  <c r="I14" i="14"/>
  <c r="C14" i="14" s="1"/>
  <c r="I15" i="14"/>
  <c r="C15" i="14" s="1"/>
  <c r="I16" i="14"/>
  <c r="C16" i="14" s="1"/>
  <c r="I18" i="14"/>
  <c r="C18" i="14" s="1"/>
  <c r="C19" i="14"/>
  <c r="I19" i="14"/>
  <c r="I20" i="14"/>
  <c r="C20" i="14" s="1"/>
  <c r="I21" i="14"/>
  <c r="C21" i="14" s="1"/>
  <c r="C22" i="14"/>
  <c r="I22" i="14"/>
  <c r="D24" i="14"/>
  <c r="C24" i="14" s="1"/>
  <c r="E24" i="14"/>
  <c r="F24" i="14"/>
  <c r="G24" i="14"/>
  <c r="D25" i="14"/>
  <c r="C25" i="14" s="1"/>
  <c r="E25" i="14"/>
  <c r="F25" i="14"/>
  <c r="G25" i="14"/>
  <c r="I25" i="14"/>
  <c r="J25" i="14"/>
  <c r="C26" i="14"/>
  <c r="C27" i="14"/>
  <c r="E28" i="14"/>
  <c r="F28" i="14"/>
  <c r="G28" i="14"/>
  <c r="H28" i="14"/>
  <c r="I28" i="14"/>
  <c r="J28" i="14"/>
  <c r="K28" i="14"/>
  <c r="L28" i="14"/>
  <c r="D30" i="14"/>
  <c r="C30" i="14" s="1"/>
  <c r="E30" i="14"/>
  <c r="F30" i="14"/>
  <c r="G30" i="14"/>
  <c r="H30" i="14"/>
  <c r="I30" i="14"/>
  <c r="J30" i="14"/>
  <c r="K30" i="14"/>
  <c r="L30" i="14"/>
  <c r="C31" i="14"/>
  <c r="C32" i="14"/>
  <c r="C34" i="14"/>
  <c r="D34" i="14"/>
  <c r="D28" i="14" s="1"/>
  <c r="C28" i="14" s="1"/>
  <c r="C35" i="14"/>
  <c r="C36" i="14"/>
  <c r="D13" i="13"/>
  <c r="E13" i="13"/>
  <c r="F13" i="13"/>
  <c r="G13" i="13"/>
  <c r="H13" i="13"/>
  <c r="I13" i="13"/>
  <c r="J13" i="13"/>
  <c r="K13" i="13"/>
  <c r="L13" i="13"/>
  <c r="C12" i="12"/>
  <c r="C13" i="12"/>
  <c r="C14" i="12"/>
  <c r="C15" i="12"/>
  <c r="C16" i="12"/>
  <c r="C17" i="12"/>
  <c r="D18" i="12"/>
  <c r="E18" i="12"/>
  <c r="F18" i="12"/>
  <c r="G18" i="12"/>
  <c r="H18" i="12"/>
  <c r="C20" i="12"/>
  <c r="C18" i="12" s="1"/>
  <c r="C21" i="12"/>
  <c r="C22" i="12"/>
  <c r="C23" i="12"/>
  <c r="C24" i="12"/>
  <c r="C25" i="12"/>
  <c r="C26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D12" i="11"/>
  <c r="E12" i="11"/>
  <c r="G12" i="11"/>
  <c r="H12" i="11"/>
  <c r="F14" i="11"/>
  <c r="F12" i="11" s="1"/>
  <c r="J14" i="11"/>
  <c r="J12" i="11" s="1"/>
  <c r="F15" i="11"/>
  <c r="J15" i="11"/>
  <c r="I15" i="11" s="1"/>
  <c r="F16" i="11"/>
  <c r="J16" i="11"/>
  <c r="I16" i="11" s="1"/>
  <c r="F17" i="11"/>
  <c r="I17" i="11"/>
  <c r="J17" i="11"/>
  <c r="F18" i="11"/>
  <c r="J18" i="11"/>
  <c r="I18" i="11" s="1"/>
  <c r="F19" i="11"/>
  <c r="J19" i="11"/>
  <c r="I19" i="11" s="1"/>
  <c r="F20" i="11"/>
  <c r="J20" i="11"/>
  <c r="I20" i="11" s="1"/>
  <c r="F22" i="11"/>
  <c r="J22" i="11"/>
  <c r="I22" i="11" s="1"/>
  <c r="F23" i="11"/>
  <c r="J23" i="11"/>
  <c r="I23" i="11" s="1"/>
  <c r="F24" i="11"/>
  <c r="J24" i="11"/>
  <c r="I24" i="11" s="1"/>
  <c r="F26" i="11"/>
  <c r="J26" i="11"/>
  <c r="F27" i="11"/>
  <c r="J27" i="11"/>
  <c r="I27" i="11" s="1"/>
  <c r="F28" i="11"/>
  <c r="J28" i="11"/>
  <c r="I28" i="11" s="1"/>
  <c r="F29" i="11"/>
  <c r="J29" i="11"/>
  <c r="I29" i="11" s="1"/>
  <c r="F30" i="11"/>
  <c r="J30" i="11"/>
  <c r="I30" i="11" s="1"/>
  <c r="F31" i="11"/>
  <c r="J31" i="11"/>
  <c r="I31" i="11" s="1"/>
  <c r="F33" i="11"/>
  <c r="J33" i="11"/>
  <c r="I33" i="11" s="1"/>
  <c r="F34" i="11"/>
  <c r="J34" i="11"/>
  <c r="I34" i="11" s="1"/>
  <c r="F35" i="11"/>
  <c r="J35" i="11"/>
  <c r="I35" i="11" s="1"/>
  <c r="F36" i="11"/>
  <c r="I36" i="11"/>
  <c r="J36" i="11"/>
  <c r="F37" i="11"/>
  <c r="J37" i="11"/>
  <c r="I37" i="11" s="1"/>
  <c r="F39" i="11"/>
  <c r="J39" i="11"/>
  <c r="I39" i="11" s="1"/>
  <c r="F40" i="11"/>
  <c r="J40" i="11"/>
  <c r="F41" i="11"/>
  <c r="J41" i="11"/>
  <c r="I41" i="11" s="1"/>
  <c r="F42" i="11"/>
  <c r="J42" i="11"/>
  <c r="I42" i="11" s="1"/>
  <c r="F43" i="11"/>
  <c r="I43" i="11"/>
  <c r="J43" i="11"/>
  <c r="F45" i="11"/>
  <c r="J45" i="11"/>
  <c r="I45" i="11" s="1"/>
  <c r="F46" i="11"/>
  <c r="J46" i="11"/>
  <c r="I46" i="11" s="1"/>
  <c r="F47" i="11"/>
  <c r="J47" i="11"/>
  <c r="I47" i="11" s="1"/>
  <c r="F48" i="11"/>
  <c r="J48" i="11"/>
  <c r="I48" i="11" s="1"/>
  <c r="F49" i="11"/>
  <c r="J49" i="11"/>
  <c r="I49" i="11" s="1"/>
  <c r="F50" i="11"/>
  <c r="J50" i="11"/>
  <c r="I50" i="11" s="1"/>
  <c r="F51" i="11"/>
  <c r="J51" i="11"/>
  <c r="F52" i="11"/>
  <c r="J52" i="11"/>
  <c r="I52" i="11" s="1"/>
  <c r="F53" i="11"/>
  <c r="J53" i="11"/>
  <c r="I53" i="11" s="1"/>
  <c r="F54" i="11"/>
  <c r="I54" i="11"/>
  <c r="J54" i="11"/>
  <c r="F56" i="11"/>
  <c r="J56" i="11"/>
  <c r="I56" i="11" s="1"/>
  <c r="F57" i="11"/>
  <c r="J57" i="11"/>
  <c r="I57" i="11" s="1"/>
  <c r="F58" i="11"/>
  <c r="J58" i="11"/>
  <c r="I58" i="11" s="1"/>
  <c r="F59" i="11"/>
  <c r="J59" i="11"/>
  <c r="I59" i="11" s="1"/>
  <c r="F60" i="11"/>
  <c r="J60" i="11"/>
  <c r="I60" i="11" s="1"/>
  <c r="F61" i="11"/>
  <c r="I61" i="11"/>
  <c r="J61" i="11"/>
  <c r="F62" i="11"/>
  <c r="J62" i="11"/>
  <c r="I62" i="11" s="1"/>
  <c r="F64" i="11"/>
  <c r="J64" i="11"/>
  <c r="I64" i="11" s="1"/>
  <c r="F65" i="11"/>
  <c r="J65" i="11"/>
  <c r="F66" i="11"/>
  <c r="J66" i="11"/>
  <c r="I66" i="11" s="1"/>
  <c r="F67" i="11"/>
  <c r="J67" i="11"/>
  <c r="I67" i="11" s="1"/>
  <c r="F68" i="11"/>
  <c r="I68" i="11"/>
  <c r="J68" i="11"/>
  <c r="F69" i="11"/>
  <c r="J69" i="11"/>
  <c r="I69" i="11" s="1"/>
  <c r="F70" i="11"/>
  <c r="J70" i="11"/>
  <c r="I70" i="11" s="1"/>
  <c r="E85" i="11"/>
  <c r="F85" i="11"/>
  <c r="G85" i="11"/>
  <c r="H85" i="11"/>
  <c r="I85" i="11"/>
  <c r="J85" i="11"/>
  <c r="D87" i="11"/>
  <c r="D85" i="11" s="1"/>
  <c r="D88" i="11"/>
  <c r="D89" i="11"/>
  <c r="D90" i="11"/>
  <c r="D91" i="11"/>
  <c r="D92" i="11"/>
  <c r="D93" i="11"/>
  <c r="D95" i="11"/>
  <c r="D96" i="11"/>
  <c r="D97" i="11"/>
  <c r="D99" i="11"/>
  <c r="I26" i="11" s="1"/>
  <c r="D100" i="11"/>
  <c r="D101" i="11"/>
  <c r="D102" i="11"/>
  <c r="D103" i="11"/>
  <c r="D104" i="11"/>
  <c r="D106" i="11"/>
  <c r="D107" i="11"/>
  <c r="D108" i="11"/>
  <c r="D109" i="11"/>
  <c r="D110" i="11"/>
  <c r="D112" i="11"/>
  <c r="D113" i="11"/>
  <c r="I40" i="11" s="1"/>
  <c r="D114" i="11"/>
  <c r="D115" i="11"/>
  <c r="D116" i="11"/>
  <c r="D118" i="11"/>
  <c r="D119" i="11"/>
  <c r="D120" i="11"/>
  <c r="D121" i="11"/>
  <c r="D122" i="11"/>
  <c r="D123" i="11"/>
  <c r="D124" i="11"/>
  <c r="I51" i="11" s="1"/>
  <c r="D125" i="11"/>
  <c r="D126" i="11"/>
  <c r="D127" i="11"/>
  <c r="D129" i="11"/>
  <c r="D130" i="11"/>
  <c r="D131" i="11"/>
  <c r="D132" i="11"/>
  <c r="D133" i="11"/>
  <c r="D134" i="11"/>
  <c r="D135" i="11"/>
  <c r="D137" i="11"/>
  <c r="D138" i="11"/>
  <c r="I65" i="11" s="1"/>
  <c r="D139" i="11"/>
  <c r="D140" i="11"/>
  <c r="D141" i="11"/>
  <c r="D142" i="11"/>
  <c r="D143" i="11"/>
  <c r="C13" i="10"/>
  <c r="E13" i="10"/>
  <c r="G13" i="10"/>
  <c r="I13" i="10"/>
  <c r="K13" i="10"/>
  <c r="D15" i="10"/>
  <c r="D13" i="10" s="1"/>
  <c r="H15" i="10"/>
  <c r="H13" i="10" s="1"/>
  <c r="D16" i="10"/>
  <c r="H16" i="10"/>
  <c r="D17" i="10"/>
  <c r="H17" i="10"/>
  <c r="D18" i="10"/>
  <c r="H18" i="10"/>
  <c r="D19" i="10"/>
  <c r="H19" i="10"/>
  <c r="D20" i="10"/>
  <c r="H20" i="10"/>
  <c r="D21" i="10"/>
  <c r="H21" i="10"/>
  <c r="D23" i="10"/>
  <c r="H23" i="10"/>
  <c r="D24" i="10"/>
  <c r="H24" i="10"/>
  <c r="D25" i="10"/>
  <c r="H25" i="10"/>
  <c r="D26" i="10"/>
  <c r="H26" i="10"/>
  <c r="D27" i="10"/>
  <c r="H27" i="10"/>
  <c r="D28" i="10"/>
  <c r="H28" i="10"/>
  <c r="D29" i="10"/>
  <c r="H29" i="10"/>
  <c r="D30" i="10"/>
  <c r="H30" i="10"/>
  <c r="D31" i="10"/>
  <c r="H31" i="10"/>
  <c r="D33" i="10"/>
  <c r="H33" i="10"/>
  <c r="D34" i="10"/>
  <c r="H34" i="10"/>
  <c r="D35" i="10"/>
  <c r="H35" i="10"/>
  <c r="D36" i="10"/>
  <c r="H36" i="10"/>
  <c r="D37" i="10"/>
  <c r="H37" i="10"/>
  <c r="D39" i="10"/>
  <c r="H39" i="10"/>
  <c r="D40" i="10"/>
  <c r="H40" i="10"/>
  <c r="D41" i="10"/>
  <c r="H41" i="10"/>
  <c r="D42" i="10"/>
  <c r="H42" i="10"/>
  <c r="D43" i="10"/>
  <c r="H43" i="10"/>
  <c r="D45" i="10"/>
  <c r="H45" i="10"/>
  <c r="D46" i="10"/>
  <c r="H46" i="10"/>
  <c r="D47" i="10"/>
  <c r="H47" i="10"/>
  <c r="D48" i="10"/>
  <c r="H48" i="10"/>
  <c r="D49" i="10"/>
  <c r="H49" i="10"/>
  <c r="D50" i="10"/>
  <c r="H50" i="10"/>
  <c r="D51" i="10"/>
  <c r="H51" i="10"/>
  <c r="D52" i="10"/>
  <c r="H52" i="10"/>
  <c r="D53" i="10"/>
  <c r="H53" i="10"/>
  <c r="D54" i="10"/>
  <c r="H54" i="10"/>
  <c r="D56" i="10"/>
  <c r="H56" i="10"/>
  <c r="D57" i="10"/>
  <c r="H57" i="10"/>
  <c r="D58" i="10"/>
  <c r="H58" i="10"/>
  <c r="D59" i="10"/>
  <c r="H59" i="10"/>
  <c r="D60" i="10"/>
  <c r="H60" i="10"/>
  <c r="D61" i="10"/>
  <c r="H61" i="10"/>
  <c r="D62" i="10"/>
  <c r="H62" i="10"/>
  <c r="D64" i="10"/>
  <c r="H64" i="10"/>
  <c r="D65" i="10"/>
  <c r="H65" i="10"/>
  <c r="D66" i="10"/>
  <c r="H66" i="10"/>
  <c r="D67" i="10"/>
  <c r="H67" i="10"/>
  <c r="D68" i="10"/>
  <c r="H68" i="10"/>
  <c r="D69" i="10"/>
  <c r="H69" i="10"/>
  <c r="D70" i="10"/>
  <c r="H70" i="10"/>
  <c r="D13" i="9"/>
  <c r="G13" i="9"/>
  <c r="D14" i="9"/>
  <c r="G14" i="9"/>
  <c r="D15" i="9"/>
  <c r="G15" i="9"/>
  <c r="D16" i="9"/>
  <c r="G16" i="9"/>
  <c r="D18" i="9"/>
  <c r="G18" i="9"/>
  <c r="D19" i="9"/>
  <c r="G19" i="9"/>
  <c r="D20" i="9"/>
  <c r="G20" i="9"/>
  <c r="D22" i="9"/>
  <c r="G22" i="9"/>
  <c r="D23" i="9"/>
  <c r="G23" i="9"/>
  <c r="D24" i="9"/>
  <c r="G24" i="9"/>
  <c r="D25" i="9"/>
  <c r="G25" i="9"/>
  <c r="D27" i="9"/>
  <c r="G27" i="9"/>
  <c r="D28" i="9"/>
  <c r="G28" i="9"/>
  <c r="D29" i="9"/>
  <c r="G29" i="9"/>
  <c r="D30" i="9"/>
  <c r="G30" i="9"/>
  <c r="D32" i="9"/>
  <c r="G32" i="9"/>
  <c r="D33" i="9"/>
  <c r="G33" i="9"/>
  <c r="D34" i="9"/>
  <c r="G34" i="9"/>
  <c r="D36" i="9"/>
  <c r="G36" i="9"/>
  <c r="D37" i="9"/>
  <c r="G37" i="9"/>
  <c r="C38" i="9"/>
  <c r="D38" i="9"/>
  <c r="E38" i="9"/>
  <c r="F38" i="9"/>
  <c r="H38" i="9"/>
  <c r="I38" i="9"/>
  <c r="J38" i="9"/>
  <c r="D40" i="9"/>
  <c r="G40" i="9"/>
  <c r="G38" i="9" s="1"/>
  <c r="D41" i="9"/>
  <c r="G41" i="9"/>
  <c r="D42" i="9"/>
  <c r="G42" i="9"/>
  <c r="C16" i="8"/>
  <c r="C17" i="8"/>
  <c r="C18" i="8"/>
  <c r="C19" i="8"/>
  <c r="C21" i="8"/>
  <c r="C22" i="8"/>
  <c r="C23" i="8"/>
  <c r="C25" i="8"/>
  <c r="C26" i="8"/>
  <c r="C27" i="8"/>
  <c r="D12" i="7"/>
  <c r="D13" i="7"/>
  <c r="D14" i="7"/>
  <c r="D15" i="7"/>
  <c r="D16" i="7"/>
  <c r="D17" i="7"/>
  <c r="E18" i="7"/>
  <c r="F18" i="7"/>
  <c r="G18" i="7"/>
  <c r="H18" i="7"/>
  <c r="I18" i="7"/>
  <c r="D20" i="7"/>
  <c r="D18" i="7" s="1"/>
  <c r="D21" i="7"/>
  <c r="D22" i="7"/>
  <c r="D23" i="7"/>
  <c r="D24" i="7"/>
  <c r="D25" i="7"/>
  <c r="D26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6" i="7"/>
  <c r="D68" i="7"/>
  <c r="D69" i="7"/>
  <c r="C13" i="6"/>
  <c r="E13" i="6"/>
  <c r="F13" i="6"/>
  <c r="G13" i="6"/>
  <c r="I13" i="6"/>
  <c r="J13" i="6"/>
  <c r="K13" i="6"/>
  <c r="D15" i="6"/>
  <c r="H15" i="6"/>
  <c r="D16" i="6"/>
  <c r="D13" i="6" s="1"/>
  <c r="H16" i="6"/>
  <c r="D17" i="6"/>
  <c r="H17" i="6"/>
  <c r="D18" i="6"/>
  <c r="H18" i="6"/>
  <c r="D19" i="6"/>
  <c r="H19" i="6"/>
  <c r="H13" i="6" s="1"/>
  <c r="D20" i="6"/>
  <c r="H20" i="6"/>
  <c r="D21" i="6"/>
  <c r="H21" i="6"/>
  <c r="D23" i="6"/>
  <c r="H23" i="6"/>
  <c r="D24" i="6"/>
  <c r="H24" i="6"/>
  <c r="D25" i="6"/>
  <c r="H25" i="6"/>
  <c r="D26" i="6"/>
  <c r="H26" i="6"/>
  <c r="D27" i="6"/>
  <c r="H27" i="6"/>
  <c r="D28" i="6"/>
  <c r="H28" i="6"/>
  <c r="D29" i="6"/>
  <c r="H29" i="6"/>
  <c r="D30" i="6"/>
  <c r="H30" i="6"/>
  <c r="D31" i="6"/>
  <c r="H31" i="6"/>
  <c r="D33" i="6"/>
  <c r="H33" i="6"/>
  <c r="D34" i="6"/>
  <c r="H34" i="6"/>
  <c r="D35" i="6"/>
  <c r="H35" i="6"/>
  <c r="D36" i="6"/>
  <c r="H36" i="6"/>
  <c r="D37" i="6"/>
  <c r="H37" i="6"/>
  <c r="D39" i="6"/>
  <c r="H39" i="6"/>
  <c r="D40" i="6"/>
  <c r="H40" i="6"/>
  <c r="D41" i="6"/>
  <c r="H41" i="6"/>
  <c r="D42" i="6"/>
  <c r="H42" i="6"/>
  <c r="D43" i="6"/>
  <c r="H43" i="6"/>
  <c r="D45" i="6"/>
  <c r="H45" i="6"/>
  <c r="D46" i="6"/>
  <c r="H46" i="6"/>
  <c r="D47" i="6"/>
  <c r="H47" i="6"/>
  <c r="D48" i="6"/>
  <c r="H48" i="6"/>
  <c r="D49" i="6"/>
  <c r="H49" i="6"/>
  <c r="D50" i="6"/>
  <c r="H50" i="6"/>
  <c r="D51" i="6"/>
  <c r="H51" i="6"/>
  <c r="D52" i="6"/>
  <c r="H52" i="6"/>
  <c r="D53" i="6"/>
  <c r="H53" i="6"/>
  <c r="D54" i="6"/>
  <c r="H54" i="6"/>
  <c r="D56" i="6"/>
  <c r="H56" i="6"/>
  <c r="D57" i="6"/>
  <c r="H57" i="6"/>
  <c r="D58" i="6"/>
  <c r="H58" i="6"/>
  <c r="D59" i="6"/>
  <c r="H59" i="6"/>
  <c r="D60" i="6"/>
  <c r="H60" i="6"/>
  <c r="D61" i="6"/>
  <c r="H61" i="6"/>
  <c r="D62" i="6"/>
  <c r="H62" i="6"/>
  <c r="D64" i="6"/>
  <c r="H64" i="6"/>
  <c r="D65" i="6"/>
  <c r="H65" i="6"/>
  <c r="D66" i="6"/>
  <c r="H66" i="6"/>
  <c r="D67" i="6"/>
  <c r="H67" i="6"/>
  <c r="D68" i="6"/>
  <c r="H68" i="6"/>
  <c r="D69" i="6"/>
  <c r="H69" i="6"/>
  <c r="D70" i="6"/>
  <c r="H70" i="6"/>
  <c r="C12" i="5"/>
  <c r="D12" i="5"/>
  <c r="E12" i="5"/>
  <c r="G12" i="5"/>
  <c r="K12" i="5"/>
  <c r="L12" i="5"/>
  <c r="F14" i="5"/>
  <c r="F12" i="5" s="1"/>
  <c r="I14" i="5"/>
  <c r="I12" i="5" s="1"/>
  <c r="J14" i="5"/>
  <c r="J12" i="5" s="1"/>
  <c r="F15" i="5"/>
  <c r="I15" i="5"/>
  <c r="H15" i="5" s="1"/>
  <c r="J15" i="5"/>
  <c r="F16" i="5"/>
  <c r="I16" i="5"/>
  <c r="J16" i="5"/>
  <c r="H16" i="5" s="1"/>
  <c r="F17" i="5"/>
  <c r="I17" i="5"/>
  <c r="H17" i="5" s="1"/>
  <c r="J17" i="5"/>
  <c r="F18" i="5"/>
  <c r="I18" i="5"/>
  <c r="H18" i="5" s="1"/>
  <c r="J18" i="5"/>
  <c r="F19" i="5"/>
  <c r="I19" i="5"/>
  <c r="H19" i="5" s="1"/>
  <c r="J19" i="5"/>
  <c r="F20" i="5"/>
  <c r="I20" i="5"/>
  <c r="H20" i="5" s="1"/>
  <c r="J20" i="5"/>
  <c r="F22" i="5"/>
  <c r="I22" i="5"/>
  <c r="H22" i="5" s="1"/>
  <c r="J22" i="5"/>
  <c r="F23" i="5"/>
  <c r="H23" i="5"/>
  <c r="I23" i="5"/>
  <c r="J23" i="5"/>
  <c r="F24" i="5"/>
  <c r="I24" i="5"/>
  <c r="H24" i="5" s="1"/>
  <c r="J24" i="5"/>
  <c r="F26" i="5"/>
  <c r="I26" i="5"/>
  <c r="J26" i="5"/>
  <c r="H26" i="5" s="1"/>
  <c r="F27" i="5"/>
  <c r="I27" i="5"/>
  <c r="H27" i="5" s="1"/>
  <c r="J27" i="5"/>
  <c r="F28" i="5"/>
  <c r="I28" i="5"/>
  <c r="H28" i="5" s="1"/>
  <c r="J28" i="5"/>
  <c r="F29" i="5"/>
  <c r="I29" i="5"/>
  <c r="H29" i="5" s="1"/>
  <c r="J29" i="5"/>
  <c r="F30" i="5"/>
  <c r="I30" i="5"/>
  <c r="H30" i="5" s="1"/>
  <c r="J30" i="5"/>
  <c r="F31" i="5"/>
  <c r="I31" i="5"/>
  <c r="H31" i="5" s="1"/>
  <c r="J31" i="5"/>
  <c r="F33" i="5"/>
  <c r="I33" i="5"/>
  <c r="J33" i="5"/>
  <c r="H33" i="5" s="1"/>
  <c r="F34" i="5"/>
  <c r="I34" i="5"/>
  <c r="H34" i="5" s="1"/>
  <c r="J34" i="5"/>
  <c r="F35" i="5"/>
  <c r="I35" i="5"/>
  <c r="H35" i="5" s="1"/>
  <c r="J35" i="5"/>
  <c r="F36" i="5"/>
  <c r="H36" i="5"/>
  <c r="I36" i="5"/>
  <c r="J36" i="5"/>
  <c r="F37" i="5"/>
  <c r="I37" i="5"/>
  <c r="H37" i="5" s="1"/>
  <c r="J37" i="5"/>
  <c r="F39" i="5"/>
  <c r="I39" i="5"/>
  <c r="J39" i="5"/>
  <c r="H39" i="5" s="1"/>
  <c r="F40" i="5"/>
  <c r="I40" i="5"/>
  <c r="H40" i="5" s="1"/>
  <c r="J40" i="5"/>
  <c r="F41" i="5"/>
  <c r="I41" i="5"/>
  <c r="H41" i="5" s="1"/>
  <c r="J41" i="5"/>
  <c r="F42" i="5"/>
  <c r="I42" i="5"/>
  <c r="H42" i="5" s="1"/>
  <c r="J42" i="5"/>
  <c r="F43" i="5"/>
  <c r="I43" i="5"/>
  <c r="H43" i="5" s="1"/>
  <c r="J43" i="5"/>
  <c r="F45" i="5"/>
  <c r="I45" i="5"/>
  <c r="H45" i="5" s="1"/>
  <c r="J45" i="5"/>
  <c r="F46" i="5"/>
  <c r="I46" i="5"/>
  <c r="J46" i="5"/>
  <c r="H46" i="5" s="1"/>
  <c r="F47" i="5"/>
  <c r="I47" i="5"/>
  <c r="H47" i="5" s="1"/>
  <c r="J47" i="5"/>
  <c r="F48" i="5"/>
  <c r="I48" i="5"/>
  <c r="H48" i="5" s="1"/>
  <c r="J48" i="5"/>
  <c r="F49" i="5"/>
  <c r="H49" i="5"/>
  <c r="I49" i="5"/>
  <c r="J49" i="5"/>
  <c r="F50" i="5"/>
  <c r="I50" i="5"/>
  <c r="H50" i="5" s="1"/>
  <c r="J50" i="5"/>
  <c r="F51" i="5"/>
  <c r="I51" i="5"/>
  <c r="J51" i="5"/>
  <c r="H51" i="5" s="1"/>
  <c r="F52" i="5"/>
  <c r="I52" i="5"/>
  <c r="H52" i="5" s="1"/>
  <c r="J52" i="5"/>
  <c r="F53" i="5"/>
  <c r="I53" i="5"/>
  <c r="H53" i="5" s="1"/>
  <c r="J53" i="5"/>
  <c r="F54" i="5"/>
  <c r="I54" i="5"/>
  <c r="H54" i="5" s="1"/>
  <c r="J54" i="5"/>
  <c r="F56" i="5"/>
  <c r="I56" i="5"/>
  <c r="H56" i="5" s="1"/>
  <c r="J56" i="5"/>
  <c r="F57" i="5"/>
  <c r="I57" i="5"/>
  <c r="H57" i="5" s="1"/>
  <c r="J57" i="5"/>
  <c r="F58" i="5"/>
  <c r="I58" i="5"/>
  <c r="J58" i="5"/>
  <c r="H58" i="5" s="1"/>
  <c r="F59" i="5"/>
  <c r="I59" i="5"/>
  <c r="H59" i="5" s="1"/>
  <c r="J59" i="5"/>
  <c r="F60" i="5"/>
  <c r="I60" i="5"/>
  <c r="H60" i="5" s="1"/>
  <c r="J60" i="5"/>
  <c r="F61" i="5"/>
  <c r="H61" i="5"/>
  <c r="I61" i="5"/>
  <c r="J61" i="5"/>
  <c r="F62" i="5"/>
  <c r="I62" i="5"/>
  <c r="H62" i="5" s="1"/>
  <c r="J62" i="5"/>
  <c r="F64" i="5"/>
  <c r="I64" i="5"/>
  <c r="H64" i="5" s="1"/>
  <c r="J64" i="5"/>
  <c r="F65" i="5"/>
  <c r="I65" i="5"/>
  <c r="H65" i="5" s="1"/>
  <c r="J65" i="5"/>
  <c r="F66" i="5"/>
  <c r="I66" i="5"/>
  <c r="H66" i="5" s="1"/>
  <c r="J66" i="5"/>
  <c r="F67" i="5"/>
  <c r="I67" i="5"/>
  <c r="H67" i="5" s="1"/>
  <c r="J67" i="5"/>
  <c r="F68" i="5"/>
  <c r="I68" i="5"/>
  <c r="H68" i="5" s="1"/>
  <c r="J68" i="5"/>
  <c r="F69" i="5"/>
  <c r="I69" i="5"/>
  <c r="H69" i="5" s="1"/>
  <c r="J69" i="5"/>
  <c r="F70" i="5"/>
  <c r="I70" i="5"/>
  <c r="J70" i="5"/>
  <c r="H70" i="5" s="1"/>
  <c r="C85" i="5"/>
  <c r="D85" i="5"/>
  <c r="E85" i="5"/>
  <c r="F85" i="5"/>
  <c r="G85" i="5"/>
  <c r="H85" i="5"/>
  <c r="I85" i="5"/>
  <c r="J85" i="5"/>
  <c r="K85" i="5"/>
  <c r="L85" i="5"/>
  <c r="E14" i="4"/>
  <c r="E15" i="4"/>
  <c r="E16" i="4"/>
  <c r="E18" i="4"/>
  <c r="E19" i="4"/>
  <c r="E20" i="4"/>
  <c r="E21" i="4"/>
  <c r="E23" i="4"/>
  <c r="E24" i="4"/>
  <c r="E25" i="4"/>
  <c r="E26" i="4"/>
  <c r="E28" i="4"/>
  <c r="D29" i="4"/>
  <c r="E29" i="4"/>
  <c r="E30" i="4"/>
  <c r="E31" i="4"/>
  <c r="C32" i="4"/>
  <c r="D32" i="4"/>
  <c r="E32" i="4"/>
  <c r="F32" i="4"/>
  <c r="G32" i="4"/>
  <c r="H32" i="4"/>
  <c r="I32" i="4"/>
  <c r="J32" i="4"/>
  <c r="K32" i="4"/>
  <c r="E34" i="4"/>
  <c r="E35" i="4"/>
  <c r="E36" i="4"/>
  <c r="D14" i="3"/>
  <c r="F15" i="3"/>
  <c r="D15" i="3" s="1"/>
  <c r="D16" i="3"/>
  <c r="D18" i="3"/>
  <c r="H18" i="3"/>
  <c r="D19" i="3"/>
  <c r="H19" i="3"/>
  <c r="D20" i="3"/>
  <c r="H20" i="3"/>
  <c r="D21" i="3"/>
  <c r="H21" i="3"/>
  <c r="D23" i="3"/>
  <c r="H23" i="3"/>
  <c r="E24" i="3"/>
  <c r="D24" i="3" s="1"/>
  <c r="H24" i="3"/>
  <c r="D25" i="3"/>
  <c r="H25" i="3"/>
  <c r="D26" i="3"/>
  <c r="H26" i="3"/>
  <c r="D28" i="3"/>
  <c r="H28" i="3"/>
  <c r="D29" i="3"/>
  <c r="H29" i="3"/>
  <c r="D30" i="3"/>
  <c r="H30" i="3"/>
  <c r="D31" i="3"/>
  <c r="H31" i="3"/>
  <c r="C32" i="3"/>
  <c r="E32" i="3"/>
  <c r="F32" i="3"/>
  <c r="G32" i="3"/>
  <c r="I32" i="3"/>
  <c r="J32" i="3"/>
  <c r="K32" i="3"/>
  <c r="D34" i="3"/>
  <c r="D32" i="3" s="1"/>
  <c r="H34" i="3"/>
  <c r="H32" i="3" s="1"/>
  <c r="D35" i="3"/>
  <c r="H35" i="3"/>
  <c r="D36" i="3"/>
  <c r="H36" i="3"/>
  <c r="C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L19" i="2"/>
  <c r="C20" i="2"/>
  <c r="E20" i="2"/>
  <c r="F20" i="2"/>
  <c r="G20" i="2"/>
  <c r="H20" i="2"/>
  <c r="I20" i="2"/>
  <c r="J20" i="2"/>
  <c r="L20" i="2"/>
  <c r="C22" i="2"/>
  <c r="E22" i="2"/>
  <c r="F22" i="2"/>
  <c r="G22" i="2"/>
  <c r="H22" i="2"/>
  <c r="I22" i="2"/>
  <c r="J22" i="2"/>
  <c r="L22" i="2"/>
  <c r="C23" i="2"/>
  <c r="E23" i="2"/>
  <c r="F23" i="2"/>
  <c r="G23" i="2"/>
  <c r="H23" i="2"/>
  <c r="I23" i="2"/>
  <c r="J23" i="2"/>
  <c r="L23" i="2"/>
  <c r="C24" i="2"/>
  <c r="E24" i="2"/>
  <c r="F24" i="2"/>
  <c r="G24" i="2"/>
  <c r="H24" i="2"/>
  <c r="I24" i="2"/>
  <c r="J24" i="2"/>
  <c r="L24" i="2"/>
  <c r="C25" i="2"/>
  <c r="E25" i="2"/>
  <c r="F25" i="2"/>
  <c r="G25" i="2"/>
  <c r="H25" i="2"/>
  <c r="I25" i="2"/>
  <c r="J25" i="2"/>
  <c r="K25" i="2"/>
  <c r="L25" i="2"/>
  <c r="C27" i="2"/>
  <c r="E27" i="2"/>
  <c r="F27" i="2"/>
  <c r="G27" i="2"/>
  <c r="H27" i="2"/>
  <c r="I27" i="2"/>
  <c r="J27" i="2"/>
  <c r="K27" i="2"/>
  <c r="L27" i="2"/>
  <c r="C28" i="2"/>
  <c r="E28" i="2"/>
  <c r="F28" i="2"/>
  <c r="G28" i="2"/>
  <c r="H28" i="2"/>
  <c r="I28" i="2"/>
  <c r="J28" i="2"/>
  <c r="K28" i="2"/>
  <c r="L28" i="2"/>
  <c r="C29" i="2"/>
  <c r="E29" i="2"/>
  <c r="F29" i="2"/>
  <c r="G29" i="2"/>
  <c r="H29" i="2"/>
  <c r="I29" i="2"/>
  <c r="J29" i="2"/>
  <c r="K29" i="2"/>
  <c r="L29" i="2"/>
  <c r="C30" i="2"/>
  <c r="E30" i="2"/>
  <c r="F30" i="2"/>
  <c r="G30" i="2"/>
  <c r="H30" i="2"/>
  <c r="I30" i="2"/>
  <c r="J30" i="2"/>
  <c r="K30" i="2"/>
  <c r="L30" i="2"/>
  <c r="F31" i="2"/>
  <c r="G31" i="2"/>
  <c r="H31" i="2"/>
  <c r="I31" i="2"/>
  <c r="J31" i="2"/>
  <c r="K31" i="2"/>
  <c r="C33" i="2"/>
  <c r="D33" i="2"/>
  <c r="E33" i="2"/>
  <c r="F33" i="2"/>
  <c r="G33" i="2"/>
  <c r="H33" i="2"/>
  <c r="I33" i="2"/>
  <c r="J33" i="2"/>
  <c r="K33" i="2"/>
  <c r="L33" i="2"/>
  <c r="C34" i="2"/>
  <c r="E34" i="2"/>
  <c r="F34" i="2"/>
  <c r="G34" i="2"/>
  <c r="H34" i="2"/>
  <c r="I34" i="2"/>
  <c r="J34" i="2"/>
  <c r="K34" i="2"/>
  <c r="L34" i="2"/>
  <c r="C35" i="2"/>
  <c r="E35" i="2"/>
  <c r="F35" i="2"/>
  <c r="G35" i="2"/>
  <c r="H35" i="2"/>
  <c r="I35" i="2"/>
  <c r="J35" i="2"/>
  <c r="K35" i="2"/>
  <c r="L35" i="2"/>
  <c r="C37" i="2"/>
  <c r="E37" i="2"/>
  <c r="F37" i="2"/>
  <c r="G37" i="2"/>
  <c r="H37" i="2"/>
  <c r="I37" i="2"/>
  <c r="J37" i="2"/>
  <c r="K37" i="2"/>
  <c r="L37" i="2"/>
  <c r="C38" i="2"/>
  <c r="E38" i="2"/>
  <c r="F38" i="2"/>
  <c r="G38" i="2"/>
  <c r="H38" i="2"/>
  <c r="I38" i="2"/>
  <c r="J38" i="2"/>
  <c r="K38" i="2"/>
  <c r="L38" i="2"/>
  <c r="C39" i="2"/>
  <c r="E39" i="2"/>
  <c r="F39" i="2"/>
  <c r="G39" i="2"/>
  <c r="H39" i="2"/>
  <c r="I39" i="2"/>
  <c r="J39" i="2"/>
  <c r="K39" i="2"/>
  <c r="L39" i="2"/>
  <c r="C40" i="2"/>
  <c r="E40" i="2"/>
  <c r="F40" i="2"/>
  <c r="G40" i="2"/>
  <c r="H40" i="2"/>
  <c r="I40" i="2"/>
  <c r="J40" i="2"/>
  <c r="K40" i="2"/>
  <c r="L40" i="2"/>
  <c r="C42" i="2"/>
  <c r="G42" i="2"/>
  <c r="H42" i="2"/>
  <c r="I42" i="2"/>
  <c r="J42" i="2"/>
  <c r="K42" i="2"/>
  <c r="L42" i="2"/>
  <c r="C43" i="2"/>
  <c r="E43" i="2"/>
  <c r="F43" i="2"/>
  <c r="G43" i="2"/>
  <c r="H43" i="2"/>
  <c r="I43" i="2"/>
  <c r="J43" i="2"/>
  <c r="K43" i="2"/>
  <c r="L43" i="2"/>
  <c r="C44" i="2"/>
  <c r="E44" i="2"/>
  <c r="F44" i="2"/>
  <c r="G44" i="2"/>
  <c r="H44" i="2"/>
  <c r="I44" i="2"/>
  <c r="J44" i="2"/>
  <c r="K44" i="2"/>
  <c r="L44" i="2"/>
  <c r="C45" i="2"/>
  <c r="I45" i="2"/>
  <c r="J45" i="2"/>
  <c r="K45" i="2"/>
  <c r="L45" i="2"/>
  <c r="C47" i="2"/>
  <c r="D47" i="2"/>
  <c r="E47" i="2"/>
  <c r="F47" i="2"/>
  <c r="G47" i="2"/>
  <c r="H47" i="2"/>
  <c r="I47" i="2"/>
  <c r="J47" i="2"/>
  <c r="K47" i="2"/>
  <c r="L47" i="2"/>
  <c r="C48" i="2"/>
  <c r="E48" i="2"/>
  <c r="F48" i="2"/>
  <c r="G48" i="2"/>
  <c r="H48" i="2"/>
  <c r="I48" i="2"/>
  <c r="J48" i="2"/>
  <c r="K48" i="2"/>
  <c r="L48" i="2"/>
  <c r="C49" i="2"/>
  <c r="E49" i="2"/>
  <c r="F49" i="2"/>
  <c r="G49" i="2"/>
  <c r="H49" i="2"/>
  <c r="I49" i="2"/>
  <c r="J49" i="2"/>
  <c r="K49" i="2"/>
  <c r="L49" i="2"/>
  <c r="C50" i="2"/>
  <c r="D50" i="2"/>
  <c r="I50" i="2"/>
  <c r="J50" i="2"/>
  <c r="K50" i="2"/>
  <c r="L50" i="2"/>
  <c r="C52" i="2"/>
  <c r="G52" i="2"/>
  <c r="H52" i="2"/>
  <c r="I52" i="2"/>
  <c r="J52" i="2"/>
  <c r="K52" i="2"/>
  <c r="L52" i="2"/>
  <c r="C53" i="2"/>
  <c r="D53" i="2"/>
  <c r="H53" i="2"/>
  <c r="I53" i="2"/>
  <c r="J53" i="2"/>
  <c r="K53" i="2"/>
  <c r="L53" i="2"/>
  <c r="C54" i="2"/>
  <c r="D54" i="2"/>
  <c r="G54" i="2"/>
  <c r="H54" i="2"/>
  <c r="I54" i="2"/>
  <c r="J54" i="2"/>
  <c r="K54" i="2"/>
  <c r="L54" i="2"/>
  <c r="C56" i="2"/>
  <c r="D56" i="2"/>
  <c r="E56" i="2"/>
  <c r="F56" i="2"/>
  <c r="G56" i="2"/>
  <c r="H56" i="2"/>
  <c r="I56" i="2"/>
  <c r="J56" i="2"/>
  <c r="K56" i="2"/>
  <c r="L56" i="2"/>
  <c r="C57" i="2"/>
  <c r="I57" i="2"/>
  <c r="J57" i="2"/>
  <c r="K57" i="2"/>
  <c r="L57" i="2"/>
  <c r="C58" i="2"/>
  <c r="G58" i="2"/>
  <c r="H58" i="2"/>
  <c r="I58" i="2"/>
  <c r="J58" i="2"/>
  <c r="K58" i="2"/>
  <c r="L58" i="2"/>
  <c r="C60" i="2"/>
  <c r="D60" i="2"/>
  <c r="E60" i="2"/>
  <c r="F60" i="2"/>
  <c r="G60" i="2"/>
  <c r="H60" i="2"/>
  <c r="I60" i="2"/>
  <c r="J60" i="2"/>
  <c r="K60" i="2"/>
  <c r="L60" i="2"/>
  <c r="C61" i="2"/>
  <c r="G61" i="2"/>
  <c r="H61" i="2"/>
  <c r="I61" i="2"/>
  <c r="J61" i="2"/>
  <c r="K61" i="2"/>
  <c r="L61" i="2"/>
  <c r="C62" i="2"/>
  <c r="D62" i="2"/>
  <c r="G62" i="2"/>
  <c r="H62" i="2"/>
  <c r="I62" i="2"/>
  <c r="J62" i="2"/>
  <c r="K62" i="2"/>
  <c r="L62" i="2"/>
  <c r="C64" i="2"/>
  <c r="D64" i="2"/>
  <c r="G64" i="2"/>
  <c r="H64" i="2"/>
  <c r="I64" i="2"/>
  <c r="J64" i="2"/>
  <c r="K64" i="2"/>
  <c r="L64" i="2"/>
  <c r="C65" i="2"/>
  <c r="D65" i="2"/>
  <c r="E65" i="2"/>
  <c r="F65" i="2"/>
  <c r="G65" i="2"/>
  <c r="H65" i="2"/>
  <c r="I65" i="2"/>
  <c r="J65" i="2"/>
  <c r="K65" i="2"/>
  <c r="L65" i="2"/>
  <c r="C66" i="2"/>
  <c r="D66" i="2"/>
  <c r="G66" i="2"/>
  <c r="H66" i="2"/>
  <c r="I66" i="2"/>
  <c r="J66" i="2"/>
  <c r="K66" i="2"/>
  <c r="L66" i="2"/>
  <c r="C68" i="2"/>
  <c r="D68" i="2"/>
  <c r="E68" i="2"/>
  <c r="F68" i="2"/>
  <c r="G68" i="2"/>
  <c r="H68" i="2"/>
  <c r="I68" i="2"/>
  <c r="J68" i="2"/>
  <c r="K68" i="2"/>
  <c r="L68" i="2"/>
  <c r="C69" i="2"/>
  <c r="D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D88" i="2"/>
  <c r="D15" i="2" s="1"/>
  <c r="D89" i="2"/>
  <c r="D90" i="2"/>
  <c r="D91" i="2"/>
  <c r="K91" i="2"/>
  <c r="D92" i="2"/>
  <c r="K92" i="2"/>
  <c r="K19" i="2" s="1"/>
  <c r="D93" i="2"/>
  <c r="D20" i="2" s="1"/>
  <c r="K93" i="2"/>
  <c r="D95" i="2"/>
  <c r="K95" i="2"/>
  <c r="K22" i="2" s="1"/>
  <c r="D96" i="2"/>
  <c r="D23" i="2" s="1"/>
  <c r="K96" i="2"/>
  <c r="D97" i="2"/>
  <c r="K97" i="2"/>
  <c r="K24" i="2" s="1"/>
  <c r="D98" i="2"/>
  <c r="D25" i="2" s="1"/>
  <c r="D100" i="2"/>
  <c r="D27" i="2" s="1"/>
  <c r="D101" i="2"/>
  <c r="D28" i="2" s="1"/>
  <c r="D102" i="2"/>
  <c r="D29" i="2" s="1"/>
  <c r="D103" i="2"/>
  <c r="D30" i="2" s="1"/>
  <c r="C104" i="2"/>
  <c r="C31" i="2" s="1"/>
  <c r="D104" i="2"/>
  <c r="E104" i="2"/>
  <c r="E31" i="2" s="1"/>
  <c r="F104" i="2"/>
  <c r="G104" i="2"/>
  <c r="H104" i="2"/>
  <c r="I104" i="2"/>
  <c r="J104" i="2"/>
  <c r="K104" i="2"/>
  <c r="L104" i="2"/>
  <c r="D106" i="2"/>
  <c r="D107" i="2"/>
  <c r="D34" i="2" s="1"/>
  <c r="D108" i="2"/>
  <c r="D111" i="2"/>
  <c r="D112" i="2"/>
  <c r="D39" i="2" s="1"/>
  <c r="D113" i="2"/>
  <c r="D115" i="2"/>
  <c r="D42" i="2" s="1"/>
  <c r="D118" i="2"/>
  <c r="D45" i="2" s="1"/>
  <c r="D122" i="2"/>
  <c r="D49" i="2" s="1"/>
  <c r="D123" i="2"/>
  <c r="D125" i="2"/>
  <c r="D52" i="2" s="1"/>
  <c r="D127" i="2"/>
  <c r="D130" i="2"/>
  <c r="D57" i="2" s="1"/>
  <c r="D131" i="2"/>
  <c r="D58" i="2" s="1"/>
  <c r="D134" i="2"/>
  <c r="D61" i="2" s="1"/>
  <c r="D135" i="2"/>
  <c r="D137" i="2"/>
  <c r="D139" i="2"/>
  <c r="D142" i="2"/>
  <c r="D143" i="2"/>
  <c r="D161" i="2"/>
  <c r="D162" i="2"/>
  <c r="D163" i="2"/>
  <c r="D164" i="2"/>
  <c r="D18" i="2" s="1"/>
  <c r="K164" i="2"/>
  <c r="D165" i="2"/>
  <c r="K165" i="2"/>
  <c r="D166" i="2"/>
  <c r="K166" i="2"/>
  <c r="K20" i="2" s="1"/>
  <c r="D168" i="2"/>
  <c r="D22" i="2" s="1"/>
  <c r="K168" i="2"/>
  <c r="D169" i="2"/>
  <c r="K169" i="2"/>
  <c r="K23" i="2" s="1"/>
  <c r="D170" i="2"/>
  <c r="D24" i="2" s="1"/>
  <c r="K170" i="2"/>
  <c r="D171" i="2"/>
  <c r="D173" i="2"/>
  <c r="D174" i="2"/>
  <c r="D175" i="2"/>
  <c r="D176" i="2"/>
  <c r="C177" i="2"/>
  <c r="E177" i="2"/>
  <c r="F177" i="2"/>
  <c r="G177" i="2"/>
  <c r="H177" i="2"/>
  <c r="I177" i="2"/>
  <c r="J177" i="2"/>
  <c r="K177" i="2"/>
  <c r="L177" i="2"/>
  <c r="L31" i="2" s="1"/>
  <c r="D179" i="2"/>
  <c r="D177" i="2" s="1"/>
  <c r="D180" i="2"/>
  <c r="D181" i="2"/>
  <c r="D35" i="2" s="1"/>
  <c r="D183" i="2"/>
  <c r="D37" i="2" s="1"/>
  <c r="D184" i="2"/>
  <c r="D38" i="2" s="1"/>
  <c r="D185" i="2"/>
  <c r="D186" i="2"/>
  <c r="D40" i="2" s="1"/>
  <c r="D189" i="2"/>
  <c r="D43" i="2" s="1"/>
  <c r="D190" i="2"/>
  <c r="D44" i="2" s="1"/>
  <c r="D193" i="2"/>
  <c r="D194" i="2"/>
  <c r="D48" i="2" s="1"/>
  <c r="D195" i="2"/>
  <c r="D199" i="2"/>
  <c r="D202" i="2"/>
  <c r="D206" i="2"/>
  <c r="D211" i="2"/>
  <c r="D214" i="2"/>
  <c r="F15" i="1"/>
  <c r="F13" i="1" s="1"/>
  <c r="I15" i="1"/>
  <c r="I13" i="1" s="1"/>
  <c r="J15" i="1"/>
  <c r="J13" i="1" s="1"/>
  <c r="L15" i="1"/>
  <c r="L13" i="1" s="1"/>
  <c r="M15" i="1"/>
  <c r="M13" i="1" s="1"/>
  <c r="F16" i="1"/>
  <c r="G16" i="1"/>
  <c r="G13" i="1" s="1"/>
  <c r="I16" i="1"/>
  <c r="J16" i="1"/>
  <c r="L16" i="1"/>
  <c r="M16" i="1"/>
  <c r="F17" i="1"/>
  <c r="G17" i="1"/>
  <c r="I17" i="1"/>
  <c r="J17" i="1"/>
  <c r="L17" i="1"/>
  <c r="M17" i="1"/>
  <c r="E19" i="1"/>
  <c r="F19" i="1"/>
  <c r="G19" i="1"/>
  <c r="H19" i="1"/>
  <c r="I19" i="1"/>
  <c r="J19" i="1"/>
  <c r="K19" i="1"/>
  <c r="L19" i="1"/>
  <c r="M19" i="1"/>
  <c r="N19" i="1"/>
  <c r="E20" i="1"/>
  <c r="H20" i="1"/>
  <c r="K20" i="1"/>
  <c r="K16" i="1" s="1"/>
  <c r="E21" i="1"/>
  <c r="E17" i="1" s="1"/>
  <c r="H21" i="1"/>
  <c r="K21" i="1"/>
  <c r="F23" i="1"/>
  <c r="G23" i="1"/>
  <c r="I23" i="1"/>
  <c r="J23" i="1"/>
  <c r="L23" i="1"/>
  <c r="M23" i="1"/>
  <c r="N23" i="1"/>
  <c r="E24" i="1"/>
  <c r="E23" i="1" s="1"/>
  <c r="H24" i="1"/>
  <c r="H23" i="1" s="1"/>
  <c r="K24" i="1"/>
  <c r="K15" i="1" s="1"/>
  <c r="K13" i="1" s="1"/>
  <c r="E25" i="1"/>
  <c r="E16" i="1" s="1"/>
  <c r="H25" i="1"/>
  <c r="H16" i="1" s="1"/>
  <c r="K25" i="1"/>
  <c r="E26" i="1"/>
  <c r="H26" i="1"/>
  <c r="K26" i="1"/>
  <c r="F28" i="1"/>
  <c r="G28" i="1"/>
  <c r="I28" i="1"/>
  <c r="J28" i="1"/>
  <c r="L28" i="1"/>
  <c r="M28" i="1"/>
  <c r="N28" i="1"/>
  <c r="E29" i="1"/>
  <c r="E28" i="1" s="1"/>
  <c r="H29" i="1"/>
  <c r="H28" i="1" s="1"/>
  <c r="K29" i="1"/>
  <c r="K28" i="1" s="1"/>
  <c r="E30" i="1"/>
  <c r="H30" i="1"/>
  <c r="K30" i="1"/>
  <c r="E31" i="1"/>
  <c r="H31" i="1"/>
  <c r="H17" i="1" s="1"/>
  <c r="K31" i="1"/>
  <c r="F33" i="1"/>
  <c r="G33" i="1"/>
  <c r="I33" i="1"/>
  <c r="J33" i="1"/>
  <c r="L33" i="1"/>
  <c r="M33" i="1"/>
  <c r="N33" i="1"/>
  <c r="E34" i="1"/>
  <c r="E33" i="1" s="1"/>
  <c r="H34" i="1"/>
  <c r="H33" i="1" s="1"/>
  <c r="K34" i="1"/>
  <c r="K33" i="1" s="1"/>
  <c r="E35" i="1"/>
  <c r="H35" i="1"/>
  <c r="K35" i="1"/>
  <c r="K17" i="1" s="1"/>
  <c r="E37" i="1"/>
  <c r="H37" i="1"/>
  <c r="K37" i="1"/>
  <c r="E39" i="1"/>
  <c r="H39" i="1"/>
  <c r="K39" i="1"/>
  <c r="E40" i="1"/>
  <c r="H40" i="1"/>
  <c r="K40" i="1"/>
  <c r="F42" i="1"/>
  <c r="G42" i="1"/>
  <c r="I42" i="1"/>
  <c r="J42" i="1"/>
  <c r="L42" i="1"/>
  <c r="M42" i="1"/>
  <c r="N42" i="1"/>
  <c r="E43" i="1"/>
  <c r="E42" i="1" s="1"/>
  <c r="H43" i="1"/>
  <c r="H42" i="1" s="1"/>
  <c r="K43" i="1"/>
  <c r="K42" i="1" s="1"/>
  <c r="E44" i="1"/>
  <c r="H44" i="1"/>
  <c r="K44" i="1"/>
  <c r="E46" i="1"/>
  <c r="H46" i="1"/>
  <c r="K46" i="1"/>
  <c r="F48" i="1"/>
  <c r="I48" i="1"/>
  <c r="J48" i="1"/>
  <c r="L48" i="1"/>
  <c r="M48" i="1"/>
  <c r="E49" i="1"/>
  <c r="E48" i="1" s="1"/>
  <c r="H49" i="1"/>
  <c r="H48" i="1" s="1"/>
  <c r="K49" i="1"/>
  <c r="K48" i="1" s="1"/>
  <c r="E50" i="1"/>
  <c r="H50" i="1"/>
  <c r="K50" i="1"/>
  <c r="E52" i="1"/>
  <c r="F52" i="1"/>
  <c r="G52" i="1"/>
  <c r="H52" i="1"/>
  <c r="I52" i="1"/>
  <c r="J52" i="1"/>
  <c r="K52" i="1"/>
  <c r="L52" i="1"/>
  <c r="M52" i="1"/>
  <c r="E53" i="1"/>
  <c r="H53" i="1"/>
  <c r="K53" i="1"/>
  <c r="E54" i="1"/>
  <c r="H54" i="1"/>
  <c r="K54" i="1"/>
  <c r="E55" i="1"/>
  <c r="H55" i="1"/>
  <c r="K55" i="1"/>
  <c r="F57" i="1"/>
  <c r="I57" i="1"/>
  <c r="J57" i="1"/>
  <c r="K57" i="1"/>
  <c r="L57" i="1"/>
  <c r="M57" i="1"/>
  <c r="N57" i="1"/>
  <c r="E58" i="1"/>
  <c r="E57" i="1" s="1"/>
  <c r="H58" i="1"/>
  <c r="H57" i="1" s="1"/>
  <c r="K58" i="1"/>
  <c r="E59" i="1"/>
  <c r="H59" i="1"/>
  <c r="K59" i="1"/>
  <c r="E60" i="1"/>
  <c r="H60" i="1"/>
  <c r="K60" i="1"/>
  <c r="F62" i="1"/>
  <c r="I62" i="1"/>
  <c r="J62" i="1"/>
  <c r="L62" i="1"/>
  <c r="M62" i="1"/>
  <c r="N62" i="1"/>
  <c r="E63" i="1"/>
  <c r="E62" i="1" s="1"/>
  <c r="H63" i="1"/>
  <c r="H62" i="1" s="1"/>
  <c r="K63" i="1"/>
  <c r="K62" i="1" s="1"/>
  <c r="E64" i="1"/>
  <c r="H64" i="1"/>
  <c r="K64" i="1"/>
  <c r="D12" i="33" l="1"/>
  <c r="H12" i="33"/>
  <c r="E43" i="28"/>
  <c r="E53" i="28"/>
  <c r="E14" i="28"/>
  <c r="E13" i="28" s="1"/>
  <c r="E63" i="28"/>
  <c r="E24" i="28"/>
  <c r="E23" i="28" s="1"/>
  <c r="K24" i="28"/>
  <c r="K23" i="28" s="1"/>
  <c r="I13" i="26"/>
  <c r="D35" i="24"/>
  <c r="D33" i="24" s="1"/>
  <c r="C33" i="24"/>
  <c r="F38" i="24"/>
  <c r="J38" i="24"/>
  <c r="J14" i="23"/>
  <c r="J12" i="23" s="1"/>
  <c r="J34" i="23"/>
  <c r="J32" i="23" s="1"/>
  <c r="C17" i="19"/>
  <c r="C19" i="19" s="1"/>
  <c r="L19" i="19"/>
  <c r="H36" i="15"/>
  <c r="H34" i="15" s="1"/>
  <c r="I14" i="11"/>
  <c r="I12" i="11" s="1"/>
  <c r="H14" i="5"/>
  <c r="H12" i="5" s="1"/>
  <c r="D31" i="2"/>
  <c r="K23" i="1"/>
  <c r="E15" i="1"/>
  <c r="E13" i="1" s="1"/>
  <c r="H15" i="1"/>
  <c r="H13" i="1" s="1"/>
  <c r="C38" i="24" l="1"/>
  <c r="C12" i="19"/>
</calcChain>
</file>

<file path=xl/sharedStrings.xml><?xml version="1.0" encoding="utf-8"?>
<sst xmlns="http://schemas.openxmlformats.org/spreadsheetml/2006/main" count="5338" uniqueCount="938">
  <si>
    <t>Ｕ-01 設置者別学校数，教員数及び在学者数</t>
  </si>
  <si>
    <t>( 5月 1日現在)</t>
  </si>
  <si>
    <t>学校数</t>
  </si>
  <si>
    <t xml:space="preserve"> 在学者数</t>
  </si>
  <si>
    <t>　　  教員数(本務者)</t>
  </si>
  <si>
    <t>(本務者)</t>
  </si>
  <si>
    <t>総数</t>
  </si>
  <si>
    <t>本校</t>
  </si>
  <si>
    <t>分校</t>
  </si>
  <si>
    <t>男</t>
  </si>
  <si>
    <t>女</t>
  </si>
  <si>
    <t xml:space="preserve"> 総数</t>
  </si>
  <si>
    <t xml:space="preserve"> 男</t>
  </si>
  <si>
    <t xml:space="preserve"> 女</t>
  </si>
  <si>
    <t xml:space="preserve"> 職員数</t>
  </si>
  <si>
    <t>校</t>
  </si>
  <si>
    <t>人</t>
  </si>
  <si>
    <t>平成10年1998</t>
  </si>
  <si>
    <t>･･･</t>
  </si>
  <si>
    <t>国  立</t>
  </si>
  <si>
    <t>公  立</t>
  </si>
  <si>
    <t>私  立</t>
  </si>
  <si>
    <t>幼稚園</t>
  </si>
  <si>
    <t>小学校</t>
  </si>
  <si>
    <t>中学校</t>
  </si>
  <si>
    <t>高等学校</t>
  </si>
  <si>
    <t xml:space="preserve">  通信制公立</t>
  </si>
  <si>
    <t>盲学校 公立</t>
  </si>
  <si>
    <t>聾学校 公立</t>
  </si>
  <si>
    <t>養護学校</t>
  </si>
  <si>
    <t>高専 国立</t>
  </si>
  <si>
    <t>短期大学</t>
  </si>
  <si>
    <t>大学（注）</t>
  </si>
  <si>
    <t>専修学校</t>
  </si>
  <si>
    <t>各種学校</t>
  </si>
  <si>
    <t>注）</t>
  </si>
  <si>
    <t>大学の集計は,「学校数」,「教員数」,「職員数」は大学本部の所在地とし,「学生数」</t>
  </si>
  <si>
    <t>のみ学部所在地とするのが原則であるが,県内に学部のみ所在する大学は分校とし,「教</t>
  </si>
  <si>
    <t>員数」,「職員数」は除外したが，「学部学生数」を在学者数に含めた。</t>
  </si>
  <si>
    <t>資料：県統計課「学校基本調査の概要」</t>
  </si>
  <si>
    <t>－</t>
    <phoneticPr fontId="2"/>
  </si>
  <si>
    <t xml:space="preserve">    11 1999</t>
    <phoneticPr fontId="2"/>
  </si>
  <si>
    <t xml:space="preserve">   古 座 町</t>
  </si>
  <si>
    <t xml:space="preserve">   太 地 町</t>
  </si>
  <si>
    <t xml:space="preserve">   那智勝浦町</t>
  </si>
  <si>
    <t xml:space="preserve">   串 本 町</t>
  </si>
  <si>
    <t xml:space="preserve">   上富田町</t>
  </si>
  <si>
    <t xml:space="preserve">   白 浜 町</t>
  </si>
  <si>
    <t xml:space="preserve">   印 南 町</t>
  </si>
  <si>
    <t xml:space="preserve">   南 部 町</t>
  </si>
  <si>
    <t xml:space="preserve">   南部川村</t>
  </si>
  <si>
    <t xml:space="preserve">   美 浜 町</t>
  </si>
  <si>
    <t xml:space="preserve">   広 川 町</t>
  </si>
  <si>
    <t xml:space="preserve">   湯 浅 町</t>
  </si>
  <si>
    <t xml:space="preserve">   花 園 村</t>
  </si>
  <si>
    <t xml:space="preserve">   高 野 町</t>
  </si>
  <si>
    <t xml:space="preserve">   九度山町</t>
  </si>
  <si>
    <t xml:space="preserve">   高野口町</t>
  </si>
  <si>
    <t xml:space="preserve">   かつらぎ町</t>
  </si>
  <si>
    <t xml:space="preserve">   岩 出 町</t>
  </si>
  <si>
    <t xml:space="preserve">   貴志川町</t>
  </si>
  <si>
    <t xml:space="preserve">   桃 山 町</t>
  </si>
  <si>
    <t xml:space="preserve">   粉 河 町</t>
  </si>
  <si>
    <t xml:space="preserve">   打 田 町</t>
  </si>
  <si>
    <t xml:space="preserve">   下 津 町</t>
  </si>
  <si>
    <t xml:space="preserve">   新 宮 市</t>
  </si>
  <si>
    <t xml:space="preserve">   田 辺 市</t>
  </si>
  <si>
    <t xml:space="preserve">   御 坊 市</t>
  </si>
  <si>
    <t xml:space="preserve">   有 田 市</t>
  </si>
  <si>
    <t xml:space="preserve">   橋 本 市</t>
  </si>
  <si>
    <t xml:space="preserve">   海 南 市</t>
  </si>
  <si>
    <t xml:space="preserve">   和歌山市</t>
  </si>
  <si>
    <t>　　11　 1999</t>
  </si>
  <si>
    <t>　　10　 1998</t>
  </si>
  <si>
    <t>　　 9　 1997</t>
  </si>
  <si>
    <t>　　 8　 1996</t>
  </si>
  <si>
    <t>　　 7　 1995</t>
  </si>
  <si>
    <t>　　 6　 1994</t>
  </si>
  <si>
    <t>　　 5　 1993</t>
  </si>
  <si>
    <t>　　 4　 1992</t>
  </si>
  <si>
    <t>　　 3　 1991</t>
  </si>
  <si>
    <t>平成 2   1990</t>
  </si>
  <si>
    <t>　　60　 1985</t>
  </si>
  <si>
    <t>　　55　 1980</t>
  </si>
  <si>
    <t>　　50 　1975</t>
  </si>
  <si>
    <t>　　45   1970</t>
  </si>
  <si>
    <t>昭和40年 1965</t>
  </si>
  <si>
    <t>園数</t>
  </si>
  <si>
    <t xml:space="preserve"> 修了者</t>
  </si>
  <si>
    <t>入園者</t>
  </si>
  <si>
    <t xml:space="preserve">       ５歳</t>
  </si>
  <si>
    <t xml:space="preserve">       ４歳</t>
  </si>
  <si>
    <t xml:space="preserve">     ３歳</t>
  </si>
  <si>
    <t xml:space="preserve">  総数</t>
  </si>
  <si>
    <t xml:space="preserve"> ３月</t>
  </si>
  <si>
    <t>本年度</t>
  </si>
  <si>
    <t xml:space="preserve">  在園者</t>
  </si>
  <si>
    <t>　　　　　　　　　　　　　　　　　　　　　　　</t>
  </si>
  <si>
    <t>[年齢別在園者数]</t>
  </si>
  <si>
    <t>（ 5月 1日現在）</t>
  </si>
  <si>
    <t xml:space="preserve">  Ｃ．私立幼稚園</t>
  </si>
  <si>
    <t>Ｕ-02 市町村別幼稚園数，在園者数及び教員数</t>
  </si>
  <si>
    <t xml:space="preserve">  Ｂ．公立幼稚園</t>
  </si>
  <si>
    <t xml:space="preserve"> [年齢別在園者数]</t>
  </si>
  <si>
    <t>Ａ．幼稚園（公立，私立合計）</t>
  </si>
  <si>
    <t>－</t>
    <phoneticPr fontId="2"/>
  </si>
  <si>
    <t>私立</t>
  </si>
  <si>
    <t>公立</t>
  </si>
  <si>
    <t>国立</t>
  </si>
  <si>
    <t xml:space="preserve">    40   1965</t>
  </si>
  <si>
    <t>昭和35年 1960</t>
  </si>
  <si>
    <t>学級</t>
  </si>
  <si>
    <t xml:space="preserve"> 心身障害</t>
  </si>
  <si>
    <t xml:space="preserve"> 複式学級</t>
  </si>
  <si>
    <t xml:space="preserve"> 単式学級</t>
  </si>
  <si>
    <t xml:space="preserve"> 75条学級</t>
  </si>
  <si>
    <t xml:space="preserve">  児童数</t>
  </si>
  <si>
    <t xml:space="preserve"> (含単級)</t>
  </si>
  <si>
    <t xml:space="preserve">  学級数</t>
  </si>
  <si>
    <t>小学校数</t>
  </si>
  <si>
    <t>学級編制方式別児童数</t>
  </si>
  <si>
    <t>学級編制方式別学級数</t>
  </si>
  <si>
    <t xml:space="preserve">    ( 5月 1日現在)</t>
  </si>
  <si>
    <t>Ａ．学級編制方式別学級数及び児童数の推移</t>
  </si>
  <si>
    <t>Ｕ-03 小学校</t>
  </si>
  <si>
    <t>６学年</t>
  </si>
  <si>
    <t>５学年</t>
  </si>
  <si>
    <t>４学年</t>
  </si>
  <si>
    <t>３学年</t>
  </si>
  <si>
    <t>２学年</t>
  </si>
  <si>
    <t>１学年</t>
  </si>
  <si>
    <t>うち男</t>
  </si>
  <si>
    <t>教員</t>
  </si>
  <si>
    <t>[学年別児童数]</t>
  </si>
  <si>
    <t>単位：人</t>
  </si>
  <si>
    <t>Ｂ．教員数及び学年別児童数の推移</t>
  </si>
  <si>
    <t>－</t>
    <phoneticPr fontId="2"/>
  </si>
  <si>
    <t xml:space="preserve"> 北 山 村</t>
  </si>
  <si>
    <t xml:space="preserve"> 本 宮 町</t>
  </si>
  <si>
    <t xml:space="preserve"> 熊野川町</t>
  </si>
  <si>
    <t xml:space="preserve"> 古座川町</t>
  </si>
  <si>
    <t xml:space="preserve"> 古 座 町</t>
  </si>
  <si>
    <t xml:space="preserve"> 太 地 町</t>
  </si>
  <si>
    <t xml:space="preserve"> 那智勝浦町</t>
  </si>
  <si>
    <t xml:space="preserve"> 串 本 町</t>
  </si>
  <si>
    <t xml:space="preserve"> すさみ町</t>
  </si>
  <si>
    <t xml:space="preserve"> 日置川町</t>
  </si>
  <si>
    <t xml:space="preserve"> 上富田町</t>
  </si>
  <si>
    <t xml:space="preserve"> 大 塔 村</t>
  </si>
  <si>
    <t xml:space="preserve"> 中辺路町</t>
  </si>
  <si>
    <t xml:space="preserve"> 白 浜 町</t>
  </si>
  <si>
    <t xml:space="preserve"> 印 南 町</t>
  </si>
  <si>
    <t xml:space="preserve"> 南 部 町</t>
  </si>
  <si>
    <t xml:space="preserve"> 南部川村</t>
  </si>
  <si>
    <t xml:space="preserve"> 龍 神 村</t>
  </si>
  <si>
    <t xml:space="preserve"> 美 山 村</t>
  </si>
  <si>
    <t xml:space="preserve"> 中 津 村</t>
  </si>
  <si>
    <t xml:space="preserve"> 川 辺 町</t>
  </si>
  <si>
    <t xml:space="preserve"> 由 良 町</t>
  </si>
  <si>
    <t xml:space="preserve"> 日 高 町</t>
  </si>
  <si>
    <t xml:space="preserve"> 美 浜 町</t>
  </si>
  <si>
    <t xml:space="preserve"> 清 水 町</t>
  </si>
  <si>
    <t xml:space="preserve"> 金 屋 町</t>
  </si>
  <si>
    <t xml:space="preserve"> 吉 備 町</t>
  </si>
  <si>
    <t xml:space="preserve"> 広 川 町</t>
  </si>
  <si>
    <t xml:space="preserve"> 湯 浅 町</t>
  </si>
  <si>
    <t xml:space="preserve"> 花 園 村</t>
  </si>
  <si>
    <t xml:space="preserve"> 高 野 町</t>
  </si>
  <si>
    <t xml:space="preserve"> 九度山町</t>
  </si>
  <si>
    <t xml:space="preserve"> 高野口町</t>
  </si>
  <si>
    <t xml:space="preserve"> かつらぎ町</t>
  </si>
  <si>
    <t xml:space="preserve"> 岩 出 町</t>
  </si>
  <si>
    <t xml:space="preserve"> 貴志川町</t>
  </si>
  <si>
    <t xml:space="preserve"> 桃 山 町</t>
  </si>
  <si>
    <t xml:space="preserve"> 那 賀 町</t>
  </si>
  <si>
    <t xml:space="preserve"> 粉 河 町</t>
  </si>
  <si>
    <t xml:space="preserve"> 打 田 町</t>
  </si>
  <si>
    <t xml:space="preserve"> 美 里 町</t>
  </si>
  <si>
    <t xml:space="preserve"> 野 上 町</t>
  </si>
  <si>
    <t xml:space="preserve"> 下 津 町</t>
  </si>
  <si>
    <t xml:space="preserve"> 新 宮 市</t>
  </si>
  <si>
    <t xml:space="preserve"> 田 辺 市</t>
  </si>
  <si>
    <t xml:space="preserve"> 御 坊 市</t>
  </si>
  <si>
    <t xml:space="preserve"> 有 田 市</t>
  </si>
  <si>
    <t xml:space="preserve"> 橋 本 市</t>
  </si>
  <si>
    <t xml:space="preserve"> 海 南 市</t>
  </si>
  <si>
    <t xml:space="preserve"> 和歌山市</t>
  </si>
  <si>
    <t>平成11年1999</t>
  </si>
  <si>
    <t xml:space="preserve">     ６学年</t>
  </si>
  <si>
    <t xml:space="preserve">      ５学年</t>
  </si>
  <si>
    <t xml:space="preserve">     ４学年</t>
  </si>
  <si>
    <t xml:space="preserve">     ３学年</t>
  </si>
  <si>
    <t xml:space="preserve">      ２学年</t>
  </si>
  <si>
    <t xml:space="preserve">      　 単位：人</t>
    <phoneticPr fontId="2"/>
  </si>
  <si>
    <t xml:space="preserve"> ( 5月 1日現在)</t>
  </si>
  <si>
    <t>Ｃ．市町村別小学校数，教職員数及び学年別児童数－続き－</t>
  </si>
  <si>
    <t xml:space="preserve">   総 数</t>
  </si>
  <si>
    <t xml:space="preserve"> (本務者)</t>
  </si>
  <si>
    <t xml:space="preserve"> 小学校数</t>
  </si>
  <si>
    <t xml:space="preserve">     １学年</t>
  </si>
  <si>
    <t xml:space="preserve">        児童数 総数</t>
  </si>
  <si>
    <t xml:space="preserve">  教員数</t>
  </si>
  <si>
    <t>Ｃ．市町村別小学校数，教職員数及び学年別児童数</t>
  </si>
  <si>
    <t>－</t>
    <phoneticPr fontId="2"/>
  </si>
  <si>
    <t>学級数</t>
  </si>
  <si>
    <t>Ｄ．市町村別小学校数，学級編制方式別学級数及び児童数</t>
  </si>
  <si>
    <t xml:space="preserve"> 資料：県統計課「学校基本調査の概要」 注）片道が４㎞以上の遠距離通学者数。（ 5月 1日現在）</t>
  </si>
  <si>
    <t>－</t>
    <phoneticPr fontId="2"/>
  </si>
  <si>
    <t xml:space="preserve">  那智勝浦町</t>
  </si>
  <si>
    <t xml:space="preserve">  かつらぎ町</t>
  </si>
  <si>
    <t>平成 5年 1993</t>
  </si>
  <si>
    <t xml:space="preserve">  通学者数</t>
  </si>
  <si>
    <t xml:space="preserve"> その他</t>
  </si>
  <si>
    <t>不登校</t>
  </si>
  <si>
    <t xml:space="preserve"> 経済的理由</t>
  </si>
  <si>
    <t>病 気</t>
  </si>
  <si>
    <t xml:space="preserve"> 児童総数</t>
  </si>
  <si>
    <t xml:space="preserve">  遠距離</t>
  </si>
  <si>
    <t>前年 4月～当年 3月に30日以上の欠席者：理由別</t>
  </si>
  <si>
    <t xml:space="preserve"> 長期欠席</t>
  </si>
  <si>
    <t xml:space="preserve">   　単位：人</t>
    <phoneticPr fontId="2"/>
  </si>
  <si>
    <t>Ｅ．市町村別長期欠席及び遠距離通学児童数</t>
  </si>
  <si>
    <t xml:space="preserve"> Ｕ-03 小学校</t>
  </si>
  <si>
    <t>平成 2年 1990</t>
  </si>
  <si>
    <t>児童数</t>
  </si>
  <si>
    <t>外国人</t>
  </si>
  <si>
    <t>5月1日現在</t>
  </si>
  <si>
    <t>学年別帰国子女児童数</t>
  </si>
  <si>
    <t>し，当年 4月 1日から翌年 3月31日までの間に帰国した児童をいう。</t>
  </si>
  <si>
    <t>「帰国子女」とは，海外勤務者等の子女で，引き続き１年を超える期間海外に在留</t>
  </si>
  <si>
    <t>Ｆ．帰国子女及び外国人児童数</t>
  </si>
  <si>
    <t>　　 2 　1990</t>
  </si>
  <si>
    <t>平成元   1989</t>
  </si>
  <si>
    <t>　　63　 1988</t>
  </si>
  <si>
    <t>　　62　 1987</t>
  </si>
  <si>
    <t>　　61　 1986</t>
  </si>
  <si>
    <t xml:space="preserve">    35   1960</t>
  </si>
  <si>
    <t>昭和30年 1955</t>
  </si>
  <si>
    <t xml:space="preserve"> ３学年</t>
  </si>
  <si>
    <t xml:space="preserve"> ２学年</t>
  </si>
  <si>
    <t xml:space="preserve"> １学年</t>
  </si>
  <si>
    <t>生徒数</t>
  </si>
  <si>
    <t xml:space="preserve"> 教員数</t>
  </si>
  <si>
    <t xml:space="preserve"> 学校数</t>
  </si>
  <si>
    <t>Ａ．学校数，教員数及び生徒数の推移</t>
  </si>
  <si>
    <t>Ｕ-04 中学校</t>
  </si>
  <si>
    <t>－</t>
    <phoneticPr fontId="2"/>
  </si>
  <si>
    <t xml:space="preserve">  生徒数</t>
  </si>
  <si>
    <t>中学校数</t>
  </si>
  <si>
    <t>学級編制方式別生徒数</t>
  </si>
  <si>
    <t>Ｂ．市町村別中学校数，学級編制方式別学級数及び生徒数</t>
  </si>
  <si>
    <t xml:space="preserve">         ３学年</t>
  </si>
  <si>
    <t xml:space="preserve">         ２学年</t>
  </si>
  <si>
    <t xml:space="preserve">         １学年</t>
  </si>
  <si>
    <t xml:space="preserve"> 生徒数総数</t>
  </si>
  <si>
    <t>Ｃ．市町村別中学校数，教職員数及び学年別生徒数－続き－</t>
  </si>
  <si>
    <t xml:space="preserve">    総 数</t>
  </si>
  <si>
    <t xml:space="preserve">  (本務者)</t>
  </si>
  <si>
    <t xml:space="preserve">  中学校数</t>
  </si>
  <si>
    <t xml:space="preserve">      生徒数 総数</t>
  </si>
  <si>
    <t xml:space="preserve">   職員数</t>
  </si>
  <si>
    <t xml:space="preserve">   教員数</t>
  </si>
  <si>
    <t>Ｃ．市町村別中学校数，教職員数及び学年別生徒数</t>
  </si>
  <si>
    <t xml:space="preserve">   資料:県統計課｢学校基本調査の概要｣    注)片道が６㎞以上の遠距離通学者数。( 5月 1日現在)</t>
  </si>
  <si>
    <t xml:space="preserve">    11   1999</t>
  </si>
  <si>
    <t xml:space="preserve">    10   1998</t>
  </si>
  <si>
    <t xml:space="preserve">     9   1997</t>
  </si>
  <si>
    <t xml:space="preserve">     8   1996</t>
  </si>
  <si>
    <t xml:space="preserve">     7   1995</t>
  </si>
  <si>
    <t xml:space="preserve">     6   1994</t>
  </si>
  <si>
    <t xml:space="preserve"> 病気</t>
  </si>
  <si>
    <t xml:space="preserve"> 生徒総数</t>
  </si>
  <si>
    <t>注)遠距離</t>
  </si>
  <si>
    <t>[前年 4月～当年 3月に30日以上の欠席者の理由別]</t>
  </si>
  <si>
    <t xml:space="preserve">    単位：人</t>
    <phoneticPr fontId="2"/>
  </si>
  <si>
    <t>Ｄ．市町村別長期欠席及び遠距離通学生徒数</t>
  </si>
  <si>
    <t xml:space="preserve">  外国人生徒数</t>
  </si>
  <si>
    <t>－</t>
    <phoneticPr fontId="2"/>
  </si>
  <si>
    <t xml:space="preserve">          ３学年</t>
  </si>
  <si>
    <t xml:space="preserve">          ２学年</t>
  </si>
  <si>
    <t xml:space="preserve">          １学年</t>
  </si>
  <si>
    <t xml:space="preserve">  帰国子女生徒総数</t>
  </si>
  <si>
    <t xml:space="preserve"> 1999</t>
  </si>
  <si>
    <t xml:space="preserve"> 1998</t>
  </si>
  <si>
    <t xml:space="preserve"> 1997</t>
  </si>
  <si>
    <t xml:space="preserve"> 1996</t>
  </si>
  <si>
    <t xml:space="preserve"> 1995</t>
  </si>
  <si>
    <t xml:space="preserve"> 1994</t>
  </si>
  <si>
    <t xml:space="preserve"> 1993</t>
  </si>
  <si>
    <t xml:space="preserve"> 1992</t>
  </si>
  <si>
    <t xml:space="preserve"> 1991</t>
  </si>
  <si>
    <t xml:space="preserve"> 平成11年 </t>
  </si>
  <si>
    <t xml:space="preserve"> 平成10年 </t>
  </si>
  <si>
    <t xml:space="preserve"> 平成 9年 </t>
  </si>
  <si>
    <t xml:space="preserve">平成 8年 </t>
  </si>
  <si>
    <t xml:space="preserve"> 平成 7年 </t>
  </si>
  <si>
    <t xml:space="preserve"> 平成 6年 </t>
  </si>
  <si>
    <t xml:space="preserve"> 平成 5年 </t>
  </si>
  <si>
    <t xml:space="preserve"> 平成 4年 </t>
  </si>
  <si>
    <t xml:space="preserve">平成 3年 </t>
  </si>
  <si>
    <t>に在留し，当年 4月 1日から翌年 3月31日までの間に帰国した生徒をいう。</t>
  </si>
  <si>
    <t>「帰国子女」とは，海外勤務者等の子女で，引き続き１年を超える期間海外</t>
  </si>
  <si>
    <t>Ｅ．帰国子女及び外国人生徒数</t>
  </si>
  <si>
    <t xml:space="preserve">  女</t>
  </si>
  <si>
    <t xml:space="preserve">  男</t>
  </si>
  <si>
    <t>　11  1999</t>
  </si>
  <si>
    <t>　10  1998</t>
  </si>
  <si>
    <t>　 9  1997</t>
  </si>
  <si>
    <t>　 8　1996</t>
  </si>
  <si>
    <t>　 7  1995</t>
  </si>
  <si>
    <t>　 6　1994</t>
  </si>
  <si>
    <t>　 5　1993</t>
  </si>
  <si>
    <t>　 4  1992</t>
  </si>
  <si>
    <t>　 3　1991</t>
  </si>
  <si>
    <t>　 2  1990</t>
  </si>
  <si>
    <t>平元  1989</t>
  </si>
  <si>
    <t>　63　1988</t>
  </si>
  <si>
    <t>　62　1987</t>
  </si>
  <si>
    <t>　61　1986</t>
  </si>
  <si>
    <t>昭60年1985</t>
  </si>
  <si>
    <t xml:space="preserve"> 専攻科</t>
  </si>
  <si>
    <t xml:space="preserve">  総 合</t>
  </si>
  <si>
    <t xml:space="preserve"> 看護科</t>
  </si>
  <si>
    <t xml:space="preserve"> 家庭科</t>
  </si>
  <si>
    <t xml:space="preserve"> 商業科</t>
  </si>
  <si>
    <t xml:space="preserve"> 工業科</t>
  </si>
  <si>
    <t xml:space="preserve"> 農業科</t>
  </si>
  <si>
    <t xml:space="preserve"> 普通科</t>
  </si>
  <si>
    <t xml:space="preserve"> (看護科)</t>
  </si>
  <si>
    <t>［本科］</t>
  </si>
  <si>
    <t xml:space="preserve">  ( 5月 1日現在)</t>
  </si>
  <si>
    <t>Ａ．学科別生徒数</t>
  </si>
  <si>
    <t>Ｕ-06 高等学校</t>
  </si>
  <si>
    <t>－</t>
    <phoneticPr fontId="2"/>
  </si>
  <si>
    <t xml:space="preserve">    11 1999</t>
    <phoneticPr fontId="2"/>
  </si>
  <si>
    <t xml:space="preserve">    10  1998</t>
  </si>
  <si>
    <t xml:space="preserve">     9  1997</t>
  </si>
  <si>
    <t xml:space="preserve">     8  1996</t>
  </si>
  <si>
    <t xml:space="preserve">     7  1995</t>
  </si>
  <si>
    <t xml:space="preserve">     6  1994</t>
  </si>
  <si>
    <t xml:space="preserve">     5  1993</t>
  </si>
  <si>
    <t xml:space="preserve">     4  1992</t>
  </si>
  <si>
    <t xml:space="preserve">     3  1991</t>
  </si>
  <si>
    <t>平成 2  1990</t>
  </si>
  <si>
    <t xml:space="preserve">    60  1985</t>
  </si>
  <si>
    <t xml:space="preserve">    55  1980</t>
  </si>
  <si>
    <t xml:space="preserve">    50  1975</t>
  </si>
  <si>
    <t xml:space="preserve">    45  1970</t>
  </si>
  <si>
    <t xml:space="preserve">    40  1965</t>
  </si>
  <si>
    <t xml:space="preserve">    35  1960</t>
  </si>
  <si>
    <t>昭和30年1955</t>
  </si>
  <si>
    <t xml:space="preserve">      専攻科</t>
  </si>
  <si>
    <t xml:space="preserve">      ４学年</t>
  </si>
  <si>
    <t xml:space="preserve">      ３学年</t>
  </si>
  <si>
    <t xml:space="preserve">   本科</t>
  </si>
  <si>
    <t xml:space="preserve">        　 単位：人</t>
    <phoneticPr fontId="2"/>
  </si>
  <si>
    <t xml:space="preserve">         ( 5月 1日現在)</t>
  </si>
  <si>
    <t>Ｂ．市町村別高等学校数,教職員数及び学年別生徒数－続き－</t>
  </si>
  <si>
    <t xml:space="preserve">  本科</t>
  </si>
  <si>
    <t xml:space="preserve">  職員数</t>
  </si>
  <si>
    <t xml:space="preserve"> 高等</t>
  </si>
  <si>
    <t xml:space="preserve">         　単位：人</t>
    <phoneticPr fontId="2"/>
  </si>
  <si>
    <t>Ｂ．市町村別高等学校，教職員及び学年別生徒数</t>
  </si>
  <si>
    <t>　　11　1999</t>
    <phoneticPr fontId="2"/>
  </si>
  <si>
    <t>平成 2 　1990</t>
  </si>
  <si>
    <t>昭和50年 1975</t>
  </si>
  <si>
    <t xml:space="preserve">     養護学校</t>
  </si>
  <si>
    <t xml:space="preserve">      聾学校</t>
  </si>
  <si>
    <t xml:space="preserve">      盲学校</t>
  </si>
  <si>
    <t xml:space="preserve">  高等部</t>
  </si>
  <si>
    <t xml:space="preserve">  中学部</t>
  </si>
  <si>
    <t xml:space="preserve">  小学部</t>
  </si>
  <si>
    <t xml:space="preserve">  幼稚部</t>
  </si>
  <si>
    <t xml:space="preserve">  総  数</t>
  </si>
  <si>
    <t xml:space="preserve">  在学者</t>
  </si>
  <si>
    <t xml:space="preserve">  学校数</t>
  </si>
  <si>
    <t xml:space="preserve">          ( 5月 1日現在)</t>
  </si>
  <si>
    <t>Ｕ-07 盲学校，聾学校及び養護学校</t>
  </si>
  <si>
    <t>資料：文部省「学校基本調査報告書（高等教育機関編）」</t>
  </si>
  <si>
    <t>－</t>
    <phoneticPr fontId="2"/>
  </si>
  <si>
    <t xml:space="preserve"> 学生数</t>
  </si>
  <si>
    <t xml:space="preserve"> ＃うち男</t>
  </si>
  <si>
    <t>高等専門学校</t>
  </si>
  <si>
    <t>Ａ．高等専門学校及び短期大学</t>
  </si>
  <si>
    <t>Ｕ-08 高等教育機関</t>
  </si>
  <si>
    <t xml:space="preserve"> うち男</t>
  </si>
  <si>
    <t xml:space="preserve"> ＃</t>
  </si>
  <si>
    <t xml:space="preserve"> 大学院</t>
  </si>
  <si>
    <t xml:space="preserve">  学部</t>
  </si>
  <si>
    <t xml:space="preserve">      （ 5月 1日現在在籍者）</t>
  </si>
  <si>
    <t>Ｂ．大学・大学院</t>
  </si>
  <si>
    <t>　　     私立</t>
  </si>
  <si>
    <t>　 　    公立</t>
  </si>
  <si>
    <t xml:space="preserve">         国立</t>
  </si>
  <si>
    <t xml:space="preserve">    大学</t>
  </si>
  <si>
    <t>－</t>
    <phoneticPr fontId="2"/>
  </si>
  <si>
    <t xml:space="preserve">         公立</t>
  </si>
  <si>
    <t xml:space="preserve">    短期大学</t>
  </si>
  <si>
    <t>平成 9年1997</t>
  </si>
  <si>
    <t>平成 8年1996</t>
  </si>
  <si>
    <t xml:space="preserve">  その他</t>
  </si>
  <si>
    <t xml:space="preserve"> 三重県</t>
  </si>
  <si>
    <t xml:space="preserve">  愛知県</t>
  </si>
  <si>
    <t xml:space="preserve"> 滋賀県</t>
  </si>
  <si>
    <t xml:space="preserve">  京都府</t>
  </si>
  <si>
    <t xml:space="preserve"> 奈良県</t>
  </si>
  <si>
    <t xml:space="preserve">  兵庫県</t>
  </si>
  <si>
    <t xml:space="preserve"> 大阪府</t>
  </si>
  <si>
    <t xml:space="preserve"> 和歌山県</t>
  </si>
  <si>
    <t>出身高校の所在地都道府県</t>
  </si>
  <si>
    <t xml:space="preserve">  入学者</t>
  </si>
  <si>
    <t xml:space="preserve"> 単位：人</t>
    <phoneticPr fontId="2"/>
  </si>
  <si>
    <t>Ｃ．出身高校の所在地都道府県別 短期大学，大学入学者数</t>
  </si>
  <si>
    <t>①のうち他県への進学者</t>
  </si>
  <si>
    <t>－</t>
    <phoneticPr fontId="2"/>
  </si>
  <si>
    <t>②のうち就職進学者</t>
  </si>
  <si>
    <t>①のうち就職進学者</t>
  </si>
  <si>
    <t>[再掲]</t>
  </si>
  <si>
    <t>⑦ 死亡・不詳</t>
  </si>
  <si>
    <t>⑥ 無業者</t>
  </si>
  <si>
    <t>⑤ 就職者</t>
  </si>
  <si>
    <t>┘</t>
    <phoneticPr fontId="2"/>
  </si>
  <si>
    <t>④ 公共職業能力開発施設入学者</t>
  </si>
  <si>
    <t>├　　  121</t>
    <phoneticPr fontId="2"/>
  </si>
  <si>
    <t>③ 専修学校(一般課程)等入学者</t>
  </si>
  <si>
    <t>┐</t>
    <phoneticPr fontId="2"/>
  </si>
  <si>
    <t>② 専修学校(高等課程)進学者</t>
  </si>
  <si>
    <t>盲・聾・養護学校高等部</t>
  </si>
  <si>
    <t>高等学校別科</t>
  </si>
  <si>
    <t>通信制</t>
  </si>
  <si>
    <t>定時制</t>
  </si>
  <si>
    <t>全日制</t>
  </si>
  <si>
    <t>高等学校本科</t>
  </si>
  <si>
    <t>① 進学者</t>
  </si>
  <si>
    <t>卒業者総数</t>
  </si>
  <si>
    <t xml:space="preserve"> 平成11年</t>
  </si>
  <si>
    <t xml:space="preserve"> 平成10年</t>
  </si>
  <si>
    <t xml:space="preserve"> 平成 9年</t>
  </si>
  <si>
    <t xml:space="preserve"> 平成 8年</t>
  </si>
  <si>
    <t xml:space="preserve"> 平成 7年</t>
  </si>
  <si>
    <t xml:space="preserve">   1999</t>
  </si>
  <si>
    <t xml:space="preserve">   1998</t>
  </si>
  <si>
    <t xml:space="preserve">   1997</t>
  </si>
  <si>
    <t xml:space="preserve">   1996</t>
  </si>
  <si>
    <t xml:space="preserve">   1995</t>
  </si>
  <si>
    <t xml:space="preserve">       　単位：人</t>
    <phoneticPr fontId="2"/>
  </si>
  <si>
    <t xml:space="preserve">     ( 3月卒業者)</t>
  </si>
  <si>
    <t xml:space="preserve">      Ａ．卒業後の状況</t>
  </si>
  <si>
    <t>Ｕ-09 中学校卒業後の状況</t>
  </si>
  <si>
    <t>盲・聾・養護高等部本科</t>
  </si>
  <si>
    <t>入学志願者総数</t>
  </si>
  <si>
    <t xml:space="preserve">     　  単位：人</t>
    <phoneticPr fontId="2"/>
  </si>
  <si>
    <t xml:space="preserve">      Ｂ．高等学校等への入学志願者数</t>
  </si>
  <si>
    <t xml:space="preserve">    うち県内</t>
  </si>
  <si>
    <t>産業不詳</t>
  </si>
  <si>
    <t>第３次産業</t>
  </si>
  <si>
    <t>第２次産業</t>
  </si>
  <si>
    <t>第１次産業</t>
  </si>
  <si>
    <t xml:space="preserve">  県  外</t>
  </si>
  <si>
    <t xml:space="preserve">  県  内</t>
  </si>
  <si>
    <t xml:space="preserve"> 就職者 総数</t>
  </si>
  <si>
    <t xml:space="preserve"> 平成 6年</t>
  </si>
  <si>
    <t xml:space="preserve">      　 単位：人</t>
    <phoneticPr fontId="2"/>
  </si>
  <si>
    <t xml:space="preserve">      Ｃ．産業及び就職地別就職者数</t>
  </si>
  <si>
    <t>④のうち就職している者</t>
  </si>
  <si>
    <t>③のうち就職している者</t>
  </si>
  <si>
    <t>②のうち就職している者</t>
  </si>
  <si>
    <t>①のうち就職している者</t>
  </si>
  <si>
    <t>⑥ その他</t>
  </si>
  <si>
    <t>④ 公共職業能力開発施設等入学</t>
  </si>
  <si>
    <t>③ 専修学校[一般課程]等入学者</t>
  </si>
  <si>
    <t>② 専修学校[専門課程]進学者</t>
  </si>
  <si>
    <t>盲･聾･養護高等部専攻科</t>
  </si>
  <si>
    <t>高等学校(専攻科)</t>
  </si>
  <si>
    <t>大学･短期大学(別科)</t>
  </si>
  <si>
    <t>大学･短期大学通信教育部</t>
  </si>
  <si>
    <t>短期大学(本科)</t>
  </si>
  <si>
    <t>大学(学部)</t>
  </si>
  <si>
    <t>私立高校</t>
  </si>
  <si>
    <t>公立高校</t>
  </si>
  <si>
    <t>卒業者 総数</t>
  </si>
  <si>
    <t>Ａ．卒業後の状況</t>
  </si>
  <si>
    <t>Ｕ-10 高等学校卒業後の状況</t>
  </si>
  <si>
    <t>県外就職</t>
  </si>
  <si>
    <t>県内就職</t>
  </si>
  <si>
    <t xml:space="preserve">   女子</t>
  </si>
  <si>
    <t xml:space="preserve">   男子</t>
  </si>
  <si>
    <t>　　63 　1988</t>
  </si>
  <si>
    <t xml:space="preserve"> 保険業</t>
  </si>
  <si>
    <t>業飲食店</t>
  </si>
  <si>
    <t xml:space="preserve"> 通信業</t>
  </si>
  <si>
    <t xml:space="preserve"> ,水道業</t>
  </si>
  <si>
    <t xml:space="preserve">  公務</t>
  </si>
  <si>
    <t xml:space="preserve"> ｻ-ﾋﾞｽ業</t>
  </si>
  <si>
    <t>不動産業</t>
  </si>
  <si>
    <t xml:space="preserve"> 金融・</t>
  </si>
  <si>
    <t>卸売小売</t>
  </si>
  <si>
    <t xml:space="preserve"> 運輸・</t>
  </si>
  <si>
    <t xml:space="preserve"> 電気,ｶﾞｽ</t>
  </si>
  <si>
    <t xml:space="preserve">  産業</t>
  </si>
  <si>
    <t xml:space="preserve">  製造業</t>
  </si>
  <si>
    <t xml:space="preserve">  不詳</t>
  </si>
  <si>
    <t xml:space="preserve">  第３次</t>
  </si>
  <si>
    <t>－</t>
    <phoneticPr fontId="2"/>
  </si>
  <si>
    <t xml:space="preserve">  　－</t>
  </si>
  <si>
    <t xml:space="preserve"> 建設業</t>
  </si>
  <si>
    <t xml:space="preserve">  鉱業</t>
  </si>
  <si>
    <t xml:space="preserve">  漁業</t>
  </si>
  <si>
    <t xml:space="preserve">  林業</t>
  </si>
  <si>
    <t xml:space="preserve">  農業</t>
  </si>
  <si>
    <t xml:space="preserve">   県外</t>
  </si>
  <si>
    <t xml:space="preserve">   県内</t>
  </si>
  <si>
    <t xml:space="preserve">  第２次</t>
  </si>
  <si>
    <t xml:space="preserve">  第１次</t>
  </si>
  <si>
    <t xml:space="preserve">   総数</t>
  </si>
  <si>
    <t xml:space="preserve">       　単位：人</t>
    <phoneticPr fontId="2"/>
  </si>
  <si>
    <t>( 3月卒業者)</t>
  </si>
  <si>
    <t>Ｂ．産業及び就職地別就職者数</t>
  </si>
  <si>
    <t>　  その他</t>
  </si>
  <si>
    <t xml:space="preserve">    三重県</t>
  </si>
  <si>
    <t>　　静岡県</t>
  </si>
  <si>
    <t>　  愛知県</t>
  </si>
  <si>
    <t xml:space="preserve">    埼玉県</t>
  </si>
  <si>
    <t>　　神奈川県</t>
  </si>
  <si>
    <t>　　東京都</t>
  </si>
  <si>
    <t>　　</t>
  </si>
  <si>
    <t>　　滋賀県</t>
  </si>
  <si>
    <t>　　奈良県</t>
  </si>
  <si>
    <t>　  兵庫県</t>
  </si>
  <si>
    <t>　  京都府</t>
  </si>
  <si>
    <t>　  大阪府</t>
  </si>
  <si>
    <t>県外就職者</t>
  </si>
  <si>
    <t>県内就職者</t>
  </si>
  <si>
    <t xml:space="preserve">   総  数</t>
  </si>
  <si>
    <t xml:space="preserve">   1994</t>
  </si>
  <si>
    <t>Ｃ．就職先都道府県別就職者数</t>
  </si>
  <si>
    <t>上記以外のもの</t>
  </si>
  <si>
    <t xml:space="preserve">    採掘･建設･労務作業者</t>
  </si>
  <si>
    <t xml:space="preserve">    建設機械運転･電気作業者</t>
  </si>
  <si>
    <t xml:space="preserve">    定置機関運転･</t>
  </si>
  <si>
    <t xml:space="preserve">    製造・製作作業者</t>
  </si>
  <si>
    <t>生産工程・労務作業者</t>
  </si>
  <si>
    <t>運輸・通信従事者</t>
  </si>
  <si>
    <t xml:space="preserve">    漁業作業者</t>
  </si>
  <si>
    <t xml:space="preserve">    農林業作業者</t>
  </si>
  <si>
    <t>農林漁業作業者</t>
  </si>
  <si>
    <t>保安職業従事者</t>
  </si>
  <si>
    <t>サ－ビス職業従事者</t>
  </si>
  <si>
    <t>販売従事者</t>
  </si>
  <si>
    <t>事務従事者</t>
  </si>
  <si>
    <t>専門的･技術的職業従事者</t>
  </si>
  <si>
    <t>　　　総  数</t>
  </si>
  <si>
    <t>Ｄ．職業別就職者数</t>
  </si>
  <si>
    <t xml:space="preserve">  沖 縄 県</t>
  </si>
  <si>
    <t xml:space="preserve">  鹿児島県</t>
  </si>
  <si>
    <t xml:space="preserve">  宮 崎 県</t>
  </si>
  <si>
    <t xml:space="preserve">  大 分 県</t>
  </si>
  <si>
    <t xml:space="preserve">  熊 本 県</t>
  </si>
  <si>
    <t xml:space="preserve">  長 崎 県</t>
  </si>
  <si>
    <t xml:space="preserve">  佐 賀 県</t>
  </si>
  <si>
    <t xml:space="preserve">  福 岡 県</t>
  </si>
  <si>
    <t xml:space="preserve">  高 知 県</t>
  </si>
  <si>
    <t xml:space="preserve">  愛 媛 県</t>
  </si>
  <si>
    <t xml:space="preserve">  香 川 県</t>
  </si>
  <si>
    <t xml:space="preserve">  徳 島 県</t>
  </si>
  <si>
    <t xml:space="preserve">  山 口 県</t>
  </si>
  <si>
    <t xml:space="preserve">  広 島 県</t>
  </si>
  <si>
    <t xml:space="preserve">  岡 山 県</t>
  </si>
  <si>
    <t xml:space="preserve">  島 根 県</t>
  </si>
  <si>
    <t xml:space="preserve">  鳥 取 県</t>
  </si>
  <si>
    <t xml:space="preserve">  和歌山県</t>
  </si>
  <si>
    <t xml:space="preserve">  奈 良 県</t>
  </si>
  <si>
    <t xml:space="preserve">  兵 庫 県</t>
  </si>
  <si>
    <t xml:space="preserve">  大 阪 府</t>
  </si>
  <si>
    <t xml:space="preserve">  京 都 府</t>
  </si>
  <si>
    <t xml:space="preserve">  滋 賀 県</t>
  </si>
  <si>
    <t xml:space="preserve">  三 重 県</t>
  </si>
  <si>
    <t xml:space="preserve">  愛 知 県</t>
  </si>
  <si>
    <t xml:space="preserve">  静 岡 県</t>
  </si>
  <si>
    <t xml:space="preserve">  岐 阜 県</t>
  </si>
  <si>
    <t xml:space="preserve">  長 野 県</t>
  </si>
  <si>
    <t xml:space="preserve">  山 梨 県</t>
  </si>
  <si>
    <t xml:space="preserve">  福 井 県</t>
  </si>
  <si>
    <t xml:space="preserve">  石 川 県</t>
  </si>
  <si>
    <t xml:space="preserve">  富 山 県</t>
  </si>
  <si>
    <t xml:space="preserve">  新 潟 県</t>
  </si>
  <si>
    <t xml:space="preserve">  神奈川県</t>
  </si>
  <si>
    <t xml:space="preserve">  東 京 都</t>
  </si>
  <si>
    <t xml:space="preserve">  千 葉 県</t>
  </si>
  <si>
    <t xml:space="preserve">  埼 玉 県</t>
  </si>
  <si>
    <t xml:space="preserve">  群 馬 県</t>
  </si>
  <si>
    <t xml:space="preserve">  栃 木 県</t>
  </si>
  <si>
    <t xml:space="preserve">  茨 城 県</t>
  </si>
  <si>
    <t xml:space="preserve">  福 島 県</t>
  </si>
  <si>
    <t xml:space="preserve">  山 形 県</t>
  </si>
  <si>
    <t xml:space="preserve">  秋 田 県</t>
  </si>
  <si>
    <t xml:space="preserve">  宮 城 県</t>
  </si>
  <si>
    <t xml:space="preserve">  岩 手 県</t>
  </si>
  <si>
    <t xml:space="preserve">  青 森 県</t>
  </si>
  <si>
    <t xml:space="preserve">  北 海 道</t>
  </si>
  <si>
    <t xml:space="preserve"> 大学</t>
  </si>
  <si>
    <t xml:space="preserve"> 短期大学</t>
  </si>
  <si>
    <t xml:space="preserve"> 都道府県</t>
  </si>
  <si>
    <t xml:space="preserve"> 大学所在地</t>
  </si>
  <si>
    <t xml:space="preserve">  平成10年(1998) 4月入学者（県内高校出身）</t>
  </si>
  <si>
    <t xml:space="preserve">  平成 9年(1997) 4月入学者</t>
  </si>
  <si>
    <t xml:space="preserve"> 短期大学，</t>
  </si>
  <si>
    <t xml:space="preserve">       　 単位：人</t>
    <phoneticPr fontId="2"/>
  </si>
  <si>
    <t>Ｅ．県内高校出身者の進学短期大学及び大学所在地都道府県</t>
  </si>
  <si>
    <t>Ｕ-10 高校卒業後の状況</t>
  </si>
  <si>
    <t xml:space="preserve">       注）予定者を含む。</t>
  </si>
  <si>
    <t>－</t>
    <phoneticPr fontId="2"/>
  </si>
  <si>
    <t>　　　　女</t>
  </si>
  <si>
    <t>　　　　男</t>
  </si>
  <si>
    <t>　　短期大学</t>
  </si>
  <si>
    <t>　　大学</t>
  </si>
  <si>
    <t>平成10年 1998</t>
  </si>
  <si>
    <t>平成 9年 1997</t>
  </si>
  <si>
    <t>平成 8年 1996</t>
  </si>
  <si>
    <t>平成 7年 1995</t>
  </si>
  <si>
    <t>平成 6年 1994</t>
  </si>
  <si>
    <t xml:space="preserve">  研修医</t>
  </si>
  <si>
    <t>不詳</t>
  </si>
  <si>
    <t xml:space="preserve"> いた者</t>
  </si>
  <si>
    <t xml:space="preserve">  進学者</t>
  </si>
  <si>
    <t xml:space="preserve"> 注)臨床</t>
  </si>
  <si>
    <t>死亡･</t>
  </si>
  <si>
    <t xml:space="preserve"> 無業者</t>
  </si>
  <si>
    <t xml:space="preserve"> 仕事に就</t>
  </si>
  <si>
    <t xml:space="preserve">  就職</t>
  </si>
  <si>
    <t xml:space="preserve"> 就職者</t>
  </si>
  <si>
    <t xml:space="preserve"> 進学者</t>
  </si>
  <si>
    <t xml:space="preserve"> 一時的な</t>
  </si>
  <si>
    <t xml:space="preserve">    （各年 3月卒）</t>
  </si>
  <si>
    <t>Ｕ-11 大学・短期大学卒業後の状況</t>
  </si>
  <si>
    <t>資料：県統計課「学校保健統計調査」</t>
  </si>
  <si>
    <t xml:space="preserve">  17</t>
  </si>
  <si>
    <t xml:space="preserve">       3</t>
  </si>
  <si>
    <t xml:space="preserve">  16</t>
  </si>
  <si>
    <t xml:space="preserve">       2</t>
  </si>
  <si>
    <t>高 校  1年  15歳</t>
  </si>
  <si>
    <t xml:space="preserve">  14</t>
  </si>
  <si>
    <t xml:space="preserve">  13</t>
  </si>
  <si>
    <t xml:space="preserve">  12歳</t>
  </si>
  <si>
    <t>中学校 1年</t>
  </si>
  <si>
    <t xml:space="preserve">  11</t>
  </si>
  <si>
    <t xml:space="preserve">       6</t>
  </si>
  <si>
    <t xml:space="preserve">  10</t>
  </si>
  <si>
    <t xml:space="preserve">       5</t>
  </si>
  <si>
    <t xml:space="preserve">   9</t>
  </si>
  <si>
    <t xml:space="preserve">       4</t>
  </si>
  <si>
    <t xml:space="preserve">   8</t>
  </si>
  <si>
    <t xml:space="preserve">   7</t>
  </si>
  <si>
    <t xml:space="preserve">   6歳</t>
  </si>
  <si>
    <t>小学校 1年</t>
  </si>
  <si>
    <t xml:space="preserve">   5歳</t>
  </si>
  <si>
    <t>㎝</t>
  </si>
  <si>
    <t>　　　　座高</t>
  </si>
  <si>
    <t>㎏</t>
  </si>
  <si>
    <t>　　　　体重</t>
  </si>
  <si>
    <t>　　　　身長</t>
  </si>
  <si>
    <t>全国</t>
  </si>
  <si>
    <t>1999年</t>
  </si>
  <si>
    <t>1998年</t>
  </si>
  <si>
    <t xml:space="preserve"> 1969年</t>
  </si>
  <si>
    <t>(30年前)</t>
  </si>
  <si>
    <t xml:space="preserve"> (30年前)</t>
  </si>
  <si>
    <t xml:space="preserve">         女</t>
  </si>
  <si>
    <t xml:space="preserve">         男</t>
  </si>
  <si>
    <t xml:space="preserve">  「学校保健統計調査」は 4～ 6月に実地，年齢は 4月 1日現在である。</t>
  </si>
  <si>
    <t>Ｕ-12 幼児・児童・生徒の発育状況</t>
  </si>
  <si>
    <t>資料：県教育委員会 社会教育課「和歌山県の社会教育」</t>
  </si>
  <si>
    <t>那智勝浦町立図書館</t>
  </si>
  <si>
    <t>串本町立図書館</t>
  </si>
  <si>
    <t>上富田町立図書館</t>
  </si>
  <si>
    <t>白浜町立図書館</t>
  </si>
  <si>
    <t>美浜町立図書館</t>
  </si>
  <si>
    <t>湯浅町立図書館</t>
  </si>
  <si>
    <t>かつらぎ町立図書館</t>
  </si>
  <si>
    <t>岩出町立図書館</t>
  </si>
  <si>
    <t>貴志川町立図書館</t>
  </si>
  <si>
    <t>粉河町立図書館</t>
  </si>
  <si>
    <t>那賀町立図書館</t>
  </si>
  <si>
    <t>下津町立図書館</t>
  </si>
  <si>
    <t>新宮市立図書館</t>
  </si>
  <si>
    <t>田辺市立図書館</t>
  </si>
  <si>
    <t>御坊市立図書館</t>
  </si>
  <si>
    <t>有田市立図書館</t>
  </si>
  <si>
    <t>橋本市立図書館</t>
  </si>
  <si>
    <t>海南市立児童図書館</t>
  </si>
  <si>
    <t>和歌山市立図書館</t>
  </si>
  <si>
    <t>市町村立図書館</t>
  </si>
  <si>
    <t>紀北分館(那賀町)</t>
  </si>
  <si>
    <t>紀南分館(田辺市)</t>
  </si>
  <si>
    <t>本館(和歌山市)</t>
  </si>
  <si>
    <t>県立図書館</t>
  </si>
  <si>
    <t>千冊</t>
  </si>
  <si>
    <t>㎡</t>
  </si>
  <si>
    <t xml:space="preserve"> うち司書</t>
  </si>
  <si>
    <t xml:space="preserve"> 登録者数</t>
  </si>
  <si>
    <t xml:space="preserve"> 貸出冊数</t>
  </si>
  <si>
    <t xml:space="preserve"> (延)面積</t>
  </si>
  <si>
    <t xml:space="preserve">  専任</t>
  </si>
  <si>
    <t xml:space="preserve"> 館外貸出</t>
  </si>
  <si>
    <t>前年度</t>
  </si>
  <si>
    <t xml:space="preserve">  蔵書数</t>
  </si>
  <si>
    <t xml:space="preserve"> 閲覧席数</t>
  </si>
  <si>
    <t xml:space="preserve"> 建物の総</t>
  </si>
  <si>
    <t xml:space="preserve">       (平成11年 4月 1日現在)</t>
  </si>
  <si>
    <t>Ｕ-13 公立図書館</t>
  </si>
  <si>
    <t>資料：県総務学事課</t>
  </si>
  <si>
    <t xml:space="preserve">  東牟婁郡</t>
  </si>
  <si>
    <t xml:space="preserve">  西牟婁郡</t>
  </si>
  <si>
    <t xml:space="preserve">  日 高 郡</t>
  </si>
  <si>
    <t xml:space="preserve">  有 田 郡</t>
  </si>
  <si>
    <t xml:space="preserve">  伊 都 郡</t>
  </si>
  <si>
    <t xml:space="preserve">  那 賀 郡</t>
  </si>
  <si>
    <t>－</t>
    <phoneticPr fontId="2"/>
  </si>
  <si>
    <t xml:space="preserve">  海 草 郡</t>
  </si>
  <si>
    <t xml:space="preserve">  新 宮 市</t>
  </si>
  <si>
    <t xml:space="preserve">  田 辺 市</t>
  </si>
  <si>
    <t xml:space="preserve">  御 坊 市</t>
  </si>
  <si>
    <t xml:space="preserve">  有 田 市</t>
  </si>
  <si>
    <t xml:space="preserve">  橋 本 市</t>
  </si>
  <si>
    <t xml:space="preserve">  海 南 市</t>
  </si>
  <si>
    <t xml:space="preserve">  和歌山市</t>
  </si>
  <si>
    <t xml:space="preserve"> 4   1</t>
  </si>
  <si>
    <t xml:space="preserve">    11  1999</t>
  </si>
  <si>
    <t xml:space="preserve"> 2   1</t>
  </si>
  <si>
    <t xml:space="preserve"> 9   1</t>
  </si>
  <si>
    <t xml:space="preserve"> 9月10日</t>
  </si>
  <si>
    <t>昭和60年1985</t>
  </si>
  <si>
    <t>諸  教</t>
  </si>
  <si>
    <t xml:space="preserve">  仏教系 </t>
    <phoneticPr fontId="2"/>
  </si>
  <si>
    <t>ｷﾘｽﾄ教系</t>
  </si>
  <si>
    <t>神道系</t>
  </si>
  <si>
    <t>総  数</t>
  </si>
  <si>
    <t>（ 4月 1日現在）</t>
  </si>
  <si>
    <t>Ｕ-14 市郡別，系統別宗教法人数</t>
  </si>
  <si>
    <t>資料：ＮＨＫ和歌山放送局</t>
  </si>
  <si>
    <t xml:space="preserve">    うち衛星契約数</t>
  </si>
  <si>
    <t xml:space="preserve">    放送受信契約数</t>
  </si>
  <si>
    <t xml:space="preserve">      ( 3月末現在)</t>
  </si>
  <si>
    <t>Ｕ-15 市町村別テレビ契約数</t>
  </si>
  <si>
    <t>資料：県都市計画課（社会人口統計体系収集資料）</t>
  </si>
  <si>
    <t>－</t>
    <phoneticPr fontId="2"/>
  </si>
  <si>
    <t>県  計</t>
  </si>
  <si>
    <t>ha</t>
  </si>
  <si>
    <t>面 積</t>
  </si>
  <si>
    <t>箇所数</t>
  </si>
  <si>
    <t xml:space="preserve"> その他の都市公園</t>
  </si>
  <si>
    <t>　　運動公園</t>
  </si>
  <si>
    <t>　　近隣公園</t>
  </si>
  <si>
    <t>　　街区公園</t>
  </si>
  <si>
    <t>　　　総数</t>
  </si>
  <si>
    <t>(平成10年[1998] 3月末現在)</t>
  </si>
  <si>
    <t>Ｕ-16 市町村別都市公園</t>
  </si>
  <si>
    <t>資料：県教育委員会 文化財課</t>
  </si>
  <si>
    <t xml:space="preserve"> に渡る物</t>
  </si>
  <si>
    <t>－</t>
    <phoneticPr fontId="2"/>
  </si>
  <si>
    <t xml:space="preserve"> 複数の市町村</t>
  </si>
  <si>
    <t xml:space="preserve">    7   1995</t>
  </si>
  <si>
    <t xml:space="preserve">                                                                   </t>
  </si>
  <si>
    <t xml:space="preserve"> 県</t>
  </si>
  <si>
    <t xml:space="preserve"> 国</t>
  </si>
  <si>
    <t>　文化財</t>
  </si>
  <si>
    <t xml:space="preserve">   その他</t>
  </si>
  <si>
    <t xml:space="preserve">    工芸</t>
  </si>
  <si>
    <t xml:space="preserve">    彫刻</t>
  </si>
  <si>
    <t xml:space="preserve">    絵画</t>
  </si>
  <si>
    <t xml:space="preserve">   建造物</t>
  </si>
  <si>
    <t>　民俗</t>
  </si>
  <si>
    <t>　記念物</t>
  </si>
  <si>
    <t>美術工芸品</t>
  </si>
  <si>
    <t>有形文化財</t>
  </si>
  <si>
    <t>（1998年12月26日現在）</t>
  </si>
  <si>
    <t>Ｕ-17 市町村別国・県指定文化財数</t>
  </si>
  <si>
    <t>資料：総務庁統計局「社会生活基本調査」</t>
  </si>
  <si>
    <t>～</t>
  </si>
  <si>
    <t>74</t>
  </si>
  <si>
    <t>64</t>
  </si>
  <si>
    <t>54</t>
  </si>
  <si>
    <t>44</t>
  </si>
  <si>
    <t>34</t>
  </si>
  <si>
    <t>24歳</t>
  </si>
  <si>
    <t>　</t>
  </si>
  <si>
    <t>女：無業者</t>
  </si>
  <si>
    <t>女：有業者</t>
  </si>
  <si>
    <t>療養</t>
  </si>
  <si>
    <t xml:space="preserve"> 付き合</t>
  </si>
  <si>
    <t>活動</t>
  </si>
  <si>
    <t>娯楽</t>
  </si>
  <si>
    <t xml:space="preserve"> 業以外)</t>
  </si>
  <si>
    <t>ぎ</t>
  </si>
  <si>
    <t>雑誌</t>
  </si>
  <si>
    <t>勤通学)</t>
  </si>
  <si>
    <t>その他</t>
  </si>
  <si>
    <t xml:space="preserve"> 受診・</t>
  </si>
  <si>
    <t xml:space="preserve"> 交際・</t>
  </si>
  <si>
    <t xml:space="preserve"> 社会的</t>
  </si>
  <si>
    <t xml:space="preserve"> ｽﾎﾟｰﾂ</t>
  </si>
  <si>
    <t xml:space="preserve"> 趣味・</t>
  </si>
  <si>
    <t xml:space="preserve"> 研究(学</t>
  </si>
  <si>
    <t xml:space="preserve"> くつろ</t>
  </si>
  <si>
    <t>ｵ･新聞･</t>
  </si>
  <si>
    <t>(除く通</t>
  </si>
  <si>
    <t xml:space="preserve"> ３次活動</t>
  </si>
  <si>
    <t xml:space="preserve"> 学習･ </t>
  </si>
  <si>
    <t xml:space="preserve"> 休養･</t>
  </si>
  <si>
    <t>ﾃﾚﾋﾞﾗｼﾞ</t>
  </si>
  <si>
    <t>移 動</t>
  </si>
  <si>
    <t>看護</t>
  </si>
  <si>
    <t>通学</t>
  </si>
  <si>
    <t>用事</t>
  </si>
  <si>
    <t xml:space="preserve"> 買い物</t>
  </si>
  <si>
    <t>育 児</t>
  </si>
  <si>
    <t xml:space="preserve"> 介護・</t>
  </si>
  <si>
    <t>家 事</t>
  </si>
  <si>
    <t>学 業</t>
  </si>
  <si>
    <t>仕 事</t>
  </si>
  <si>
    <t xml:space="preserve"> 通勤・</t>
  </si>
  <si>
    <t>２次活動</t>
  </si>
  <si>
    <t>食 事</t>
  </si>
  <si>
    <t xml:space="preserve"> 回りの</t>
  </si>
  <si>
    <t>睡 眠</t>
  </si>
  <si>
    <t xml:space="preserve"> １次活動</t>
    <phoneticPr fontId="2"/>
  </si>
  <si>
    <t>身の</t>
  </si>
  <si>
    <t xml:space="preserve"> </t>
  </si>
  <si>
    <t xml:space="preserve">  単位：時間.分</t>
    <phoneticPr fontId="2"/>
  </si>
  <si>
    <t>Ｂ．日曜日（平成 8年1996）</t>
  </si>
  <si>
    <t>連続する 2日間を調査。</t>
  </si>
  <si>
    <t xml:space="preserve">  調査の時期は， 9月28日(土)から10月 6日(日)までの 9日間のうち，指定された</t>
  </si>
  <si>
    <t>Ｕ-18 男女，年齢，行動の種類別１日の生活配分平均時間－続き－</t>
  </si>
  <si>
    <t xml:space="preserve"> １次活動</t>
  </si>
  <si>
    <t>Ａ．平日（平成 8年1996）</t>
  </si>
  <si>
    <t>は， 9月28日(土)から10月 6日(日)までの 9日間のうち，指定された連続する 2日間を調査。</t>
  </si>
  <si>
    <t>するため，昭和51年調査以来， 5年ごとに実施され，平成 8年調査は 5回目に当たる。調査時期</t>
  </si>
  <si>
    <t>　「社会生活基本調査」は，国民の生活時間の配分，自由時間における活動の内容等を明らかに</t>
  </si>
  <si>
    <t>Ｕ-18 男女，年齢，行動の種類別１日の生活配分平均時間</t>
  </si>
  <si>
    <t>資料：県観光課「観光客動態調査報告書」</t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</si>
  <si>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</si>
  <si>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</si>
  <si>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</si>
  <si>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</si>
  <si>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</si>
  <si>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</si>
  <si>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</si>
  <si>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</si>
  <si>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</si>
  <si>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</si>
  <si>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</si>
  <si>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 xml:space="preserve"> 1998年  1月</t>
  </si>
  <si>
    <t>三国山)</t>
  </si>
  <si>
    <t>葛城高原)</t>
  </si>
  <si>
    <t xml:space="preserve"> 水,吉備)</t>
  </si>
  <si>
    <t xml:space="preserve"> 峰,渡瀬)</t>
  </si>
  <si>
    <t>太地,古座)</t>
  </si>
  <si>
    <t xml:space="preserve"> ,橋杭岩)</t>
  </si>
  <si>
    <t>野口公園,</t>
  </si>
  <si>
    <t xml:space="preserve"> 根来寺,</t>
  </si>
  <si>
    <t xml:space="preserve"> 金屋,清</t>
  </si>
  <si>
    <t xml:space="preserve"> 含む)</t>
  </si>
  <si>
    <t>(川湯,湯の</t>
  </si>
  <si>
    <t>(那智山,</t>
  </si>
  <si>
    <t xml:space="preserve"> ,海中公園</t>
  </si>
  <si>
    <t xml:space="preserve">  すさみ)</t>
  </si>
  <si>
    <t>村公園,高</t>
  </si>
  <si>
    <t>(粉河寺,</t>
  </si>
  <si>
    <t xml:space="preserve"> 津,美里,</t>
  </si>
  <si>
    <t>(熊野川を</t>
  </si>
  <si>
    <t xml:space="preserve"> 温泉郷</t>
  </si>
  <si>
    <t xml:space="preserve"> 湯川温泉</t>
  </si>
  <si>
    <t>(潮岬,大島</t>
  </si>
  <si>
    <t xml:space="preserve"> (日置,</t>
  </si>
  <si>
    <t xml:space="preserve"> 川峡,杉</t>
  </si>
  <si>
    <t xml:space="preserve"> 紀仙峡</t>
  </si>
  <si>
    <t>石高原(下</t>
  </si>
  <si>
    <t>新宮,瀞峡</t>
  </si>
  <si>
    <t xml:space="preserve"> 熊野本宮</t>
  </si>
  <si>
    <t xml:space="preserve"> 勝浦温泉,</t>
  </si>
  <si>
    <t xml:space="preserve">  串本</t>
  </si>
  <si>
    <t>熊野枯木灘</t>
  </si>
  <si>
    <t xml:space="preserve"> 橋本(玉</t>
  </si>
  <si>
    <t xml:space="preserve"> 海南,生</t>
  </si>
  <si>
    <t xml:space="preserve"> 中辺路</t>
  </si>
  <si>
    <t xml:space="preserve"> 御坊市</t>
  </si>
  <si>
    <t>広川)</t>
  </si>
  <si>
    <t>風土記の丘</t>
  </si>
  <si>
    <t xml:space="preserve"> ,椿温泉</t>
  </si>
  <si>
    <t xml:space="preserve"> 南部川,</t>
  </si>
  <si>
    <t>,護摩檀山</t>
  </si>
  <si>
    <t xml:space="preserve"> ,道成寺,</t>
  </si>
  <si>
    <t>湯浅,</t>
  </si>
  <si>
    <t xml:space="preserve"> 大池遊園,</t>
  </si>
  <si>
    <t xml:space="preserve"> 磯ﾉ浦</t>
  </si>
  <si>
    <t xml:space="preserve"> 白浜温泉</t>
  </si>
  <si>
    <t>大塔,南部,</t>
  </si>
  <si>
    <t xml:space="preserve"> 龍神温泉</t>
  </si>
  <si>
    <t xml:space="preserve"> 白崎海岸</t>
  </si>
  <si>
    <t xml:space="preserve"> (やびつ,</t>
  </si>
  <si>
    <t xml:space="preserve"> 和歌山城,</t>
  </si>
  <si>
    <t xml:space="preserve"> 友ヶ島,</t>
  </si>
  <si>
    <t xml:space="preserve"> 高野山</t>
  </si>
  <si>
    <t xml:space="preserve">  総 数</t>
  </si>
  <si>
    <t xml:space="preserve"> 田辺,</t>
  </si>
  <si>
    <t xml:space="preserve"> 煙樹海岸</t>
  </si>
  <si>
    <t>西有田</t>
  </si>
  <si>
    <t xml:space="preserve"> 紀三井寺,</t>
  </si>
  <si>
    <t xml:space="preserve"> 加太,</t>
  </si>
  <si>
    <t xml:space="preserve"> 日の岬,</t>
  </si>
  <si>
    <t xml:space="preserve"> 和歌浦,</t>
  </si>
  <si>
    <t xml:space="preserve">         単位：千人</t>
    <phoneticPr fontId="2"/>
  </si>
  <si>
    <t>Ｕ-19 主要観光地別宿泊観光客数</t>
  </si>
  <si>
    <t xml:space="preserve"> 県  計</t>
  </si>
  <si>
    <t xml:space="preserve">  ＝12月末現在＝</t>
  </si>
  <si>
    <t xml:space="preserve">   日帰客</t>
  </si>
  <si>
    <t xml:space="preserve">   宿泊客</t>
  </si>
  <si>
    <t xml:space="preserve"> 休暇村</t>
  </si>
  <si>
    <t xml:space="preserve"> の旅館</t>
  </si>
  <si>
    <t xml:space="preserve"> 国観連</t>
  </si>
  <si>
    <t xml:space="preserve"> ﾎﾃﾙ</t>
  </si>
  <si>
    <t xml:space="preserve"> ﾃﾙ協会</t>
  </si>
  <si>
    <t xml:space="preserve"> 宿坊</t>
  </si>
  <si>
    <t xml:space="preserve"> ﾎｽﾃﾙ</t>
  </si>
  <si>
    <t xml:space="preserve"> 国民</t>
  </si>
  <si>
    <t xml:space="preserve"> 民宿</t>
  </si>
  <si>
    <t xml:space="preserve"> 日観連</t>
  </si>
  <si>
    <t xml:space="preserve"> 登録</t>
  </si>
  <si>
    <t xml:space="preserve"> ﾋﾞｼﾞﾈｽ</t>
  </si>
  <si>
    <t xml:space="preserve"> 登録･ﾎ</t>
  </si>
  <si>
    <t xml:space="preserve">        観光客数</t>
  </si>
  <si>
    <t xml:space="preserve"> ﾕ-ｽ</t>
  </si>
  <si>
    <t xml:space="preserve"> 宿舎,</t>
  </si>
  <si>
    <t xml:space="preserve"> 政府</t>
  </si>
  <si>
    <t xml:space="preserve">    (平成10年 1998)</t>
  </si>
  <si>
    <t>旅  館</t>
  </si>
  <si>
    <t>　  ホテル</t>
  </si>
  <si>
    <t>Ｕ-20 市町村別宿泊施設数及び観光客数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</si>
</sst>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5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37" fontId="0" fillId="0" borderId="0"/>
    <xf numFmtId="176" fontId="3" fillId="0" borderId="0"/>
    <xf numFmtId="0" fontId="3" fillId="0" borderId="0"/>
  </cellStyleXfs>
  <cellXfs count="117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0" xfId="0" applyFont="1" applyProtection="1"/>
    <xf numFmtId="37" fontId="1" fillId="0" borderId="1" xfId="0" applyFont="1" applyBorder="1" applyProtection="1"/>
    <xf numFmtId="37" fontId="1" fillId="0" borderId="0" xfId="0" applyFont="1" applyAlignment="1" applyProtection="1">
      <alignment horizontal="right"/>
    </xf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2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1" xfId="0" applyFont="1" applyBorder="1"/>
    <xf numFmtId="37" fontId="3" fillId="0" borderId="3" xfId="0" applyFont="1" applyBorder="1"/>
    <xf numFmtId="37" fontId="3" fillId="0" borderId="4" xfId="0" applyFont="1" applyBorder="1" applyAlignment="1" applyProtection="1">
      <alignment horizontal="left"/>
    </xf>
    <xf numFmtId="37" fontId="3" fillId="0" borderId="4" xfId="0" applyFont="1" applyBorder="1"/>
    <xf numFmtId="37" fontId="3" fillId="0" borderId="3" xfId="0" applyFont="1" applyBorder="1" applyAlignment="1" applyProtection="1">
      <alignment horizontal="left"/>
    </xf>
    <xf numFmtId="37" fontId="3" fillId="0" borderId="1" xfId="0" applyFont="1" applyBorder="1" applyAlignment="1" applyProtection="1">
      <alignment horizontal="left"/>
    </xf>
    <xf numFmtId="37" fontId="3" fillId="0" borderId="3" xfId="0" applyFont="1" applyBorder="1" applyAlignment="1" applyProtection="1">
      <alignment horizontal="center"/>
    </xf>
    <xf numFmtId="37" fontId="3" fillId="0" borderId="1" xfId="0" applyFont="1" applyBorder="1" applyAlignment="1" applyProtection="1">
      <alignment horizontal="right"/>
    </xf>
    <xf numFmtId="37" fontId="3" fillId="0" borderId="0" xfId="0" applyFont="1" applyAlignment="1" applyProtection="1">
      <alignment horizontal="right"/>
    </xf>
    <xf numFmtId="37" fontId="3" fillId="0" borderId="1" xfId="0" applyFont="1" applyBorder="1" applyProtection="1">
      <protection locked="0"/>
    </xf>
    <xf numFmtId="37" fontId="3" fillId="0" borderId="0" xfId="0" applyFont="1" applyProtection="1">
      <protection locked="0"/>
    </xf>
    <xf numFmtId="37" fontId="3" fillId="0" borderId="0" xfId="0" applyFont="1" applyAlignment="1" applyProtection="1">
      <alignment horizontal="right"/>
      <protection locked="0"/>
    </xf>
    <xf numFmtId="37" fontId="3" fillId="0" borderId="1" xfId="0" applyFont="1" applyBorder="1" applyProtection="1"/>
    <xf numFmtId="37" fontId="3" fillId="0" borderId="0" xfId="0" applyFont="1" applyProtection="1"/>
    <xf numFmtId="37" fontId="3" fillId="0" borderId="5" xfId="0" applyFont="1" applyBorder="1"/>
    <xf numFmtId="37" fontId="1" fillId="0" borderId="2" xfId="0" applyFont="1" applyBorder="1" applyProtection="1"/>
    <xf numFmtId="37" fontId="3" fillId="0" borderId="1" xfId="0" applyFont="1" applyBorder="1" applyAlignment="1" applyProtection="1">
      <alignment horizontal="right"/>
      <protection locked="0"/>
    </xf>
    <xf numFmtId="37" fontId="3" fillId="0" borderId="1" xfId="0" applyFont="1" applyBorder="1" applyAlignment="1" applyProtection="1">
      <alignment horizontal="center"/>
    </xf>
    <xf numFmtId="37" fontId="1" fillId="0" borderId="4" xfId="0" applyFont="1" applyBorder="1" applyProtection="1"/>
    <xf numFmtId="37" fontId="1" fillId="0" borderId="1" xfId="0" applyFont="1" applyBorder="1" applyAlignment="1" applyProtection="1">
      <alignment horizontal="left"/>
    </xf>
    <xf numFmtId="37" fontId="3" fillId="0" borderId="6" xfId="0" applyFont="1" applyBorder="1" applyAlignment="1">
      <alignment horizontal="left"/>
    </xf>
    <xf numFmtId="37" fontId="1" fillId="0" borderId="4" xfId="0" applyFont="1" applyBorder="1" applyAlignment="1" applyProtection="1">
      <alignment horizontal="left"/>
    </xf>
    <xf numFmtId="37" fontId="3" fillId="0" borderId="2" xfId="0" applyFont="1" applyBorder="1" applyAlignment="1" applyProtection="1">
      <alignment horizontal="right"/>
    </xf>
    <xf numFmtId="37" fontId="3" fillId="0" borderId="0" xfId="0" applyFont="1" applyBorder="1" applyAlignment="1" applyProtection="1">
      <alignment horizontal="right"/>
    </xf>
    <xf numFmtId="37" fontId="1" fillId="0" borderId="2" xfId="0" applyFont="1" applyBorder="1" applyProtection="1">
      <protection locked="0"/>
    </xf>
    <xf numFmtId="37" fontId="3" fillId="0" borderId="2" xfId="0" applyFont="1" applyBorder="1" applyProtection="1">
      <protection locked="0"/>
    </xf>
    <xf numFmtId="37" fontId="3" fillId="0" borderId="0" xfId="0" applyFont="1" applyAlignment="1" applyProtection="1">
      <alignment horizontal="center"/>
    </xf>
    <xf numFmtId="37" fontId="1" fillId="0" borderId="0" xfId="0" applyFont="1" applyAlignment="1" applyProtection="1">
      <alignment horizontal="center"/>
    </xf>
    <xf numFmtId="37" fontId="3" fillId="0" borderId="0" xfId="0" applyFont="1" applyBorder="1"/>
    <xf numFmtId="37" fontId="1" fillId="0" borderId="1" xfId="0" applyFont="1" applyBorder="1" applyProtection="1">
      <protection locked="0"/>
    </xf>
    <xf numFmtId="37" fontId="1" fillId="0" borderId="0" xfId="0" applyFont="1" applyProtection="1">
      <protection locked="0"/>
    </xf>
    <xf numFmtId="37" fontId="1" fillId="0" borderId="0" xfId="0" applyFont="1" applyAlignment="1" applyProtection="1">
      <alignment horizontal="right"/>
      <protection locked="0"/>
    </xf>
    <xf numFmtId="37" fontId="3" fillId="0" borderId="0" xfId="0" applyFont="1" applyBorder="1" applyProtection="1">
      <protection locked="0"/>
    </xf>
    <xf numFmtId="37" fontId="3" fillId="0" borderId="0" xfId="0" applyFont="1" applyBorder="1" applyProtection="1"/>
    <xf numFmtId="37" fontId="1" fillId="0" borderId="0" xfId="0" applyFont="1" applyBorder="1" applyProtection="1"/>
    <xf numFmtId="37" fontId="1" fillId="0" borderId="0" xfId="0" applyFont="1" applyBorder="1" applyAlignment="1" applyProtection="1">
      <alignment horizontal="left"/>
    </xf>
    <xf numFmtId="37" fontId="3" fillId="0" borderId="0" xfId="0" applyFont="1" applyBorder="1" applyAlignment="1" applyProtection="1">
      <alignment horizontal="left"/>
    </xf>
    <xf numFmtId="37" fontId="3" fillId="0" borderId="7" xfId="0" applyFont="1" applyBorder="1"/>
    <xf numFmtId="37" fontId="3" fillId="0" borderId="8" xfId="0" applyFont="1" applyBorder="1"/>
    <xf numFmtId="37" fontId="1" fillId="0" borderId="2" xfId="0" applyFont="1" applyBorder="1" applyAlignment="1" applyProtection="1">
      <alignment horizontal="left"/>
    </xf>
    <xf numFmtId="37" fontId="3" fillId="0" borderId="5" xfId="0" applyFont="1" applyBorder="1" applyProtection="1">
      <protection locked="0"/>
    </xf>
    <xf numFmtId="37" fontId="3" fillId="0" borderId="0" xfId="0" applyFont="1" applyBorder="1" applyAlignment="1" applyProtection="1">
      <alignment horizontal="right"/>
      <protection locked="0"/>
    </xf>
    <xf numFmtId="37" fontId="3" fillId="0" borderId="4" xfId="0" applyFont="1" applyBorder="1" applyAlignment="1" applyProtection="1">
      <alignment horizontal="center"/>
    </xf>
    <xf numFmtId="37" fontId="3" fillId="0" borderId="1" xfId="0" quotePrefix="1" applyFont="1" applyBorder="1" applyAlignment="1" applyProtection="1">
      <alignment horizontal="left"/>
      <protection locked="0"/>
    </xf>
    <xf numFmtId="37" fontId="3" fillId="0" borderId="1" xfId="0" applyFont="1" applyBorder="1" applyAlignment="1" applyProtection="1">
      <alignment horizontal="left"/>
      <protection locked="0"/>
    </xf>
    <xf numFmtId="37" fontId="3" fillId="0" borderId="9" xfId="0" applyFont="1" applyBorder="1" applyAlignment="1" applyProtection="1">
      <alignment horizontal="left"/>
    </xf>
    <xf numFmtId="37" fontId="3" fillId="0" borderId="10" xfId="0" applyFont="1" applyBorder="1" applyAlignment="1" applyProtection="1">
      <alignment horizontal="center"/>
    </xf>
    <xf numFmtId="37" fontId="3" fillId="0" borderId="2" xfId="0" applyFont="1" applyBorder="1" applyAlignment="1" applyProtection="1">
      <alignment horizontal="right"/>
      <protection locked="0"/>
    </xf>
    <xf numFmtId="37" fontId="3" fillId="0" borderId="5" xfId="0" applyFont="1" applyBorder="1" applyAlignment="1" applyProtection="1">
      <alignment horizontal="right"/>
      <protection locked="0"/>
    </xf>
    <xf numFmtId="176" fontId="3" fillId="0" borderId="0" xfId="1" applyFont="1"/>
    <xf numFmtId="176" fontId="3" fillId="0" borderId="0" xfId="1" applyFont="1" applyAlignment="1" applyProtection="1">
      <alignment horizontal="left"/>
    </xf>
    <xf numFmtId="176" fontId="3" fillId="0" borderId="2" xfId="1" applyFont="1" applyBorder="1"/>
    <xf numFmtId="176" fontId="3" fillId="0" borderId="5" xfId="1" applyFont="1" applyBorder="1"/>
    <xf numFmtId="176" fontId="3" fillId="0" borderId="0" xfId="1" applyFont="1" applyProtection="1">
      <protection locked="0"/>
    </xf>
    <xf numFmtId="176" fontId="3" fillId="0" borderId="1" xfId="1" applyFont="1" applyBorder="1" applyProtection="1">
      <protection locked="0"/>
    </xf>
    <xf numFmtId="176" fontId="3" fillId="0" borderId="0" xfId="1" applyFont="1" applyAlignment="1" applyProtection="1">
      <alignment horizontal="right"/>
    </xf>
    <xf numFmtId="176" fontId="3" fillId="0" borderId="1" xfId="1" applyFont="1" applyBorder="1" applyAlignment="1" applyProtection="1">
      <alignment horizontal="right"/>
    </xf>
    <xf numFmtId="176" fontId="1" fillId="0" borderId="0" xfId="1" applyFont="1" applyAlignment="1" applyProtection="1">
      <alignment horizontal="left"/>
    </xf>
    <xf numFmtId="176" fontId="3" fillId="0" borderId="1" xfId="1" applyFont="1" applyBorder="1"/>
    <xf numFmtId="176" fontId="3" fillId="0" borderId="3" xfId="1" applyFont="1" applyBorder="1" applyAlignment="1" applyProtection="1">
      <alignment horizontal="center"/>
    </xf>
    <xf numFmtId="176" fontId="3" fillId="0" borderId="4" xfId="1" applyFont="1" applyBorder="1"/>
    <xf numFmtId="176" fontId="3" fillId="0" borderId="1" xfId="1" applyFont="1" applyBorder="1" applyAlignment="1" applyProtection="1">
      <alignment horizontal="center"/>
    </xf>
    <xf numFmtId="176" fontId="3" fillId="0" borderId="4" xfId="1" applyFont="1" applyBorder="1" applyAlignment="1" applyProtection="1">
      <alignment horizontal="left"/>
    </xf>
    <xf numFmtId="176" fontId="3" fillId="0" borderId="3" xfId="1" applyFont="1" applyBorder="1"/>
    <xf numFmtId="37" fontId="3" fillId="0" borderId="2" xfId="0" applyFont="1" applyBorder="1" applyAlignment="1" applyProtection="1">
      <alignment horizontal="left"/>
      <protection locked="0"/>
    </xf>
    <xf numFmtId="37" fontId="3" fillId="0" borderId="5" xfId="0" applyFont="1" applyBorder="1" applyAlignment="1" applyProtection="1">
      <alignment horizontal="center"/>
    </xf>
    <xf numFmtId="37" fontId="1" fillId="0" borderId="5" xfId="0" applyFont="1" applyBorder="1" applyProtection="1"/>
    <xf numFmtId="39" fontId="3" fillId="0" borderId="0" xfId="0" applyNumberFormat="1" applyFont="1" applyProtection="1">
      <protection locked="0"/>
    </xf>
    <xf numFmtId="39" fontId="3" fillId="0" borderId="0" xfId="0" applyNumberFormat="1" applyFont="1" applyProtection="1"/>
    <xf numFmtId="2" fontId="3" fillId="0" borderId="0" xfId="0" applyNumberFormat="1" applyFont="1" applyProtection="1">
      <protection locked="0"/>
    </xf>
    <xf numFmtId="39" fontId="1" fillId="0" borderId="0" xfId="0" applyNumberFormat="1" applyFont="1" applyProtection="1"/>
    <xf numFmtId="1" fontId="1" fillId="0" borderId="0" xfId="0" applyNumberFormat="1" applyFont="1" applyProtection="1"/>
    <xf numFmtId="1" fontId="1" fillId="0" borderId="1" xfId="0" applyNumberFormat="1" applyFont="1" applyBorder="1" applyProtection="1"/>
    <xf numFmtId="37" fontId="3" fillId="0" borderId="3" xfId="0" applyFont="1" applyBorder="1" applyAlignment="1" applyProtection="1"/>
    <xf numFmtId="0" fontId="3" fillId="0" borderId="0" xfId="2" applyFont="1"/>
    <xf numFmtId="0" fontId="3" fillId="0" borderId="0" xfId="2" applyFont="1" applyAlignment="1" applyProtection="1">
      <alignment horizontal="left"/>
    </xf>
    <xf numFmtId="2" fontId="3" fillId="0" borderId="0" xfId="2" applyNumberFormat="1" applyFont="1" applyBorder="1" applyProtection="1"/>
    <xf numFmtId="0" fontId="3" fillId="0" borderId="0" xfId="2" applyFont="1" applyBorder="1"/>
    <xf numFmtId="2" fontId="3" fillId="0" borderId="0" xfId="2" applyNumberFormat="1" applyFont="1" applyBorder="1" applyAlignment="1" applyProtection="1">
      <alignment horizontal="left"/>
    </xf>
    <xf numFmtId="2" fontId="3" fillId="0" borderId="2" xfId="2" applyNumberFormat="1" applyFont="1" applyBorder="1" applyProtection="1"/>
    <xf numFmtId="0" fontId="3" fillId="0" borderId="5" xfId="2" applyFont="1" applyBorder="1"/>
    <xf numFmtId="0" fontId="3" fillId="0" borderId="2" xfId="2" applyFont="1" applyBorder="1"/>
    <xf numFmtId="39" fontId="3" fillId="0" borderId="0" xfId="2" applyNumberFormat="1" applyFont="1" applyBorder="1" applyProtection="1">
      <protection locked="0"/>
    </xf>
    <xf numFmtId="2" fontId="3" fillId="0" borderId="0" xfId="2" applyNumberFormat="1" applyFont="1" applyBorder="1" applyAlignment="1" applyProtection="1">
      <alignment horizontal="right"/>
      <protection locked="0"/>
    </xf>
    <xf numFmtId="39" fontId="3" fillId="0" borderId="0" xfId="2" applyNumberFormat="1" applyFont="1" applyBorder="1" applyProtection="1"/>
    <xf numFmtId="0" fontId="3" fillId="0" borderId="1" xfId="2" applyFont="1" applyBorder="1" applyProtection="1">
      <protection locked="0"/>
    </xf>
    <xf numFmtId="0" fontId="3" fillId="0" borderId="0" xfId="2" applyFont="1" applyProtection="1"/>
    <xf numFmtId="0" fontId="3" fillId="0" borderId="1" xfId="2" applyFont="1" applyBorder="1"/>
    <xf numFmtId="0" fontId="3" fillId="0" borderId="1" xfId="2" applyFont="1" applyBorder="1" applyAlignment="1" applyProtection="1">
      <alignment horizontal="left"/>
      <protection locked="0"/>
    </xf>
    <xf numFmtId="0" fontId="1" fillId="0" borderId="0" xfId="2" applyFont="1" applyAlignment="1" applyProtection="1">
      <alignment horizontal="left"/>
    </xf>
    <xf numFmtId="0" fontId="3" fillId="0" borderId="3" xfId="2" applyFont="1" applyBorder="1"/>
    <xf numFmtId="2" fontId="3" fillId="0" borderId="3" xfId="2" applyNumberFormat="1" applyFont="1" applyBorder="1" applyAlignment="1" applyProtection="1">
      <alignment horizontal="center"/>
    </xf>
    <xf numFmtId="0" fontId="3" fillId="0" borderId="3" xfId="2" applyFont="1" applyBorder="1" applyAlignment="1" applyProtection="1">
      <alignment horizontal="left"/>
    </xf>
    <xf numFmtId="0" fontId="3" fillId="0" borderId="3" xfId="2" applyFont="1" applyBorder="1" applyAlignment="1" applyProtection="1">
      <alignment horizontal="center"/>
    </xf>
    <xf numFmtId="2" fontId="3" fillId="0" borderId="4" xfId="2" applyNumberFormat="1" applyFont="1" applyBorder="1" applyProtection="1"/>
    <xf numFmtId="0" fontId="3" fillId="0" borderId="4" xfId="2" applyFont="1" applyBorder="1"/>
    <xf numFmtId="2" fontId="3" fillId="0" borderId="1" xfId="2" applyNumberFormat="1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left"/>
    </xf>
    <xf numFmtId="2" fontId="3" fillId="0" borderId="1" xfId="2" applyNumberFormat="1" applyFont="1" applyBorder="1" applyAlignment="1" applyProtection="1">
      <alignment horizontal="left"/>
    </xf>
    <xf numFmtId="0" fontId="3" fillId="0" borderId="2" xfId="2" applyFont="1" applyBorder="1" applyAlignment="1" applyProtection="1">
      <alignment horizontal="left"/>
    </xf>
    <xf numFmtId="2" fontId="3" fillId="0" borderId="0" xfId="2" applyNumberFormat="1" applyFont="1" applyBorder="1" applyProtection="1">
      <protection locked="0"/>
    </xf>
    <xf numFmtId="0" fontId="3" fillId="0" borderId="1" xfId="2" applyFont="1" applyBorder="1" applyAlignment="1" applyProtection="1">
      <alignment horizontal="center"/>
    </xf>
    <xf numFmtId="0" fontId="3" fillId="0" borderId="0" xfId="2" applyFont="1" applyBorder="1" applyAlignment="1" applyProtection="1">
      <alignment horizontal="left"/>
    </xf>
    <xf numFmtId="37" fontId="3" fillId="0" borderId="2" xfId="2" applyNumberFormat="1" applyFont="1" applyBorder="1" applyAlignment="1" applyProtection="1">
      <alignment horizontal="left"/>
    </xf>
    <xf numFmtId="37" fontId="3" fillId="0" borderId="2" xfId="2" applyNumberFormat="1" applyFont="1" applyBorder="1" applyProtection="1"/>
    <xf numFmtId="0" fontId="1" fillId="0" borderId="0" xfId="2" applyFont="1" applyBorder="1" applyAlignment="1" applyProtection="1">
      <alignment horizontal="left"/>
    </xf>
    <xf numFmtId="37" fontId="3" fillId="0" borderId="0" xfId="2" applyNumberFormat="1" applyFont="1" applyBorder="1" applyProtection="1"/>
    <xf numFmtId="37" fontId="3" fillId="0" borderId="0" xfId="0" applyNumberFormat="1" applyFont="1" applyProtection="1"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/>
  <dimension ref="A1:N70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.69921875" style="6" customWidth="1"/>
    <col min="3" max="3" width="4.69921875" style="6" customWidth="1"/>
    <col min="4" max="4" width="9.69921875" style="6" customWidth="1"/>
    <col min="5" max="6" width="7.69921875" style="6" customWidth="1"/>
    <col min="7" max="7" width="6.69921875" style="6" customWidth="1"/>
    <col min="8" max="10" width="10.69921875" style="6" customWidth="1"/>
    <col min="11" max="13" width="9.69921875" style="6" customWidth="1"/>
    <col min="14" max="16384" width="8.69921875" style="6"/>
  </cols>
  <sheetData>
    <row r="1" spans="1:14" x14ac:dyDescent="0.2">
      <c r="A1" s="5"/>
    </row>
    <row r="6" spans="1:14" x14ac:dyDescent="0.2">
      <c r="G6" s="1" t="s">
        <v>0</v>
      </c>
    </row>
    <row r="7" spans="1:14" ht="18" thickBot="1" x14ac:dyDescent="0.25">
      <c r="B7" s="7"/>
      <c r="C7" s="7"/>
      <c r="D7" s="7"/>
      <c r="E7" s="7"/>
      <c r="F7" s="7"/>
      <c r="G7" s="7"/>
      <c r="H7" s="7"/>
      <c r="I7" s="8" t="s">
        <v>1</v>
      </c>
      <c r="J7" s="7"/>
      <c r="K7" s="7"/>
      <c r="L7" s="7"/>
      <c r="M7" s="7"/>
      <c r="N7" s="7"/>
    </row>
    <row r="8" spans="1:14" x14ac:dyDescent="0.2">
      <c r="E8" s="9"/>
      <c r="H8" s="9"/>
      <c r="K8" s="9"/>
      <c r="N8" s="9"/>
    </row>
    <row r="9" spans="1:14" x14ac:dyDescent="0.2">
      <c r="E9" s="10"/>
      <c r="F9" s="11" t="s">
        <v>2</v>
      </c>
      <c r="G9" s="12"/>
      <c r="H9" s="10"/>
      <c r="I9" s="11" t="s">
        <v>3</v>
      </c>
      <c r="J9" s="12"/>
      <c r="K9" s="13" t="s">
        <v>4</v>
      </c>
      <c r="L9" s="12"/>
      <c r="M9" s="12"/>
      <c r="N9" s="14" t="s">
        <v>5</v>
      </c>
    </row>
    <row r="10" spans="1:14" x14ac:dyDescent="0.2">
      <c r="B10" s="12"/>
      <c r="C10" s="12"/>
      <c r="D10" s="12"/>
      <c r="E10" s="15" t="s">
        <v>6</v>
      </c>
      <c r="F10" s="15" t="s">
        <v>7</v>
      </c>
      <c r="G10" s="15" t="s">
        <v>8</v>
      </c>
      <c r="H10" s="15" t="s">
        <v>6</v>
      </c>
      <c r="I10" s="15" t="s">
        <v>9</v>
      </c>
      <c r="J10" s="15" t="s">
        <v>10</v>
      </c>
      <c r="K10" s="15" t="s">
        <v>11</v>
      </c>
      <c r="L10" s="15" t="s">
        <v>12</v>
      </c>
      <c r="M10" s="15" t="s">
        <v>13</v>
      </c>
      <c r="N10" s="13" t="s">
        <v>14</v>
      </c>
    </row>
    <row r="11" spans="1:14" x14ac:dyDescent="0.2">
      <c r="E11" s="16" t="s">
        <v>15</v>
      </c>
      <c r="F11" s="17" t="s">
        <v>15</v>
      </c>
      <c r="G11" s="17" t="s">
        <v>15</v>
      </c>
      <c r="H11" s="17" t="s">
        <v>16</v>
      </c>
      <c r="I11" s="17" t="s">
        <v>16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</row>
    <row r="12" spans="1:14" x14ac:dyDescent="0.2">
      <c r="C12" s="5" t="s">
        <v>17</v>
      </c>
      <c r="E12" s="18">
        <v>812</v>
      </c>
      <c r="F12" s="19">
        <v>771</v>
      </c>
      <c r="G12" s="19">
        <v>41</v>
      </c>
      <c r="H12" s="19">
        <v>177571</v>
      </c>
      <c r="I12" s="19">
        <v>91347</v>
      </c>
      <c r="J12" s="19">
        <v>86224</v>
      </c>
      <c r="K12" s="19">
        <v>13058</v>
      </c>
      <c r="L12" s="19">
        <v>6515</v>
      </c>
      <c r="M12" s="19">
        <v>6543</v>
      </c>
      <c r="N12" s="20" t="s">
        <v>18</v>
      </c>
    </row>
    <row r="13" spans="1:14" x14ac:dyDescent="0.2">
      <c r="C13" s="1" t="s">
        <v>41</v>
      </c>
      <c r="D13" s="2"/>
      <c r="E13" s="3">
        <f t="shared" ref="E13:M13" si="0">E15+E16+E17</f>
        <v>807</v>
      </c>
      <c r="F13" s="2">
        <f t="shared" si="0"/>
        <v>767</v>
      </c>
      <c r="G13" s="2">
        <f t="shared" si="0"/>
        <v>40</v>
      </c>
      <c r="H13" s="2">
        <f t="shared" si="0"/>
        <v>174246</v>
      </c>
      <c r="I13" s="2">
        <f t="shared" si="0"/>
        <v>90041</v>
      </c>
      <c r="J13" s="2">
        <f t="shared" si="0"/>
        <v>84205</v>
      </c>
      <c r="K13" s="2">
        <f t="shared" si="0"/>
        <v>12907</v>
      </c>
      <c r="L13" s="2">
        <f t="shared" si="0"/>
        <v>6445</v>
      </c>
      <c r="M13" s="2">
        <f t="shared" si="0"/>
        <v>6462</v>
      </c>
      <c r="N13" s="4" t="s">
        <v>18</v>
      </c>
    </row>
    <row r="14" spans="1:14" x14ac:dyDescent="0.2">
      <c r="E14" s="9"/>
    </row>
    <row r="15" spans="1:14" x14ac:dyDescent="0.2">
      <c r="D15" s="5" t="s">
        <v>19</v>
      </c>
      <c r="E15" s="21">
        <f t="shared" ref="E15:M15" si="1">E24+E29+E43+E46+E53+E58</f>
        <v>6</v>
      </c>
      <c r="F15" s="22">
        <f t="shared" si="1"/>
        <v>6</v>
      </c>
      <c r="G15" s="17" t="s">
        <v>40</v>
      </c>
      <c r="H15" s="22">
        <f t="shared" si="1"/>
        <v>6106</v>
      </c>
      <c r="I15" s="22">
        <f t="shared" si="1"/>
        <v>4112</v>
      </c>
      <c r="J15" s="22">
        <f t="shared" si="1"/>
        <v>1994</v>
      </c>
      <c r="K15" s="22">
        <f t="shared" si="1"/>
        <v>433</v>
      </c>
      <c r="L15" s="22">
        <f t="shared" si="1"/>
        <v>365</v>
      </c>
      <c r="M15" s="22">
        <f t="shared" si="1"/>
        <v>68</v>
      </c>
      <c r="N15" s="17" t="s">
        <v>18</v>
      </c>
    </row>
    <row r="16" spans="1:14" x14ac:dyDescent="0.2">
      <c r="D16" s="5" t="s">
        <v>20</v>
      </c>
      <c r="E16" s="21">
        <f t="shared" ref="E16:M16" si="2">E20+E25+E30+E34+E39+E40+E44+E54+E59+E63+E49+E37</f>
        <v>638</v>
      </c>
      <c r="F16" s="22">
        <f t="shared" si="2"/>
        <v>599</v>
      </c>
      <c r="G16" s="22">
        <f t="shared" si="2"/>
        <v>39</v>
      </c>
      <c r="H16" s="22">
        <f t="shared" si="2"/>
        <v>142335</v>
      </c>
      <c r="I16" s="22">
        <f t="shared" si="2"/>
        <v>72562</v>
      </c>
      <c r="J16" s="22">
        <f t="shared" si="2"/>
        <v>69773</v>
      </c>
      <c r="K16" s="22">
        <f t="shared" si="2"/>
        <v>11073</v>
      </c>
      <c r="L16" s="22">
        <f t="shared" si="2"/>
        <v>5464</v>
      </c>
      <c r="M16" s="22">
        <f t="shared" si="2"/>
        <v>5609</v>
      </c>
      <c r="N16" s="17" t="s">
        <v>18</v>
      </c>
    </row>
    <row r="17" spans="3:14" x14ac:dyDescent="0.2">
      <c r="D17" s="5" t="s">
        <v>21</v>
      </c>
      <c r="E17" s="21">
        <f t="shared" ref="E17:M17" si="3">E21+E26+E31+E35+E50+E55+E60+E64</f>
        <v>163</v>
      </c>
      <c r="F17" s="22">
        <f t="shared" si="3"/>
        <v>162</v>
      </c>
      <c r="G17" s="22">
        <f t="shared" si="3"/>
        <v>1</v>
      </c>
      <c r="H17" s="22">
        <f t="shared" si="3"/>
        <v>25805</v>
      </c>
      <c r="I17" s="22">
        <f t="shared" si="3"/>
        <v>13367</v>
      </c>
      <c r="J17" s="22">
        <f t="shared" si="3"/>
        <v>12438</v>
      </c>
      <c r="K17" s="22">
        <f t="shared" si="3"/>
        <v>1401</v>
      </c>
      <c r="L17" s="22">
        <f t="shared" si="3"/>
        <v>616</v>
      </c>
      <c r="M17" s="22">
        <f t="shared" si="3"/>
        <v>785</v>
      </c>
      <c r="N17" s="17" t="s">
        <v>18</v>
      </c>
    </row>
    <row r="18" spans="3:14" x14ac:dyDescent="0.2">
      <c r="E18" s="18"/>
      <c r="F18" s="19"/>
      <c r="G18" s="19"/>
      <c r="H18" s="19"/>
      <c r="I18" s="19"/>
      <c r="J18" s="19"/>
      <c r="K18" s="19"/>
      <c r="L18" s="19"/>
      <c r="M18" s="19"/>
      <c r="N18" s="19"/>
    </row>
    <row r="19" spans="3:14" x14ac:dyDescent="0.2">
      <c r="C19" s="5" t="s">
        <v>22</v>
      </c>
      <c r="E19" s="21">
        <f t="shared" ref="E19:N19" si="4">E20+E21</f>
        <v>127</v>
      </c>
      <c r="F19" s="22">
        <f t="shared" si="4"/>
        <v>126</v>
      </c>
      <c r="G19" s="22">
        <f t="shared" si="4"/>
        <v>1</v>
      </c>
      <c r="H19" s="22">
        <f t="shared" si="4"/>
        <v>11686</v>
      </c>
      <c r="I19" s="22">
        <f t="shared" si="4"/>
        <v>5875</v>
      </c>
      <c r="J19" s="22">
        <f t="shared" si="4"/>
        <v>5811</v>
      </c>
      <c r="K19" s="22">
        <f t="shared" si="4"/>
        <v>792</v>
      </c>
      <c r="L19" s="22">
        <f t="shared" si="4"/>
        <v>33</v>
      </c>
      <c r="M19" s="22">
        <f t="shared" si="4"/>
        <v>759</v>
      </c>
      <c r="N19" s="22">
        <f t="shared" si="4"/>
        <v>124</v>
      </c>
    </row>
    <row r="20" spans="3:14" x14ac:dyDescent="0.2">
      <c r="D20" s="5" t="s">
        <v>20</v>
      </c>
      <c r="E20" s="21">
        <f>F20+G20</f>
        <v>79</v>
      </c>
      <c r="F20" s="19">
        <v>78</v>
      </c>
      <c r="G20" s="19">
        <v>1</v>
      </c>
      <c r="H20" s="22">
        <f>I20+J20</f>
        <v>3784</v>
      </c>
      <c r="I20" s="19">
        <v>1929</v>
      </c>
      <c r="J20" s="19">
        <v>1855</v>
      </c>
      <c r="K20" s="22">
        <f>L20+M20</f>
        <v>312</v>
      </c>
      <c r="L20" s="19">
        <v>1</v>
      </c>
      <c r="M20" s="19">
        <v>311</v>
      </c>
      <c r="N20" s="19">
        <v>13</v>
      </c>
    </row>
    <row r="21" spans="3:14" x14ac:dyDescent="0.2">
      <c r="D21" s="5" t="s">
        <v>21</v>
      </c>
      <c r="E21" s="21">
        <f>F21+G21</f>
        <v>48</v>
      </c>
      <c r="F21" s="19">
        <v>48</v>
      </c>
      <c r="G21" s="20" t="s">
        <v>40</v>
      </c>
      <c r="H21" s="22">
        <f>I21+J21</f>
        <v>7902</v>
      </c>
      <c r="I21" s="19">
        <v>3946</v>
      </c>
      <c r="J21" s="19">
        <v>3956</v>
      </c>
      <c r="K21" s="22">
        <f>L21+M21</f>
        <v>480</v>
      </c>
      <c r="L21" s="19">
        <v>32</v>
      </c>
      <c r="M21" s="19">
        <v>448</v>
      </c>
      <c r="N21" s="19">
        <v>111</v>
      </c>
    </row>
    <row r="22" spans="3:14" x14ac:dyDescent="0.2">
      <c r="E22" s="18"/>
      <c r="F22" s="19"/>
      <c r="G22" s="19"/>
      <c r="H22" s="19"/>
      <c r="I22" s="19"/>
      <c r="J22" s="19"/>
      <c r="K22" s="19"/>
      <c r="L22" s="19"/>
      <c r="M22" s="19"/>
      <c r="N22" s="19"/>
    </row>
    <row r="23" spans="3:14" x14ac:dyDescent="0.2">
      <c r="C23" s="5" t="s">
        <v>23</v>
      </c>
      <c r="E23" s="21">
        <f t="shared" ref="E23:N23" si="5">E24+E25+E26</f>
        <v>348</v>
      </c>
      <c r="F23" s="22">
        <f t="shared" si="5"/>
        <v>319</v>
      </c>
      <c r="G23" s="22">
        <f t="shared" si="5"/>
        <v>29</v>
      </c>
      <c r="H23" s="22">
        <f t="shared" si="5"/>
        <v>67050</v>
      </c>
      <c r="I23" s="22">
        <f t="shared" si="5"/>
        <v>34474</v>
      </c>
      <c r="J23" s="22">
        <f t="shared" si="5"/>
        <v>32576</v>
      </c>
      <c r="K23" s="22">
        <f t="shared" si="5"/>
        <v>4499</v>
      </c>
      <c r="L23" s="22">
        <f t="shared" si="5"/>
        <v>1625</v>
      </c>
      <c r="M23" s="22">
        <f t="shared" si="5"/>
        <v>2874</v>
      </c>
      <c r="N23" s="22">
        <f t="shared" si="5"/>
        <v>1076</v>
      </c>
    </row>
    <row r="24" spans="3:14" x14ac:dyDescent="0.2">
      <c r="D24" s="5" t="s">
        <v>19</v>
      </c>
      <c r="E24" s="21">
        <f>F24+G24</f>
        <v>1</v>
      </c>
      <c r="F24" s="19">
        <v>1</v>
      </c>
      <c r="G24" s="20" t="s">
        <v>40</v>
      </c>
      <c r="H24" s="22">
        <f>I24+J24</f>
        <v>739</v>
      </c>
      <c r="I24" s="19">
        <v>370</v>
      </c>
      <c r="J24" s="19">
        <v>369</v>
      </c>
      <c r="K24" s="22">
        <f>L24+M24</f>
        <v>27</v>
      </c>
      <c r="L24" s="19">
        <v>18</v>
      </c>
      <c r="M24" s="19">
        <v>9</v>
      </c>
      <c r="N24" s="19">
        <v>3</v>
      </c>
    </row>
    <row r="25" spans="3:14" x14ac:dyDescent="0.2">
      <c r="D25" s="5" t="s">
        <v>20</v>
      </c>
      <c r="E25" s="21">
        <f>F25+G25</f>
        <v>346</v>
      </c>
      <c r="F25" s="19">
        <v>317</v>
      </c>
      <c r="G25" s="19">
        <v>29</v>
      </c>
      <c r="H25" s="22">
        <f>I25+J25</f>
        <v>66201</v>
      </c>
      <c r="I25" s="19">
        <v>34044</v>
      </c>
      <c r="J25" s="19">
        <v>32157</v>
      </c>
      <c r="K25" s="22">
        <f>L25+M25</f>
        <v>4463</v>
      </c>
      <c r="L25" s="19">
        <v>1603</v>
      </c>
      <c r="M25" s="19">
        <v>2860</v>
      </c>
      <c r="N25" s="19">
        <v>1062</v>
      </c>
    </row>
    <row r="26" spans="3:14" x14ac:dyDescent="0.2">
      <c r="D26" s="5" t="s">
        <v>21</v>
      </c>
      <c r="E26" s="21">
        <f>F26+G26</f>
        <v>1</v>
      </c>
      <c r="F26" s="19">
        <v>1</v>
      </c>
      <c r="G26" s="20" t="s">
        <v>40</v>
      </c>
      <c r="H26" s="22">
        <f>I26+J26</f>
        <v>110</v>
      </c>
      <c r="I26" s="19">
        <v>60</v>
      </c>
      <c r="J26" s="19">
        <v>50</v>
      </c>
      <c r="K26" s="22">
        <f>L26+M26</f>
        <v>9</v>
      </c>
      <c r="L26" s="19">
        <v>4</v>
      </c>
      <c r="M26" s="19">
        <v>5</v>
      </c>
      <c r="N26" s="19">
        <v>11</v>
      </c>
    </row>
    <row r="27" spans="3:14" x14ac:dyDescent="0.2">
      <c r="E27" s="18"/>
      <c r="F27" s="19"/>
      <c r="G27" s="19"/>
      <c r="H27" s="19"/>
      <c r="I27" s="19"/>
      <c r="J27" s="19"/>
      <c r="K27" s="19"/>
      <c r="L27" s="19"/>
      <c r="M27" s="19"/>
      <c r="N27" s="19"/>
    </row>
    <row r="28" spans="3:14" x14ac:dyDescent="0.2">
      <c r="C28" s="5" t="s">
        <v>24</v>
      </c>
      <c r="E28" s="21">
        <f t="shared" ref="E28:N28" si="6">E29+E30+E31</f>
        <v>152</v>
      </c>
      <c r="F28" s="22">
        <f t="shared" si="6"/>
        <v>150</v>
      </c>
      <c r="G28" s="22">
        <f t="shared" si="6"/>
        <v>2</v>
      </c>
      <c r="H28" s="22">
        <f t="shared" si="6"/>
        <v>38637</v>
      </c>
      <c r="I28" s="22">
        <f t="shared" si="6"/>
        <v>19796</v>
      </c>
      <c r="J28" s="22">
        <f t="shared" si="6"/>
        <v>18841</v>
      </c>
      <c r="K28" s="22">
        <f t="shared" si="6"/>
        <v>2910</v>
      </c>
      <c r="L28" s="22">
        <f t="shared" si="6"/>
        <v>1636</v>
      </c>
      <c r="M28" s="22">
        <f t="shared" si="6"/>
        <v>1274</v>
      </c>
      <c r="N28" s="22">
        <f t="shared" si="6"/>
        <v>361</v>
      </c>
    </row>
    <row r="29" spans="3:14" x14ac:dyDescent="0.2">
      <c r="D29" s="5" t="s">
        <v>19</v>
      </c>
      <c r="E29" s="21">
        <f>F29+G29</f>
        <v>1</v>
      </c>
      <c r="F29" s="19">
        <v>1</v>
      </c>
      <c r="G29" s="20" t="s">
        <v>40</v>
      </c>
      <c r="H29" s="22">
        <f>I29+J29</f>
        <v>476</v>
      </c>
      <c r="I29" s="19">
        <v>239</v>
      </c>
      <c r="J29" s="19">
        <v>237</v>
      </c>
      <c r="K29" s="22">
        <f>L29+M29</f>
        <v>22</v>
      </c>
      <c r="L29" s="19">
        <v>15</v>
      </c>
      <c r="M29" s="19">
        <v>7</v>
      </c>
      <c r="N29" s="19">
        <v>4</v>
      </c>
    </row>
    <row r="30" spans="3:14" x14ac:dyDescent="0.2">
      <c r="D30" s="5" t="s">
        <v>20</v>
      </c>
      <c r="E30" s="21">
        <f>F30+G30</f>
        <v>144</v>
      </c>
      <c r="F30" s="19">
        <v>142</v>
      </c>
      <c r="G30" s="19">
        <v>2</v>
      </c>
      <c r="H30" s="22">
        <f>I30+J30</f>
        <v>36228</v>
      </c>
      <c r="I30" s="19">
        <v>18650</v>
      </c>
      <c r="J30" s="19">
        <v>17578</v>
      </c>
      <c r="K30" s="22">
        <f>L30+M30</f>
        <v>2782</v>
      </c>
      <c r="L30" s="19">
        <v>1554</v>
      </c>
      <c r="M30" s="19">
        <v>1228</v>
      </c>
      <c r="N30" s="19">
        <v>341</v>
      </c>
    </row>
    <row r="31" spans="3:14" x14ac:dyDescent="0.2">
      <c r="D31" s="5" t="s">
        <v>21</v>
      </c>
      <c r="E31" s="21">
        <f>F31+G31</f>
        <v>7</v>
      </c>
      <c r="F31" s="19">
        <v>7</v>
      </c>
      <c r="G31" s="20" t="s">
        <v>40</v>
      </c>
      <c r="H31" s="22">
        <f>I31+J31</f>
        <v>1933</v>
      </c>
      <c r="I31" s="19">
        <v>907</v>
      </c>
      <c r="J31" s="19">
        <v>1026</v>
      </c>
      <c r="K31" s="22">
        <f>L31+M31</f>
        <v>106</v>
      </c>
      <c r="L31" s="19">
        <v>67</v>
      </c>
      <c r="M31" s="19">
        <v>39</v>
      </c>
      <c r="N31" s="19">
        <v>16</v>
      </c>
    </row>
    <row r="32" spans="3:14" x14ac:dyDescent="0.2">
      <c r="E32" s="18"/>
      <c r="F32" s="19"/>
      <c r="G32" s="19"/>
      <c r="H32" s="19"/>
      <c r="I32" s="19"/>
      <c r="J32" s="19"/>
      <c r="K32" s="19"/>
      <c r="L32" s="19"/>
      <c r="M32" s="19"/>
      <c r="N32" s="19"/>
    </row>
    <row r="33" spans="3:14" x14ac:dyDescent="0.2">
      <c r="C33" s="5" t="s">
        <v>25</v>
      </c>
      <c r="E33" s="21">
        <f t="shared" ref="E33:N33" si="7">E34+E35</f>
        <v>54</v>
      </c>
      <c r="F33" s="22">
        <f t="shared" si="7"/>
        <v>48</v>
      </c>
      <c r="G33" s="22">
        <f t="shared" si="7"/>
        <v>6</v>
      </c>
      <c r="H33" s="22">
        <f t="shared" si="7"/>
        <v>38057</v>
      </c>
      <c r="I33" s="22">
        <f t="shared" si="7"/>
        <v>19459</v>
      </c>
      <c r="J33" s="22">
        <f t="shared" si="7"/>
        <v>18598</v>
      </c>
      <c r="K33" s="22">
        <f t="shared" si="7"/>
        <v>2701</v>
      </c>
      <c r="L33" s="22">
        <f t="shared" si="7"/>
        <v>1948</v>
      </c>
      <c r="M33" s="22">
        <f t="shared" si="7"/>
        <v>753</v>
      </c>
      <c r="N33" s="22">
        <f t="shared" si="7"/>
        <v>566</v>
      </c>
    </row>
    <row r="34" spans="3:14" x14ac:dyDescent="0.2">
      <c r="D34" s="5" t="s">
        <v>20</v>
      </c>
      <c r="E34" s="21">
        <f>F34+G34</f>
        <v>46</v>
      </c>
      <c r="F34" s="19">
        <v>40</v>
      </c>
      <c r="G34" s="19">
        <v>6</v>
      </c>
      <c r="H34" s="22">
        <f>I34+J34</f>
        <v>32302</v>
      </c>
      <c r="I34" s="19">
        <v>16331</v>
      </c>
      <c r="J34" s="19">
        <v>15971</v>
      </c>
      <c r="K34" s="22">
        <f>L34+M34</f>
        <v>2396</v>
      </c>
      <c r="L34" s="19">
        <v>1708</v>
      </c>
      <c r="M34" s="19">
        <v>688</v>
      </c>
      <c r="N34" s="19">
        <v>508</v>
      </c>
    </row>
    <row r="35" spans="3:14" x14ac:dyDescent="0.2">
      <c r="D35" s="5" t="s">
        <v>21</v>
      </c>
      <c r="E35" s="21">
        <f>F35+G35</f>
        <v>8</v>
      </c>
      <c r="F35" s="19">
        <v>8</v>
      </c>
      <c r="G35" s="20" t="s">
        <v>40</v>
      </c>
      <c r="H35" s="22">
        <f>I35+J35</f>
        <v>5755</v>
      </c>
      <c r="I35" s="19">
        <v>3128</v>
      </c>
      <c r="J35" s="19">
        <v>2627</v>
      </c>
      <c r="K35" s="22">
        <f>L35+M35</f>
        <v>305</v>
      </c>
      <c r="L35" s="19">
        <v>240</v>
      </c>
      <c r="M35" s="19">
        <v>65</v>
      </c>
      <c r="N35" s="19">
        <v>58</v>
      </c>
    </row>
    <row r="36" spans="3:14" x14ac:dyDescent="0.2">
      <c r="C36" s="5" t="s">
        <v>25</v>
      </c>
      <c r="E36" s="9"/>
    </row>
    <row r="37" spans="3:14" x14ac:dyDescent="0.2">
      <c r="C37" s="5" t="s">
        <v>26</v>
      </c>
      <c r="E37" s="21">
        <f>F37+G37</f>
        <v>2</v>
      </c>
      <c r="F37" s="19">
        <v>2</v>
      </c>
      <c r="G37" s="20" t="s">
        <v>40</v>
      </c>
      <c r="H37" s="22">
        <f>I37+J37</f>
        <v>1771</v>
      </c>
      <c r="I37" s="19">
        <v>742</v>
      </c>
      <c r="J37" s="19">
        <v>1029</v>
      </c>
      <c r="K37" s="22">
        <f>L37+M37</f>
        <v>36</v>
      </c>
      <c r="L37" s="19">
        <v>24</v>
      </c>
      <c r="M37" s="19">
        <v>12</v>
      </c>
      <c r="N37" s="19">
        <v>6</v>
      </c>
    </row>
    <row r="38" spans="3:14" x14ac:dyDescent="0.2">
      <c r="E38" s="18"/>
      <c r="F38" s="19"/>
      <c r="G38" s="19"/>
      <c r="H38" s="19"/>
      <c r="I38" s="19"/>
      <c r="J38" s="19"/>
      <c r="K38" s="19"/>
      <c r="L38" s="19"/>
      <c r="M38" s="19"/>
      <c r="N38" s="19"/>
    </row>
    <row r="39" spans="3:14" x14ac:dyDescent="0.2">
      <c r="C39" s="5" t="s">
        <v>27</v>
      </c>
      <c r="E39" s="21">
        <f>F39+G39</f>
        <v>1</v>
      </c>
      <c r="F39" s="19">
        <v>1</v>
      </c>
      <c r="G39" s="20" t="s">
        <v>40</v>
      </c>
      <c r="H39" s="22">
        <f>I39+J39</f>
        <v>60</v>
      </c>
      <c r="I39" s="19">
        <v>37</v>
      </c>
      <c r="J39" s="19">
        <v>23</v>
      </c>
      <c r="K39" s="22">
        <f>L39+M39</f>
        <v>67</v>
      </c>
      <c r="L39" s="19">
        <v>35</v>
      </c>
      <c r="M39" s="19">
        <v>32</v>
      </c>
      <c r="N39" s="19">
        <v>31</v>
      </c>
    </row>
    <row r="40" spans="3:14" x14ac:dyDescent="0.2">
      <c r="C40" s="5" t="s">
        <v>28</v>
      </c>
      <c r="E40" s="21">
        <f>F40+G40</f>
        <v>1</v>
      </c>
      <c r="F40" s="19">
        <v>1</v>
      </c>
      <c r="G40" s="20" t="s">
        <v>40</v>
      </c>
      <c r="H40" s="22">
        <f>I40+J40</f>
        <v>74</v>
      </c>
      <c r="I40" s="19">
        <v>45</v>
      </c>
      <c r="J40" s="19">
        <v>29</v>
      </c>
      <c r="K40" s="22">
        <f>L40+M40</f>
        <v>66</v>
      </c>
      <c r="L40" s="19">
        <v>22</v>
      </c>
      <c r="M40" s="19">
        <v>44</v>
      </c>
      <c r="N40" s="19">
        <v>30</v>
      </c>
    </row>
    <row r="41" spans="3:14" x14ac:dyDescent="0.2">
      <c r="E41" s="9"/>
    </row>
    <row r="42" spans="3:14" x14ac:dyDescent="0.2">
      <c r="C42" s="5" t="s">
        <v>29</v>
      </c>
      <c r="E42" s="21">
        <f t="shared" ref="E42:N42" si="8">E43+E44</f>
        <v>10</v>
      </c>
      <c r="F42" s="22">
        <f t="shared" si="8"/>
        <v>9</v>
      </c>
      <c r="G42" s="22">
        <f t="shared" si="8"/>
        <v>1</v>
      </c>
      <c r="H42" s="22">
        <f t="shared" si="8"/>
        <v>802</v>
      </c>
      <c r="I42" s="22">
        <f t="shared" si="8"/>
        <v>522</v>
      </c>
      <c r="J42" s="22">
        <f t="shared" si="8"/>
        <v>280</v>
      </c>
      <c r="K42" s="22">
        <f t="shared" si="8"/>
        <v>624</v>
      </c>
      <c r="L42" s="22">
        <f t="shared" si="8"/>
        <v>270</v>
      </c>
      <c r="M42" s="22">
        <f t="shared" si="8"/>
        <v>354</v>
      </c>
      <c r="N42" s="22">
        <f t="shared" si="8"/>
        <v>183</v>
      </c>
    </row>
    <row r="43" spans="3:14" x14ac:dyDescent="0.2">
      <c r="D43" s="5" t="s">
        <v>19</v>
      </c>
      <c r="E43" s="21">
        <f>F43+G43</f>
        <v>1</v>
      </c>
      <c r="F43" s="19">
        <v>1</v>
      </c>
      <c r="G43" s="20" t="s">
        <v>40</v>
      </c>
      <c r="H43" s="22">
        <f>I43+J43</f>
        <v>56</v>
      </c>
      <c r="I43" s="19">
        <v>36</v>
      </c>
      <c r="J43" s="19">
        <v>20</v>
      </c>
      <c r="K43" s="22">
        <f>L43+M43</f>
        <v>28</v>
      </c>
      <c r="L43" s="19">
        <v>11</v>
      </c>
      <c r="M43" s="19">
        <v>17</v>
      </c>
      <c r="N43" s="19">
        <v>3</v>
      </c>
    </row>
    <row r="44" spans="3:14" x14ac:dyDescent="0.2">
      <c r="D44" s="5" t="s">
        <v>20</v>
      </c>
      <c r="E44" s="21">
        <f>F44+G44</f>
        <v>9</v>
      </c>
      <c r="F44" s="19">
        <v>8</v>
      </c>
      <c r="G44" s="19">
        <v>1</v>
      </c>
      <c r="H44" s="22">
        <f>I44+J44</f>
        <v>746</v>
      </c>
      <c r="I44" s="19">
        <v>486</v>
      </c>
      <c r="J44" s="19">
        <v>260</v>
      </c>
      <c r="K44" s="22">
        <f>L44+M44</f>
        <v>596</v>
      </c>
      <c r="L44" s="19">
        <v>259</v>
      </c>
      <c r="M44" s="19">
        <v>337</v>
      </c>
      <c r="N44" s="19">
        <v>180</v>
      </c>
    </row>
    <row r="45" spans="3:14" x14ac:dyDescent="0.2">
      <c r="E45" s="18"/>
      <c r="F45" s="19"/>
      <c r="G45" s="19"/>
      <c r="H45" s="19"/>
      <c r="I45" s="19"/>
      <c r="J45" s="19"/>
      <c r="K45" s="19"/>
      <c r="L45" s="19"/>
      <c r="M45" s="19"/>
      <c r="N45" s="19"/>
    </row>
    <row r="46" spans="3:14" x14ac:dyDescent="0.2">
      <c r="C46" s="5" t="s">
        <v>30</v>
      </c>
      <c r="E46" s="21">
        <f>F46+G46</f>
        <v>1</v>
      </c>
      <c r="F46" s="19">
        <v>1</v>
      </c>
      <c r="G46" s="20" t="s">
        <v>40</v>
      </c>
      <c r="H46" s="22">
        <f>I46+J46</f>
        <v>782</v>
      </c>
      <c r="I46" s="19">
        <v>687</v>
      </c>
      <c r="J46" s="19">
        <v>95</v>
      </c>
      <c r="K46" s="22">
        <f>L46+M46</f>
        <v>64</v>
      </c>
      <c r="L46" s="19">
        <v>64</v>
      </c>
      <c r="M46" s="20" t="s">
        <v>40</v>
      </c>
      <c r="N46" s="20" t="s">
        <v>18</v>
      </c>
    </row>
    <row r="47" spans="3:14" x14ac:dyDescent="0.2">
      <c r="E47" s="18"/>
      <c r="F47" s="19"/>
      <c r="G47" s="19"/>
      <c r="H47" s="19"/>
      <c r="I47" s="19"/>
      <c r="J47" s="19"/>
      <c r="K47" s="19"/>
      <c r="L47" s="19"/>
      <c r="M47" s="19"/>
      <c r="N47" s="19"/>
    </row>
    <row r="48" spans="3:14" x14ac:dyDescent="0.2">
      <c r="C48" s="5" t="s">
        <v>31</v>
      </c>
      <c r="E48" s="21">
        <f t="shared" ref="E48:M48" si="9">E49+E50</f>
        <v>3</v>
      </c>
      <c r="F48" s="22">
        <f t="shared" si="9"/>
        <v>3</v>
      </c>
      <c r="G48" s="17" t="s">
        <v>40</v>
      </c>
      <c r="H48" s="22">
        <f t="shared" si="9"/>
        <v>715</v>
      </c>
      <c r="I48" s="22">
        <f t="shared" si="9"/>
        <v>8</v>
      </c>
      <c r="J48" s="22">
        <f t="shared" si="9"/>
        <v>707</v>
      </c>
      <c r="K48" s="22">
        <f t="shared" si="9"/>
        <v>73</v>
      </c>
      <c r="L48" s="22">
        <f t="shared" si="9"/>
        <v>26</v>
      </c>
      <c r="M48" s="22">
        <f t="shared" si="9"/>
        <v>47</v>
      </c>
      <c r="N48" s="17" t="s">
        <v>18</v>
      </c>
    </row>
    <row r="49" spans="3:14" x14ac:dyDescent="0.2">
      <c r="D49" s="5" t="s">
        <v>20</v>
      </c>
      <c r="E49" s="21">
        <f>F49+G49</f>
        <v>1</v>
      </c>
      <c r="F49" s="19">
        <v>1</v>
      </c>
      <c r="G49" s="20" t="s">
        <v>40</v>
      </c>
      <c r="H49" s="22">
        <f>I49+J49</f>
        <v>235</v>
      </c>
      <c r="I49" s="19">
        <v>8</v>
      </c>
      <c r="J49" s="19">
        <v>227</v>
      </c>
      <c r="K49" s="22">
        <f>L49+M49</f>
        <v>28</v>
      </c>
      <c r="L49" s="19">
        <v>7</v>
      </c>
      <c r="M49" s="19">
        <v>21</v>
      </c>
      <c r="N49" s="20" t="s">
        <v>18</v>
      </c>
    </row>
    <row r="50" spans="3:14" x14ac:dyDescent="0.2">
      <c r="D50" s="5" t="s">
        <v>21</v>
      </c>
      <c r="E50" s="21">
        <f>F50+G50</f>
        <v>2</v>
      </c>
      <c r="F50" s="19">
        <v>2</v>
      </c>
      <c r="G50" s="20" t="s">
        <v>40</v>
      </c>
      <c r="H50" s="22">
        <f>I50+J50</f>
        <v>480</v>
      </c>
      <c r="I50" s="20" t="s">
        <v>40</v>
      </c>
      <c r="J50" s="19">
        <v>480</v>
      </c>
      <c r="K50" s="22">
        <f>L50+M50</f>
        <v>45</v>
      </c>
      <c r="L50" s="19">
        <v>19</v>
      </c>
      <c r="M50" s="19">
        <v>26</v>
      </c>
      <c r="N50" s="20" t="s">
        <v>18</v>
      </c>
    </row>
    <row r="51" spans="3:14" x14ac:dyDescent="0.2">
      <c r="E51" s="18"/>
      <c r="F51" s="19"/>
      <c r="G51" s="19"/>
      <c r="H51" s="19"/>
      <c r="I51" s="19"/>
      <c r="J51" s="19"/>
      <c r="K51" s="19"/>
      <c r="L51" s="19"/>
      <c r="M51" s="19"/>
      <c r="N51" s="19"/>
    </row>
    <row r="52" spans="3:14" x14ac:dyDescent="0.2">
      <c r="C52" s="5" t="s">
        <v>32</v>
      </c>
      <c r="E52" s="21">
        <f t="shared" ref="E52:M52" si="10">E53+E54+E55</f>
        <v>4</v>
      </c>
      <c r="F52" s="22">
        <f t="shared" si="10"/>
        <v>3</v>
      </c>
      <c r="G52" s="22">
        <f t="shared" si="10"/>
        <v>1</v>
      </c>
      <c r="H52" s="22">
        <f t="shared" si="10"/>
        <v>7225</v>
      </c>
      <c r="I52" s="22">
        <f t="shared" si="10"/>
        <v>5494</v>
      </c>
      <c r="J52" s="22">
        <f t="shared" si="10"/>
        <v>1731</v>
      </c>
      <c r="K52" s="22">
        <f t="shared" si="10"/>
        <v>596</v>
      </c>
      <c r="L52" s="22">
        <f t="shared" si="10"/>
        <v>538</v>
      </c>
      <c r="M52" s="22">
        <f t="shared" si="10"/>
        <v>58</v>
      </c>
      <c r="N52" s="17" t="s">
        <v>18</v>
      </c>
    </row>
    <row r="53" spans="3:14" x14ac:dyDescent="0.2">
      <c r="D53" s="5" t="s">
        <v>19</v>
      </c>
      <c r="E53" s="21">
        <f>F53+G53</f>
        <v>1</v>
      </c>
      <c r="F53" s="19">
        <v>1</v>
      </c>
      <c r="G53" s="20" t="s">
        <v>40</v>
      </c>
      <c r="H53" s="22">
        <f>I53+J53</f>
        <v>3960</v>
      </c>
      <c r="I53" s="19">
        <v>2776</v>
      </c>
      <c r="J53" s="19">
        <v>1184</v>
      </c>
      <c r="K53" s="22">
        <f>L53+M53</f>
        <v>289</v>
      </c>
      <c r="L53" s="19">
        <v>257</v>
      </c>
      <c r="M53" s="19">
        <v>32</v>
      </c>
      <c r="N53" s="20" t="s">
        <v>18</v>
      </c>
    </row>
    <row r="54" spans="3:14" x14ac:dyDescent="0.2">
      <c r="D54" s="5" t="s">
        <v>20</v>
      </c>
      <c r="E54" s="21">
        <f>F54+G54</f>
        <v>1</v>
      </c>
      <c r="F54" s="19">
        <v>1</v>
      </c>
      <c r="G54" s="20" t="s">
        <v>40</v>
      </c>
      <c r="H54" s="22">
        <f>I54+J54</f>
        <v>358</v>
      </c>
      <c r="I54" s="19">
        <v>230</v>
      </c>
      <c r="J54" s="19">
        <v>128</v>
      </c>
      <c r="K54" s="22">
        <f>L54+M54</f>
        <v>271</v>
      </c>
      <c r="L54" s="19">
        <v>248</v>
      </c>
      <c r="M54" s="19">
        <v>23</v>
      </c>
      <c r="N54" s="20" t="s">
        <v>18</v>
      </c>
    </row>
    <row r="55" spans="3:14" x14ac:dyDescent="0.2">
      <c r="D55" s="5" t="s">
        <v>21</v>
      </c>
      <c r="E55" s="21">
        <f>F55+G55</f>
        <v>2</v>
      </c>
      <c r="F55" s="19">
        <v>1</v>
      </c>
      <c r="G55" s="19">
        <v>1</v>
      </c>
      <c r="H55" s="22">
        <f>I55+J55</f>
        <v>2907</v>
      </c>
      <c r="I55" s="19">
        <v>2488</v>
      </c>
      <c r="J55" s="19">
        <v>419</v>
      </c>
      <c r="K55" s="22">
        <f>L55+M55</f>
        <v>36</v>
      </c>
      <c r="L55" s="19">
        <v>33</v>
      </c>
      <c r="M55" s="19">
        <v>3</v>
      </c>
      <c r="N55" s="20" t="s">
        <v>18</v>
      </c>
    </row>
    <row r="56" spans="3:14" x14ac:dyDescent="0.2">
      <c r="E56" s="18"/>
      <c r="F56" s="19"/>
      <c r="G56" s="19"/>
      <c r="H56" s="19"/>
      <c r="I56" s="19"/>
      <c r="J56" s="19"/>
      <c r="K56" s="19"/>
      <c r="L56" s="19"/>
      <c r="M56" s="19"/>
      <c r="N56" s="19"/>
    </row>
    <row r="57" spans="3:14" x14ac:dyDescent="0.2">
      <c r="C57" s="5" t="s">
        <v>33</v>
      </c>
      <c r="E57" s="21">
        <f t="shared" ref="E57:N57" si="11">E58+E59+E60</f>
        <v>24</v>
      </c>
      <c r="F57" s="22">
        <f t="shared" si="11"/>
        <v>24</v>
      </c>
      <c r="G57" s="17" t="s">
        <v>40</v>
      </c>
      <c r="H57" s="22">
        <f t="shared" si="11"/>
        <v>1933</v>
      </c>
      <c r="I57" s="22">
        <f t="shared" si="11"/>
        <v>534</v>
      </c>
      <c r="J57" s="22">
        <f t="shared" si="11"/>
        <v>1399</v>
      </c>
      <c r="K57" s="22">
        <f t="shared" si="11"/>
        <v>146</v>
      </c>
      <c r="L57" s="22">
        <f t="shared" si="11"/>
        <v>32</v>
      </c>
      <c r="M57" s="22">
        <f t="shared" si="11"/>
        <v>114</v>
      </c>
      <c r="N57" s="22">
        <f t="shared" si="11"/>
        <v>66</v>
      </c>
    </row>
    <row r="58" spans="3:14" x14ac:dyDescent="0.2">
      <c r="D58" s="5" t="s">
        <v>19</v>
      </c>
      <c r="E58" s="21">
        <f>F58+G58</f>
        <v>1</v>
      </c>
      <c r="F58" s="19">
        <v>1</v>
      </c>
      <c r="G58" s="20" t="s">
        <v>40</v>
      </c>
      <c r="H58" s="22">
        <f>I58+J58</f>
        <v>93</v>
      </c>
      <c r="I58" s="19">
        <v>4</v>
      </c>
      <c r="J58" s="19">
        <v>89</v>
      </c>
      <c r="K58" s="22">
        <f>L58+M58</f>
        <v>3</v>
      </c>
      <c r="L58" s="20" t="s">
        <v>40</v>
      </c>
      <c r="M58" s="19">
        <v>3</v>
      </c>
      <c r="N58" s="19">
        <v>4</v>
      </c>
    </row>
    <row r="59" spans="3:14" x14ac:dyDescent="0.2">
      <c r="D59" s="5" t="s">
        <v>20</v>
      </c>
      <c r="E59" s="21">
        <f>F59+G59</f>
        <v>4</v>
      </c>
      <c r="F59" s="19">
        <v>4</v>
      </c>
      <c r="G59" s="20" t="s">
        <v>40</v>
      </c>
      <c r="H59" s="22">
        <f>I59+J59</f>
        <v>542</v>
      </c>
      <c r="I59" s="19">
        <v>53</v>
      </c>
      <c r="J59" s="19">
        <v>489</v>
      </c>
      <c r="K59" s="22">
        <f>L59+M59</f>
        <v>53</v>
      </c>
      <c r="L59" s="19">
        <v>3</v>
      </c>
      <c r="M59" s="19">
        <v>50</v>
      </c>
      <c r="N59" s="19">
        <v>17</v>
      </c>
    </row>
    <row r="60" spans="3:14" x14ac:dyDescent="0.2">
      <c r="D60" s="5" t="s">
        <v>21</v>
      </c>
      <c r="E60" s="21">
        <f>F60+G60</f>
        <v>19</v>
      </c>
      <c r="F60" s="19">
        <v>19</v>
      </c>
      <c r="G60" s="20" t="s">
        <v>40</v>
      </c>
      <c r="H60" s="22">
        <f>I60+J60</f>
        <v>1298</v>
      </c>
      <c r="I60" s="19">
        <v>477</v>
      </c>
      <c r="J60" s="19">
        <v>821</v>
      </c>
      <c r="K60" s="22">
        <f>L60+M60</f>
        <v>90</v>
      </c>
      <c r="L60" s="19">
        <v>29</v>
      </c>
      <c r="M60" s="19">
        <v>61</v>
      </c>
      <c r="N60" s="19">
        <v>45</v>
      </c>
    </row>
    <row r="61" spans="3:14" x14ac:dyDescent="0.2">
      <c r="E61" s="18"/>
      <c r="F61" s="19"/>
      <c r="G61" s="19"/>
      <c r="H61" s="19"/>
      <c r="I61" s="19"/>
      <c r="J61" s="19"/>
      <c r="K61" s="19"/>
      <c r="L61" s="19"/>
      <c r="M61" s="19"/>
      <c r="N61" s="19"/>
    </row>
    <row r="62" spans="3:14" x14ac:dyDescent="0.2">
      <c r="C62" s="5" t="s">
        <v>34</v>
      </c>
      <c r="E62" s="21">
        <f t="shared" ref="E62:N62" si="12">E63+E64</f>
        <v>80</v>
      </c>
      <c r="F62" s="22">
        <f t="shared" si="12"/>
        <v>80</v>
      </c>
      <c r="G62" s="17" t="s">
        <v>40</v>
      </c>
      <c r="H62" s="22">
        <f t="shared" si="12"/>
        <v>5454</v>
      </c>
      <c r="I62" s="22">
        <f t="shared" si="12"/>
        <v>2368</v>
      </c>
      <c r="J62" s="22">
        <f t="shared" si="12"/>
        <v>3086</v>
      </c>
      <c r="K62" s="22">
        <f t="shared" si="12"/>
        <v>333</v>
      </c>
      <c r="L62" s="22">
        <f t="shared" si="12"/>
        <v>192</v>
      </c>
      <c r="M62" s="22">
        <f t="shared" si="12"/>
        <v>141</v>
      </c>
      <c r="N62" s="22">
        <f t="shared" si="12"/>
        <v>81</v>
      </c>
    </row>
    <row r="63" spans="3:14" x14ac:dyDescent="0.2">
      <c r="D63" s="5" t="s">
        <v>20</v>
      </c>
      <c r="E63" s="21">
        <f>F63+G63</f>
        <v>4</v>
      </c>
      <c r="F63" s="19">
        <v>4</v>
      </c>
      <c r="G63" s="20" t="s">
        <v>40</v>
      </c>
      <c r="H63" s="22">
        <f>I63+J63</f>
        <v>34</v>
      </c>
      <c r="I63" s="19">
        <v>7</v>
      </c>
      <c r="J63" s="19">
        <v>27</v>
      </c>
      <c r="K63" s="22">
        <f>L63+M63</f>
        <v>3</v>
      </c>
      <c r="L63" s="20" t="s">
        <v>40</v>
      </c>
      <c r="M63" s="19">
        <v>3</v>
      </c>
      <c r="N63" s="19">
        <v>3</v>
      </c>
    </row>
    <row r="64" spans="3:14" x14ac:dyDescent="0.2">
      <c r="D64" s="5" t="s">
        <v>21</v>
      </c>
      <c r="E64" s="21">
        <f>F64+G64</f>
        <v>76</v>
      </c>
      <c r="F64" s="19">
        <v>76</v>
      </c>
      <c r="G64" s="20" t="s">
        <v>40</v>
      </c>
      <c r="H64" s="22">
        <f>I64+J64</f>
        <v>5420</v>
      </c>
      <c r="I64" s="19">
        <v>2361</v>
      </c>
      <c r="J64" s="19">
        <v>3059</v>
      </c>
      <c r="K64" s="22">
        <f>L64+M64</f>
        <v>330</v>
      </c>
      <c r="L64" s="19">
        <v>192</v>
      </c>
      <c r="M64" s="19">
        <v>138</v>
      </c>
      <c r="N64" s="19">
        <v>78</v>
      </c>
    </row>
    <row r="65" spans="1:14" ht="18" thickBot="1" x14ac:dyDescent="0.25">
      <c r="B65" s="7"/>
      <c r="C65" s="7"/>
      <c r="D65" s="7"/>
      <c r="E65" s="23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">
      <c r="D66" s="17" t="s">
        <v>35</v>
      </c>
      <c r="E66" s="5" t="s">
        <v>36</v>
      </c>
    </row>
    <row r="67" spans="1:14" x14ac:dyDescent="0.2">
      <c r="E67" s="5" t="s">
        <v>37</v>
      </c>
    </row>
    <row r="68" spans="1:14" x14ac:dyDescent="0.2">
      <c r="E68" s="5" t="s">
        <v>38</v>
      </c>
    </row>
    <row r="69" spans="1:14" x14ac:dyDescent="0.2">
      <c r="E69" s="5" t="s">
        <v>39</v>
      </c>
    </row>
    <row r="70" spans="1:14" x14ac:dyDescent="0.2">
      <c r="A70" s="5"/>
    </row>
  </sheetData>
  <phoneticPr fontId="2"/>
  <pageMargins left="0.23000000000000004" right="0.23000000000000004" top="0.56000000000000005" bottom="0.55000000000000004" header="0.51200000000000001" footer="0.51200000000000001"/>
  <pageSetup paperSize="12" scale="75" orientation="portrait" verticalDpi="300" r:id="rId1"/>
  <headerFooter alignWithMargins="0"/>
  <rowBreaks count="1" manualBreakCount="1">
    <brk id="6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0"/>
  <dimension ref="A1:K73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3" width="9.69921875" style="6"/>
    <col min="4" max="5" width="10.69921875" style="6" customWidth="1"/>
    <col min="6" max="7" width="9.69921875" style="6"/>
    <col min="8" max="9" width="10.69921875" style="6" customWidth="1"/>
    <col min="10" max="16384" width="9.69921875" style="6"/>
  </cols>
  <sheetData>
    <row r="1" spans="1:11" x14ac:dyDescent="0.2">
      <c r="A1" s="5"/>
    </row>
    <row r="6" spans="1:11" x14ac:dyDescent="0.2">
      <c r="F6" s="1" t="s">
        <v>245</v>
      </c>
    </row>
    <row r="7" spans="1:11" x14ac:dyDescent="0.2">
      <c r="C7" s="1" t="s">
        <v>250</v>
      </c>
    </row>
    <row r="8" spans="1:11" ht="18" thickBot="1" x14ac:dyDescent="0.25">
      <c r="B8" s="7"/>
      <c r="C8" s="7"/>
      <c r="D8" s="7"/>
      <c r="E8" s="7"/>
      <c r="F8" s="8" t="s">
        <v>194</v>
      </c>
      <c r="G8" s="7"/>
      <c r="H8" s="7"/>
      <c r="I8" s="7"/>
      <c r="J8" s="7"/>
      <c r="K8" s="7"/>
    </row>
    <row r="9" spans="1:11" x14ac:dyDescent="0.2">
      <c r="C9" s="9"/>
      <c r="D9" s="9"/>
      <c r="E9" s="11" t="s">
        <v>121</v>
      </c>
      <c r="F9" s="12"/>
      <c r="G9" s="12"/>
      <c r="H9" s="9"/>
      <c r="I9" s="11" t="s">
        <v>249</v>
      </c>
      <c r="J9" s="12"/>
      <c r="K9" s="12"/>
    </row>
    <row r="10" spans="1:11" x14ac:dyDescent="0.2">
      <c r="C10" s="26" t="s">
        <v>248</v>
      </c>
      <c r="D10" s="14" t="s">
        <v>118</v>
      </c>
      <c r="E10" s="9"/>
      <c r="F10" s="9"/>
      <c r="G10" s="14" t="s">
        <v>115</v>
      </c>
      <c r="H10" s="14" t="s">
        <v>247</v>
      </c>
      <c r="I10" s="9"/>
      <c r="J10" s="9"/>
      <c r="K10" s="14" t="s">
        <v>115</v>
      </c>
    </row>
    <row r="11" spans="1:11" x14ac:dyDescent="0.2">
      <c r="B11" s="12"/>
      <c r="C11" s="10"/>
      <c r="D11" s="13" t="s">
        <v>93</v>
      </c>
      <c r="E11" s="13" t="s">
        <v>114</v>
      </c>
      <c r="F11" s="13" t="s">
        <v>113</v>
      </c>
      <c r="G11" s="13" t="s">
        <v>112</v>
      </c>
      <c r="H11" s="13" t="s">
        <v>93</v>
      </c>
      <c r="I11" s="13" t="s">
        <v>114</v>
      </c>
      <c r="J11" s="13" t="s">
        <v>113</v>
      </c>
      <c r="K11" s="13" t="s">
        <v>112</v>
      </c>
    </row>
    <row r="12" spans="1:11" x14ac:dyDescent="0.2">
      <c r="C12" s="16" t="s">
        <v>15</v>
      </c>
      <c r="D12" s="17" t="s">
        <v>111</v>
      </c>
      <c r="E12" s="17" t="s">
        <v>111</v>
      </c>
      <c r="F12" s="17" t="s">
        <v>111</v>
      </c>
      <c r="G12" s="17" t="s">
        <v>111</v>
      </c>
      <c r="H12" s="17" t="s">
        <v>16</v>
      </c>
      <c r="I12" s="17" t="s">
        <v>16</v>
      </c>
      <c r="J12" s="17" t="s">
        <v>16</v>
      </c>
      <c r="K12" s="17" t="s">
        <v>16</v>
      </c>
    </row>
    <row r="13" spans="1:11" x14ac:dyDescent="0.2">
      <c r="B13" s="1" t="s">
        <v>187</v>
      </c>
      <c r="C13" s="3">
        <f>SUM(C15:C70)</f>
        <v>152</v>
      </c>
      <c r="D13" s="2">
        <f>SUM(D15:D70)</f>
        <v>1331</v>
      </c>
      <c r="E13" s="2">
        <f>SUM(E15:E70)</f>
        <v>1217</v>
      </c>
      <c r="F13" s="4" t="s">
        <v>246</v>
      </c>
      <c r="G13" s="2">
        <f>SUM(G15:G70)</f>
        <v>114</v>
      </c>
      <c r="H13" s="2">
        <f>SUM(H15:H70)</f>
        <v>38637</v>
      </c>
      <c r="I13" s="2">
        <f>SUM(I15:I70)</f>
        <v>38345</v>
      </c>
      <c r="J13" s="4" t="s">
        <v>246</v>
      </c>
      <c r="K13" s="2">
        <f>SUM(K15:K70)</f>
        <v>292</v>
      </c>
    </row>
    <row r="14" spans="1:11" x14ac:dyDescent="0.2">
      <c r="C14" s="9"/>
    </row>
    <row r="15" spans="1:11" x14ac:dyDescent="0.2">
      <c r="B15" s="5" t="s">
        <v>186</v>
      </c>
      <c r="C15" s="18">
        <v>25</v>
      </c>
      <c r="D15" s="22">
        <f>SUM(E15:G15)</f>
        <v>414</v>
      </c>
      <c r="E15" s="19">
        <v>382</v>
      </c>
      <c r="F15" s="20" t="s">
        <v>246</v>
      </c>
      <c r="G15" s="19">
        <v>32</v>
      </c>
      <c r="H15" s="22">
        <f>SUM(I15:K15)</f>
        <v>13842</v>
      </c>
      <c r="I15" s="19">
        <v>13723</v>
      </c>
      <c r="J15" s="20" t="s">
        <v>246</v>
      </c>
      <c r="K15" s="19">
        <v>119</v>
      </c>
    </row>
    <row r="16" spans="1:11" x14ac:dyDescent="0.2">
      <c r="B16" s="5" t="s">
        <v>185</v>
      </c>
      <c r="C16" s="18">
        <v>6</v>
      </c>
      <c r="D16" s="22">
        <f>SUM(E16:G16)</f>
        <v>53</v>
      </c>
      <c r="E16" s="19">
        <v>46</v>
      </c>
      <c r="F16" s="20" t="s">
        <v>246</v>
      </c>
      <c r="G16" s="19">
        <v>7</v>
      </c>
      <c r="H16" s="22">
        <f>SUM(I16:K16)</f>
        <v>1433</v>
      </c>
      <c r="I16" s="19">
        <v>1422</v>
      </c>
      <c r="J16" s="20" t="s">
        <v>246</v>
      </c>
      <c r="K16" s="19">
        <v>11</v>
      </c>
    </row>
    <row r="17" spans="2:11" x14ac:dyDescent="0.2">
      <c r="B17" s="5" t="s">
        <v>184</v>
      </c>
      <c r="C17" s="18">
        <v>8</v>
      </c>
      <c r="D17" s="22">
        <f>SUM(E17:G17)</f>
        <v>88</v>
      </c>
      <c r="E17" s="19">
        <v>79</v>
      </c>
      <c r="F17" s="20" t="s">
        <v>246</v>
      </c>
      <c r="G17" s="19">
        <v>9</v>
      </c>
      <c r="H17" s="22">
        <f>SUM(I17:K17)</f>
        <v>2671</v>
      </c>
      <c r="I17" s="19">
        <v>2648</v>
      </c>
      <c r="J17" s="20" t="s">
        <v>246</v>
      </c>
      <c r="K17" s="19">
        <v>23</v>
      </c>
    </row>
    <row r="18" spans="2:11" x14ac:dyDescent="0.2">
      <c r="B18" s="5" t="s">
        <v>183</v>
      </c>
      <c r="C18" s="18">
        <v>4</v>
      </c>
      <c r="D18" s="22">
        <f>SUM(E18:G18)</f>
        <v>42</v>
      </c>
      <c r="E18" s="19">
        <v>38</v>
      </c>
      <c r="F18" s="20" t="s">
        <v>246</v>
      </c>
      <c r="G18" s="19">
        <v>4</v>
      </c>
      <c r="H18" s="22">
        <f>SUM(I18:K18)</f>
        <v>1268</v>
      </c>
      <c r="I18" s="19">
        <v>1261</v>
      </c>
      <c r="J18" s="20" t="s">
        <v>246</v>
      </c>
      <c r="K18" s="19">
        <v>7</v>
      </c>
    </row>
    <row r="19" spans="2:11" x14ac:dyDescent="0.2">
      <c r="B19" s="5" t="s">
        <v>182</v>
      </c>
      <c r="C19" s="18">
        <v>4</v>
      </c>
      <c r="D19" s="22">
        <f>SUM(E19:G19)</f>
        <v>32</v>
      </c>
      <c r="E19" s="19">
        <v>30</v>
      </c>
      <c r="F19" s="20" t="s">
        <v>246</v>
      </c>
      <c r="G19" s="19">
        <v>2</v>
      </c>
      <c r="H19" s="22">
        <f>SUM(I19:K19)</f>
        <v>867</v>
      </c>
      <c r="I19" s="19">
        <v>865</v>
      </c>
      <c r="J19" s="20" t="s">
        <v>246</v>
      </c>
      <c r="K19" s="19">
        <v>2</v>
      </c>
    </row>
    <row r="20" spans="2:11" x14ac:dyDescent="0.2">
      <c r="B20" s="5" t="s">
        <v>181</v>
      </c>
      <c r="C20" s="18">
        <v>10</v>
      </c>
      <c r="D20" s="22">
        <f>SUM(E20:G20)</f>
        <v>87</v>
      </c>
      <c r="E20" s="19">
        <v>78</v>
      </c>
      <c r="F20" s="20" t="s">
        <v>246</v>
      </c>
      <c r="G20" s="19">
        <v>9</v>
      </c>
      <c r="H20" s="22">
        <f>SUM(I20:K20)</f>
        <v>2698</v>
      </c>
      <c r="I20" s="19">
        <v>2670</v>
      </c>
      <c r="J20" s="20" t="s">
        <v>246</v>
      </c>
      <c r="K20" s="19">
        <v>28</v>
      </c>
    </row>
    <row r="21" spans="2:11" x14ac:dyDescent="0.2">
      <c r="B21" s="5" t="s">
        <v>180</v>
      </c>
      <c r="C21" s="18">
        <v>5</v>
      </c>
      <c r="D21" s="22">
        <f>SUM(E21:G21)</f>
        <v>40</v>
      </c>
      <c r="E21" s="19">
        <v>38</v>
      </c>
      <c r="F21" s="20" t="s">
        <v>246</v>
      </c>
      <c r="G21" s="19">
        <v>2</v>
      </c>
      <c r="H21" s="22">
        <f>SUM(I21:K21)</f>
        <v>1226</v>
      </c>
      <c r="I21" s="19">
        <v>1218</v>
      </c>
      <c r="J21" s="20" t="s">
        <v>246</v>
      </c>
      <c r="K21" s="19">
        <v>8</v>
      </c>
    </row>
    <row r="22" spans="2:11" x14ac:dyDescent="0.2">
      <c r="C22" s="9"/>
      <c r="F22" s="19"/>
      <c r="G22" s="19"/>
      <c r="J22" s="19"/>
      <c r="K22" s="19"/>
    </row>
    <row r="23" spans="2:11" x14ac:dyDescent="0.2">
      <c r="B23" s="5" t="s">
        <v>179</v>
      </c>
      <c r="C23" s="18">
        <v>2</v>
      </c>
      <c r="D23" s="22">
        <f>SUM(E23:G23)</f>
        <v>18</v>
      </c>
      <c r="E23" s="19">
        <v>16</v>
      </c>
      <c r="F23" s="20" t="s">
        <v>246</v>
      </c>
      <c r="G23" s="19">
        <v>2</v>
      </c>
      <c r="H23" s="22">
        <f>SUM(I23:K23)</f>
        <v>516</v>
      </c>
      <c r="I23" s="19">
        <v>513</v>
      </c>
      <c r="J23" s="20" t="s">
        <v>246</v>
      </c>
      <c r="K23" s="19">
        <v>3</v>
      </c>
    </row>
    <row r="24" spans="2:11" x14ac:dyDescent="0.2">
      <c r="B24" s="5" t="s">
        <v>178</v>
      </c>
      <c r="C24" s="18">
        <v>1</v>
      </c>
      <c r="D24" s="22">
        <f>SUM(E24:G24)</f>
        <v>10</v>
      </c>
      <c r="E24" s="19">
        <v>8</v>
      </c>
      <c r="F24" s="20" t="s">
        <v>246</v>
      </c>
      <c r="G24" s="19">
        <v>2</v>
      </c>
      <c r="H24" s="22">
        <f>SUM(I24:K24)</f>
        <v>247</v>
      </c>
      <c r="I24" s="19">
        <v>243</v>
      </c>
      <c r="J24" s="20" t="s">
        <v>246</v>
      </c>
      <c r="K24" s="19">
        <v>4</v>
      </c>
    </row>
    <row r="25" spans="2:11" x14ac:dyDescent="0.2">
      <c r="B25" s="5" t="s">
        <v>177</v>
      </c>
      <c r="C25" s="18">
        <v>2</v>
      </c>
      <c r="D25" s="22">
        <f>SUM(E25:G25)</f>
        <v>7</v>
      </c>
      <c r="E25" s="19">
        <v>7</v>
      </c>
      <c r="F25" s="20" t="s">
        <v>246</v>
      </c>
      <c r="G25" s="20" t="s">
        <v>246</v>
      </c>
      <c r="H25" s="22">
        <f>SUM(I25:K25)</f>
        <v>131</v>
      </c>
      <c r="I25" s="19">
        <v>131</v>
      </c>
      <c r="J25" s="20" t="s">
        <v>246</v>
      </c>
      <c r="K25" s="20" t="s">
        <v>246</v>
      </c>
    </row>
    <row r="26" spans="2:11" x14ac:dyDescent="0.2">
      <c r="B26" s="5" t="s">
        <v>176</v>
      </c>
      <c r="C26" s="18">
        <v>1</v>
      </c>
      <c r="D26" s="22">
        <f>SUM(E26:G26)</f>
        <v>18</v>
      </c>
      <c r="E26" s="19">
        <v>16</v>
      </c>
      <c r="F26" s="20" t="s">
        <v>246</v>
      </c>
      <c r="G26" s="19">
        <v>2</v>
      </c>
      <c r="H26" s="22">
        <f>SUM(I26:K26)</f>
        <v>512</v>
      </c>
      <c r="I26" s="19">
        <v>506</v>
      </c>
      <c r="J26" s="20" t="s">
        <v>246</v>
      </c>
      <c r="K26" s="19">
        <v>6</v>
      </c>
    </row>
    <row r="27" spans="2:11" x14ac:dyDescent="0.2">
      <c r="B27" s="5" t="s">
        <v>175</v>
      </c>
      <c r="C27" s="18">
        <v>2</v>
      </c>
      <c r="D27" s="22">
        <f>SUM(E27:G27)</f>
        <v>21</v>
      </c>
      <c r="E27" s="19">
        <v>20</v>
      </c>
      <c r="F27" s="20" t="s">
        <v>246</v>
      </c>
      <c r="G27" s="19">
        <v>1</v>
      </c>
      <c r="H27" s="22">
        <f>SUM(I27:K27)</f>
        <v>612</v>
      </c>
      <c r="I27" s="19">
        <v>611</v>
      </c>
      <c r="J27" s="20" t="s">
        <v>246</v>
      </c>
      <c r="K27" s="19">
        <v>1</v>
      </c>
    </row>
    <row r="28" spans="2:11" x14ac:dyDescent="0.2">
      <c r="B28" s="5" t="s">
        <v>174</v>
      </c>
      <c r="C28" s="18">
        <v>1</v>
      </c>
      <c r="D28" s="22">
        <f>SUM(E28:G28)</f>
        <v>11</v>
      </c>
      <c r="E28" s="19">
        <v>9</v>
      </c>
      <c r="F28" s="20" t="s">
        <v>246</v>
      </c>
      <c r="G28" s="19">
        <v>2</v>
      </c>
      <c r="H28" s="22">
        <f>SUM(I28:K28)</f>
        <v>279</v>
      </c>
      <c r="I28" s="19">
        <v>275</v>
      </c>
      <c r="J28" s="20" t="s">
        <v>246</v>
      </c>
      <c r="K28" s="19">
        <v>4</v>
      </c>
    </row>
    <row r="29" spans="2:11" x14ac:dyDescent="0.2">
      <c r="B29" s="5" t="s">
        <v>173</v>
      </c>
      <c r="C29" s="18">
        <v>2</v>
      </c>
      <c r="D29" s="22">
        <f>SUM(E29:G29)</f>
        <v>13</v>
      </c>
      <c r="E29" s="19">
        <v>11</v>
      </c>
      <c r="F29" s="20" t="s">
        <v>246</v>
      </c>
      <c r="G29" s="19">
        <v>2</v>
      </c>
      <c r="H29" s="22">
        <f>SUM(I29:K29)</f>
        <v>280</v>
      </c>
      <c r="I29" s="19">
        <v>277</v>
      </c>
      <c r="J29" s="20" t="s">
        <v>246</v>
      </c>
      <c r="K29" s="19">
        <v>3</v>
      </c>
    </row>
    <row r="30" spans="2:11" x14ac:dyDescent="0.2">
      <c r="B30" s="5" t="s">
        <v>172</v>
      </c>
      <c r="C30" s="18">
        <v>1</v>
      </c>
      <c r="D30" s="22">
        <f>SUM(E30:G30)</f>
        <v>25</v>
      </c>
      <c r="E30" s="19">
        <v>24</v>
      </c>
      <c r="F30" s="20" t="s">
        <v>246</v>
      </c>
      <c r="G30" s="19">
        <v>1</v>
      </c>
      <c r="H30" s="22">
        <f>SUM(I30:K30)</f>
        <v>863</v>
      </c>
      <c r="I30" s="19">
        <v>857</v>
      </c>
      <c r="J30" s="20" t="s">
        <v>246</v>
      </c>
      <c r="K30" s="19">
        <v>6</v>
      </c>
    </row>
    <row r="31" spans="2:11" x14ac:dyDescent="0.2">
      <c r="B31" s="5" t="s">
        <v>171</v>
      </c>
      <c r="C31" s="18">
        <v>2</v>
      </c>
      <c r="D31" s="22">
        <f>SUM(E31:G31)</f>
        <v>46</v>
      </c>
      <c r="E31" s="19">
        <v>43</v>
      </c>
      <c r="F31" s="20" t="s">
        <v>246</v>
      </c>
      <c r="G31" s="19">
        <v>3</v>
      </c>
      <c r="H31" s="22">
        <f>SUM(I31:K31)</f>
        <v>1651</v>
      </c>
      <c r="I31" s="19">
        <v>1642</v>
      </c>
      <c r="J31" s="20" t="s">
        <v>246</v>
      </c>
      <c r="K31" s="19">
        <v>9</v>
      </c>
    </row>
    <row r="32" spans="2:11" x14ac:dyDescent="0.2">
      <c r="C32" s="9"/>
      <c r="F32" s="19"/>
      <c r="G32" s="19"/>
      <c r="J32" s="19"/>
      <c r="K32" s="19"/>
    </row>
    <row r="33" spans="2:11" x14ac:dyDescent="0.2">
      <c r="B33" s="5" t="s">
        <v>170</v>
      </c>
      <c r="C33" s="18">
        <v>2</v>
      </c>
      <c r="D33" s="22">
        <f>SUM(E33:G33)</f>
        <v>24</v>
      </c>
      <c r="E33" s="19">
        <v>21</v>
      </c>
      <c r="F33" s="20" t="s">
        <v>246</v>
      </c>
      <c r="G33" s="19">
        <v>3</v>
      </c>
      <c r="H33" s="22">
        <f>SUM(I33:K33)</f>
        <v>688</v>
      </c>
      <c r="I33" s="19">
        <v>683</v>
      </c>
      <c r="J33" s="20" t="s">
        <v>246</v>
      </c>
      <c r="K33" s="19">
        <v>5</v>
      </c>
    </row>
    <row r="34" spans="2:11" x14ac:dyDescent="0.2">
      <c r="B34" s="5" t="s">
        <v>169</v>
      </c>
      <c r="C34" s="18">
        <v>1</v>
      </c>
      <c r="D34" s="22">
        <f>SUM(E34:G34)</f>
        <v>16</v>
      </c>
      <c r="E34" s="19">
        <v>15</v>
      </c>
      <c r="F34" s="20" t="s">
        <v>246</v>
      </c>
      <c r="G34" s="19">
        <v>1</v>
      </c>
      <c r="H34" s="22">
        <f>SUM(I34:K34)</f>
        <v>483</v>
      </c>
      <c r="I34" s="19">
        <v>478</v>
      </c>
      <c r="J34" s="20" t="s">
        <v>246</v>
      </c>
      <c r="K34" s="19">
        <v>5</v>
      </c>
    </row>
    <row r="35" spans="2:11" x14ac:dyDescent="0.2">
      <c r="B35" s="5" t="s">
        <v>168</v>
      </c>
      <c r="C35" s="18">
        <v>2</v>
      </c>
      <c r="D35" s="22">
        <f>SUM(E35:G35)</f>
        <v>11</v>
      </c>
      <c r="E35" s="19">
        <v>9</v>
      </c>
      <c r="F35" s="20" t="s">
        <v>246</v>
      </c>
      <c r="G35" s="19">
        <v>2</v>
      </c>
      <c r="H35" s="22">
        <f>SUM(I35:K35)</f>
        <v>206</v>
      </c>
      <c r="I35" s="19">
        <v>202</v>
      </c>
      <c r="J35" s="20" t="s">
        <v>246</v>
      </c>
      <c r="K35" s="19">
        <v>4</v>
      </c>
    </row>
    <row r="36" spans="2:11" x14ac:dyDescent="0.2">
      <c r="B36" s="5" t="s">
        <v>167</v>
      </c>
      <c r="C36" s="18">
        <v>2</v>
      </c>
      <c r="D36" s="22">
        <f>SUM(E36:G36)</f>
        <v>7</v>
      </c>
      <c r="E36" s="19">
        <v>7</v>
      </c>
      <c r="F36" s="20" t="s">
        <v>246</v>
      </c>
      <c r="G36" s="20" t="s">
        <v>246</v>
      </c>
      <c r="H36" s="22">
        <f>SUM(I36:K36)</f>
        <v>132</v>
      </c>
      <c r="I36" s="19">
        <v>132</v>
      </c>
      <c r="J36" s="20" t="s">
        <v>246</v>
      </c>
      <c r="K36" s="20" t="s">
        <v>246</v>
      </c>
    </row>
    <row r="37" spans="2:11" x14ac:dyDescent="0.2">
      <c r="B37" s="5" t="s">
        <v>166</v>
      </c>
      <c r="C37" s="18">
        <v>1</v>
      </c>
      <c r="D37" s="22">
        <f>SUM(E37:G37)</f>
        <v>3</v>
      </c>
      <c r="E37" s="19">
        <v>3</v>
      </c>
      <c r="F37" s="20" t="s">
        <v>246</v>
      </c>
      <c r="G37" s="20" t="s">
        <v>246</v>
      </c>
      <c r="H37" s="22">
        <f>SUM(I37:K37)</f>
        <v>20</v>
      </c>
      <c r="I37" s="19">
        <v>20</v>
      </c>
      <c r="J37" s="20" t="s">
        <v>246</v>
      </c>
      <c r="K37" s="20" t="s">
        <v>246</v>
      </c>
    </row>
    <row r="38" spans="2:11" x14ac:dyDescent="0.2">
      <c r="C38" s="9"/>
      <c r="F38" s="19"/>
      <c r="G38" s="19"/>
      <c r="J38" s="19"/>
      <c r="K38" s="19"/>
    </row>
    <row r="39" spans="2:11" x14ac:dyDescent="0.2">
      <c r="B39" s="5" t="s">
        <v>165</v>
      </c>
      <c r="C39" s="18">
        <v>1</v>
      </c>
      <c r="D39" s="22">
        <f>SUM(E39:G39)</f>
        <v>17</v>
      </c>
      <c r="E39" s="19">
        <v>15</v>
      </c>
      <c r="F39" s="20" t="s">
        <v>246</v>
      </c>
      <c r="G39" s="19">
        <v>2</v>
      </c>
      <c r="H39" s="22">
        <f>SUM(I39:K39)</f>
        <v>518</v>
      </c>
      <c r="I39" s="19">
        <v>515</v>
      </c>
      <c r="J39" s="20" t="s">
        <v>246</v>
      </c>
      <c r="K39" s="19">
        <v>3</v>
      </c>
    </row>
    <row r="40" spans="2:11" x14ac:dyDescent="0.2">
      <c r="B40" s="5" t="s">
        <v>164</v>
      </c>
      <c r="C40" s="18">
        <v>2</v>
      </c>
      <c r="D40" s="22">
        <f>SUM(E40:G40)</f>
        <v>14</v>
      </c>
      <c r="E40" s="19">
        <v>12</v>
      </c>
      <c r="F40" s="20" t="s">
        <v>246</v>
      </c>
      <c r="G40" s="19">
        <v>2</v>
      </c>
      <c r="H40" s="22">
        <f>SUM(I40:K40)</f>
        <v>324</v>
      </c>
      <c r="I40" s="19">
        <v>320</v>
      </c>
      <c r="J40" s="20" t="s">
        <v>246</v>
      </c>
      <c r="K40" s="19">
        <v>4</v>
      </c>
    </row>
    <row r="41" spans="2:11" x14ac:dyDescent="0.2">
      <c r="B41" s="5" t="s">
        <v>163</v>
      </c>
      <c r="C41" s="18">
        <v>1</v>
      </c>
      <c r="D41" s="22">
        <f>SUM(E41:G41)</f>
        <v>16</v>
      </c>
      <c r="E41" s="19">
        <v>15</v>
      </c>
      <c r="F41" s="20" t="s">
        <v>246</v>
      </c>
      <c r="G41" s="19">
        <v>1</v>
      </c>
      <c r="H41" s="22">
        <f>SUM(I41:K41)</f>
        <v>537</v>
      </c>
      <c r="I41" s="19">
        <v>533</v>
      </c>
      <c r="J41" s="20" t="s">
        <v>246</v>
      </c>
      <c r="K41" s="19">
        <v>4</v>
      </c>
    </row>
    <row r="42" spans="2:11" x14ac:dyDescent="0.2">
      <c r="B42" s="5" t="s">
        <v>162</v>
      </c>
      <c r="C42" s="18">
        <v>2</v>
      </c>
      <c r="D42" s="22">
        <f>SUM(E42:G42)</f>
        <v>13</v>
      </c>
      <c r="E42" s="19">
        <v>12</v>
      </c>
      <c r="F42" s="20" t="s">
        <v>246</v>
      </c>
      <c r="G42" s="19">
        <v>1</v>
      </c>
      <c r="H42" s="22">
        <f>SUM(I42:K42)</f>
        <v>359</v>
      </c>
      <c r="I42" s="19">
        <v>358</v>
      </c>
      <c r="J42" s="20" t="s">
        <v>246</v>
      </c>
      <c r="K42" s="19">
        <v>1</v>
      </c>
    </row>
    <row r="43" spans="2:11" x14ac:dyDescent="0.2">
      <c r="B43" s="5" t="s">
        <v>161</v>
      </c>
      <c r="C43" s="18">
        <v>3</v>
      </c>
      <c r="D43" s="22">
        <f>SUM(E43:G43)</f>
        <v>9</v>
      </c>
      <c r="E43" s="19">
        <v>9</v>
      </c>
      <c r="F43" s="20" t="s">
        <v>246</v>
      </c>
      <c r="G43" s="20" t="s">
        <v>246</v>
      </c>
      <c r="H43" s="22">
        <f>SUM(I43:K43)</f>
        <v>160</v>
      </c>
      <c r="I43" s="19">
        <v>160</v>
      </c>
      <c r="J43" s="20" t="s">
        <v>246</v>
      </c>
      <c r="K43" s="20" t="s">
        <v>246</v>
      </c>
    </row>
    <row r="44" spans="2:11" x14ac:dyDescent="0.2">
      <c r="C44" s="9"/>
      <c r="F44" s="19"/>
      <c r="G44" s="19"/>
      <c r="J44" s="19"/>
      <c r="K44" s="19"/>
    </row>
    <row r="45" spans="2:11" x14ac:dyDescent="0.2">
      <c r="B45" s="5" t="s">
        <v>160</v>
      </c>
      <c r="C45" s="18">
        <v>1</v>
      </c>
      <c r="D45" s="22">
        <f>SUM(E45:G45)</f>
        <v>10</v>
      </c>
      <c r="E45" s="19">
        <v>9</v>
      </c>
      <c r="F45" s="20" t="s">
        <v>246</v>
      </c>
      <c r="G45" s="19">
        <v>1</v>
      </c>
      <c r="H45" s="22">
        <f>SUM(I45:K45)</f>
        <v>319</v>
      </c>
      <c r="I45" s="19">
        <v>317</v>
      </c>
      <c r="J45" s="20" t="s">
        <v>246</v>
      </c>
      <c r="K45" s="19">
        <v>2</v>
      </c>
    </row>
    <row r="46" spans="2:11" x14ac:dyDescent="0.2">
      <c r="B46" s="5" t="s">
        <v>159</v>
      </c>
      <c r="C46" s="18">
        <v>1</v>
      </c>
      <c r="D46" s="22">
        <f>SUM(E46:G46)</f>
        <v>10</v>
      </c>
      <c r="E46" s="19">
        <v>9</v>
      </c>
      <c r="F46" s="20" t="s">
        <v>246</v>
      </c>
      <c r="G46" s="19">
        <v>1</v>
      </c>
      <c r="H46" s="22">
        <f>SUM(I46:K46)</f>
        <v>266</v>
      </c>
      <c r="I46" s="19">
        <v>265</v>
      </c>
      <c r="J46" s="20" t="s">
        <v>246</v>
      </c>
      <c r="K46" s="19">
        <v>1</v>
      </c>
    </row>
    <row r="47" spans="2:11" x14ac:dyDescent="0.2">
      <c r="B47" s="5" t="s">
        <v>158</v>
      </c>
      <c r="C47" s="18">
        <v>3</v>
      </c>
      <c r="D47" s="22">
        <f>SUM(E47:G47)</f>
        <v>12</v>
      </c>
      <c r="E47" s="19">
        <v>12</v>
      </c>
      <c r="F47" s="20" t="s">
        <v>246</v>
      </c>
      <c r="G47" s="20" t="s">
        <v>246</v>
      </c>
      <c r="H47" s="22">
        <f>SUM(I47:K47)</f>
        <v>276</v>
      </c>
      <c r="I47" s="19">
        <v>276</v>
      </c>
      <c r="J47" s="20" t="s">
        <v>246</v>
      </c>
      <c r="K47" s="20" t="s">
        <v>246</v>
      </c>
    </row>
    <row r="48" spans="2:11" x14ac:dyDescent="0.2">
      <c r="B48" s="5" t="s">
        <v>157</v>
      </c>
      <c r="C48" s="18">
        <v>3</v>
      </c>
      <c r="D48" s="22">
        <f>SUM(E48:G48)</f>
        <v>16</v>
      </c>
      <c r="E48" s="19">
        <v>15</v>
      </c>
      <c r="F48" s="20" t="s">
        <v>246</v>
      </c>
      <c r="G48" s="19">
        <v>1</v>
      </c>
      <c r="H48" s="22">
        <f>SUM(I48:K48)</f>
        <v>411</v>
      </c>
      <c r="I48" s="19">
        <v>409</v>
      </c>
      <c r="J48" s="20" t="s">
        <v>246</v>
      </c>
      <c r="K48" s="19">
        <v>2</v>
      </c>
    </row>
    <row r="49" spans="2:11" x14ac:dyDescent="0.2">
      <c r="B49" s="5" t="s">
        <v>156</v>
      </c>
      <c r="C49" s="18">
        <v>2</v>
      </c>
      <c r="D49" s="22">
        <f>SUM(E49:G49)</f>
        <v>6</v>
      </c>
      <c r="E49" s="19">
        <v>6</v>
      </c>
      <c r="F49" s="20" t="s">
        <v>246</v>
      </c>
      <c r="G49" s="20" t="s">
        <v>246</v>
      </c>
      <c r="H49" s="22">
        <f>SUM(I49:K49)</f>
        <v>100</v>
      </c>
      <c r="I49" s="19">
        <v>100</v>
      </c>
      <c r="J49" s="20" t="s">
        <v>246</v>
      </c>
      <c r="K49" s="20" t="s">
        <v>246</v>
      </c>
    </row>
    <row r="50" spans="2:11" x14ac:dyDescent="0.2">
      <c r="B50" s="5" t="s">
        <v>155</v>
      </c>
      <c r="C50" s="18">
        <v>3</v>
      </c>
      <c r="D50" s="22">
        <f>SUM(E50:G50)</f>
        <v>9</v>
      </c>
      <c r="E50" s="19">
        <v>9</v>
      </c>
      <c r="F50" s="20" t="s">
        <v>246</v>
      </c>
      <c r="G50" s="20" t="s">
        <v>246</v>
      </c>
      <c r="H50" s="22">
        <f>SUM(I50:K50)</f>
        <v>71</v>
      </c>
      <c r="I50" s="19">
        <v>71</v>
      </c>
      <c r="J50" s="20" t="s">
        <v>246</v>
      </c>
      <c r="K50" s="20" t="s">
        <v>246</v>
      </c>
    </row>
    <row r="51" spans="2:11" x14ac:dyDescent="0.2">
      <c r="B51" s="5" t="s">
        <v>154</v>
      </c>
      <c r="C51" s="18">
        <v>3</v>
      </c>
      <c r="D51" s="22">
        <f>SUM(E51:G51)</f>
        <v>9</v>
      </c>
      <c r="E51" s="19">
        <v>9</v>
      </c>
      <c r="F51" s="20" t="s">
        <v>246</v>
      </c>
      <c r="G51" s="20" t="s">
        <v>246</v>
      </c>
      <c r="H51" s="22">
        <f>SUM(I51:K51)</f>
        <v>185</v>
      </c>
      <c r="I51" s="19">
        <v>185</v>
      </c>
      <c r="J51" s="20" t="s">
        <v>246</v>
      </c>
      <c r="K51" s="20" t="s">
        <v>246</v>
      </c>
    </row>
    <row r="52" spans="2:11" x14ac:dyDescent="0.2">
      <c r="B52" s="5" t="s">
        <v>153</v>
      </c>
      <c r="C52" s="18">
        <v>3</v>
      </c>
      <c r="D52" s="22">
        <f>SUM(E52:G52)</f>
        <v>14</v>
      </c>
      <c r="E52" s="19">
        <v>12</v>
      </c>
      <c r="F52" s="20" t="s">
        <v>246</v>
      </c>
      <c r="G52" s="19">
        <v>2</v>
      </c>
      <c r="H52" s="22">
        <f>SUM(I52:K52)</f>
        <v>265</v>
      </c>
      <c r="I52" s="19">
        <v>263</v>
      </c>
      <c r="J52" s="20" t="s">
        <v>246</v>
      </c>
      <c r="K52" s="19">
        <v>2</v>
      </c>
    </row>
    <row r="53" spans="2:11" x14ac:dyDescent="0.2">
      <c r="B53" s="5" t="s">
        <v>152</v>
      </c>
      <c r="C53" s="18">
        <v>1</v>
      </c>
      <c r="D53" s="22">
        <f>SUM(E53:G53)</f>
        <v>12</v>
      </c>
      <c r="E53" s="19">
        <v>11</v>
      </c>
      <c r="F53" s="20" t="s">
        <v>246</v>
      </c>
      <c r="G53" s="19">
        <v>1</v>
      </c>
      <c r="H53" s="22">
        <f>SUM(I53:K53)</f>
        <v>323</v>
      </c>
      <c r="I53" s="19">
        <v>322</v>
      </c>
      <c r="J53" s="20" t="s">
        <v>246</v>
      </c>
      <c r="K53" s="19">
        <v>1</v>
      </c>
    </row>
    <row r="54" spans="2:11" x14ac:dyDescent="0.2">
      <c r="B54" s="5" t="s">
        <v>151</v>
      </c>
      <c r="C54" s="18">
        <v>4</v>
      </c>
      <c r="D54" s="22">
        <f>SUM(E54:G54)</f>
        <v>17</v>
      </c>
      <c r="E54" s="19">
        <v>15</v>
      </c>
      <c r="F54" s="20" t="s">
        <v>246</v>
      </c>
      <c r="G54" s="19">
        <v>2</v>
      </c>
      <c r="H54" s="22">
        <f>SUM(I54:K54)</f>
        <v>356</v>
      </c>
      <c r="I54" s="19">
        <v>354</v>
      </c>
      <c r="J54" s="20" t="s">
        <v>246</v>
      </c>
      <c r="K54" s="19">
        <v>2</v>
      </c>
    </row>
    <row r="55" spans="2:11" x14ac:dyDescent="0.2">
      <c r="C55" s="9"/>
      <c r="F55" s="19"/>
      <c r="G55" s="19"/>
      <c r="J55" s="19"/>
      <c r="K55" s="19"/>
    </row>
    <row r="56" spans="2:11" x14ac:dyDescent="0.2">
      <c r="B56" s="5" t="s">
        <v>150</v>
      </c>
      <c r="C56" s="18">
        <v>2</v>
      </c>
      <c r="D56" s="22">
        <f>SUM(E56:G56)</f>
        <v>20</v>
      </c>
      <c r="E56" s="19">
        <v>17</v>
      </c>
      <c r="F56" s="20" t="s">
        <v>246</v>
      </c>
      <c r="G56" s="19">
        <v>3</v>
      </c>
      <c r="H56" s="22">
        <f>SUM(I56:K56)</f>
        <v>635</v>
      </c>
      <c r="I56" s="19">
        <v>628</v>
      </c>
      <c r="J56" s="20" t="s">
        <v>246</v>
      </c>
      <c r="K56" s="19">
        <v>7</v>
      </c>
    </row>
    <row r="57" spans="2:11" x14ac:dyDescent="0.2">
      <c r="B57" s="5" t="s">
        <v>149</v>
      </c>
      <c r="C57" s="18">
        <v>2</v>
      </c>
      <c r="D57" s="22">
        <f>SUM(E57:G57)</f>
        <v>6</v>
      </c>
      <c r="E57" s="19">
        <v>6</v>
      </c>
      <c r="F57" s="20" t="s">
        <v>246</v>
      </c>
      <c r="G57" s="20" t="s">
        <v>246</v>
      </c>
      <c r="H57" s="22">
        <f>SUM(I57:K57)</f>
        <v>115</v>
      </c>
      <c r="I57" s="19">
        <v>115</v>
      </c>
      <c r="J57" s="20" t="s">
        <v>246</v>
      </c>
      <c r="K57" s="20" t="s">
        <v>246</v>
      </c>
    </row>
    <row r="58" spans="2:11" x14ac:dyDescent="0.2">
      <c r="B58" s="5" t="s">
        <v>148</v>
      </c>
      <c r="C58" s="18">
        <v>1</v>
      </c>
      <c r="D58" s="22">
        <f>SUM(E58:G58)</f>
        <v>4</v>
      </c>
      <c r="E58" s="19">
        <v>3</v>
      </c>
      <c r="F58" s="20" t="s">
        <v>246</v>
      </c>
      <c r="G58" s="19">
        <v>1</v>
      </c>
      <c r="H58" s="22">
        <f>SUM(I58:K58)</f>
        <v>102</v>
      </c>
      <c r="I58" s="19">
        <v>101</v>
      </c>
      <c r="J58" s="20" t="s">
        <v>246</v>
      </c>
      <c r="K58" s="19">
        <v>1</v>
      </c>
    </row>
    <row r="59" spans="2:11" x14ac:dyDescent="0.2">
      <c r="B59" s="5" t="s">
        <v>147</v>
      </c>
      <c r="C59" s="18">
        <v>1</v>
      </c>
      <c r="D59" s="22">
        <f>SUM(E59:G59)</f>
        <v>21</v>
      </c>
      <c r="E59" s="19">
        <v>19</v>
      </c>
      <c r="F59" s="20" t="s">
        <v>246</v>
      </c>
      <c r="G59" s="19">
        <v>2</v>
      </c>
      <c r="H59" s="22">
        <f>SUM(I59:K59)</f>
        <v>607</v>
      </c>
      <c r="I59" s="19">
        <v>603</v>
      </c>
      <c r="J59" s="20" t="s">
        <v>246</v>
      </c>
      <c r="K59" s="19">
        <v>4</v>
      </c>
    </row>
    <row r="60" spans="2:11" x14ac:dyDescent="0.2">
      <c r="B60" s="5" t="s">
        <v>146</v>
      </c>
      <c r="C60" s="18">
        <v>3</v>
      </c>
      <c r="D60" s="22">
        <f>SUM(E60:G60)</f>
        <v>14</v>
      </c>
      <c r="E60" s="19">
        <v>12</v>
      </c>
      <c r="F60" s="20" t="s">
        <v>246</v>
      </c>
      <c r="G60" s="19">
        <v>2</v>
      </c>
      <c r="H60" s="22">
        <f>SUM(I60:K60)</f>
        <v>181</v>
      </c>
      <c r="I60" s="19">
        <v>179</v>
      </c>
      <c r="J60" s="20" t="s">
        <v>246</v>
      </c>
      <c r="K60" s="19">
        <v>2</v>
      </c>
    </row>
    <row r="61" spans="2:11" x14ac:dyDescent="0.2">
      <c r="B61" s="5" t="s">
        <v>145</v>
      </c>
      <c r="C61" s="18">
        <v>3</v>
      </c>
      <c r="D61" s="22">
        <f>SUM(E61:G61)</f>
        <v>10</v>
      </c>
      <c r="E61" s="19">
        <v>10</v>
      </c>
      <c r="F61" s="20" t="s">
        <v>246</v>
      </c>
      <c r="G61" s="20" t="s">
        <v>246</v>
      </c>
      <c r="H61" s="22">
        <f>SUM(I61:K61)</f>
        <v>181</v>
      </c>
      <c r="I61" s="19">
        <v>181</v>
      </c>
      <c r="J61" s="20" t="s">
        <v>246</v>
      </c>
      <c r="K61" s="20" t="s">
        <v>246</v>
      </c>
    </row>
    <row r="62" spans="2:11" x14ac:dyDescent="0.2">
      <c r="B62" s="5" t="s">
        <v>144</v>
      </c>
      <c r="C62" s="18">
        <v>6</v>
      </c>
      <c r="D62" s="22">
        <f>SUM(E62:G62)</f>
        <v>26</v>
      </c>
      <c r="E62" s="19">
        <v>23</v>
      </c>
      <c r="F62" s="20" t="s">
        <v>246</v>
      </c>
      <c r="G62" s="19">
        <v>3</v>
      </c>
      <c r="H62" s="22">
        <f>SUM(I62:K62)</f>
        <v>505</v>
      </c>
      <c r="I62" s="19">
        <v>501</v>
      </c>
      <c r="J62" s="20" t="s">
        <v>246</v>
      </c>
      <c r="K62" s="19">
        <v>4</v>
      </c>
    </row>
    <row r="63" spans="2:11" x14ac:dyDescent="0.2">
      <c r="C63" s="9"/>
      <c r="F63" s="19"/>
      <c r="G63" s="19"/>
      <c r="J63" s="19"/>
      <c r="K63" s="19"/>
    </row>
    <row r="64" spans="2:11" x14ac:dyDescent="0.2">
      <c r="B64" s="5" t="s">
        <v>143</v>
      </c>
      <c r="C64" s="18">
        <v>5</v>
      </c>
      <c r="D64" s="22">
        <f>SUM(E64:G64)</f>
        <v>24</v>
      </c>
      <c r="E64" s="19">
        <v>22</v>
      </c>
      <c r="F64" s="20" t="s">
        <v>246</v>
      </c>
      <c r="G64" s="19">
        <v>2</v>
      </c>
      <c r="H64" s="22">
        <f>SUM(I64:K64)</f>
        <v>593</v>
      </c>
      <c r="I64" s="19">
        <v>590</v>
      </c>
      <c r="J64" s="20" t="s">
        <v>246</v>
      </c>
      <c r="K64" s="19">
        <v>3</v>
      </c>
    </row>
    <row r="65" spans="1:11" x14ac:dyDescent="0.2">
      <c r="B65" s="5" t="s">
        <v>142</v>
      </c>
      <c r="C65" s="18">
        <v>1</v>
      </c>
      <c r="D65" s="22">
        <f>SUM(E65:G65)</f>
        <v>5</v>
      </c>
      <c r="E65" s="19">
        <v>5</v>
      </c>
      <c r="F65" s="20" t="s">
        <v>246</v>
      </c>
      <c r="G65" s="20" t="s">
        <v>246</v>
      </c>
      <c r="H65" s="22">
        <f>SUM(I65:K65)</f>
        <v>132</v>
      </c>
      <c r="I65" s="19">
        <v>132</v>
      </c>
      <c r="J65" s="20" t="s">
        <v>246</v>
      </c>
      <c r="K65" s="20" t="s">
        <v>246</v>
      </c>
    </row>
    <row r="66" spans="1:11" x14ac:dyDescent="0.2">
      <c r="B66" s="5" t="s">
        <v>141</v>
      </c>
      <c r="C66" s="18">
        <v>2</v>
      </c>
      <c r="D66" s="22">
        <f>SUM(E66:G66)</f>
        <v>7</v>
      </c>
      <c r="E66" s="19">
        <v>7</v>
      </c>
      <c r="F66" s="20" t="s">
        <v>246</v>
      </c>
      <c r="G66" s="20" t="s">
        <v>246</v>
      </c>
      <c r="H66" s="22">
        <f>SUM(I66:K66)</f>
        <v>137</v>
      </c>
      <c r="I66" s="19">
        <v>137</v>
      </c>
      <c r="J66" s="20" t="s">
        <v>246</v>
      </c>
      <c r="K66" s="20" t="s">
        <v>246</v>
      </c>
    </row>
    <row r="67" spans="1:11" x14ac:dyDescent="0.2">
      <c r="B67" s="5" t="s">
        <v>140</v>
      </c>
      <c r="C67" s="18">
        <v>5</v>
      </c>
      <c r="D67" s="22">
        <f>SUM(E67:G67)</f>
        <v>11</v>
      </c>
      <c r="E67" s="19">
        <v>11</v>
      </c>
      <c r="F67" s="20" t="s">
        <v>246</v>
      </c>
      <c r="G67" s="20" t="s">
        <v>246</v>
      </c>
      <c r="H67" s="22">
        <f>SUM(I67:K67)</f>
        <v>160</v>
      </c>
      <c r="I67" s="19">
        <v>160</v>
      </c>
      <c r="J67" s="20" t="s">
        <v>246</v>
      </c>
      <c r="K67" s="20" t="s">
        <v>246</v>
      </c>
    </row>
    <row r="68" spans="1:11" x14ac:dyDescent="0.2">
      <c r="B68" s="5" t="s">
        <v>139</v>
      </c>
      <c r="C68" s="18">
        <v>1</v>
      </c>
      <c r="D68" s="22">
        <f>SUM(E68:G68)</f>
        <v>3</v>
      </c>
      <c r="E68" s="19">
        <v>3</v>
      </c>
      <c r="F68" s="20" t="s">
        <v>246</v>
      </c>
      <c r="G68" s="20" t="s">
        <v>246</v>
      </c>
      <c r="H68" s="22">
        <f>SUM(I68:K68)</f>
        <v>73</v>
      </c>
      <c r="I68" s="19">
        <v>73</v>
      </c>
      <c r="J68" s="20" t="s">
        <v>246</v>
      </c>
      <c r="K68" s="20" t="s">
        <v>246</v>
      </c>
    </row>
    <row r="69" spans="1:11" x14ac:dyDescent="0.2">
      <c r="B69" s="5" t="s">
        <v>138</v>
      </c>
      <c r="C69" s="18">
        <v>2</v>
      </c>
      <c r="D69" s="22">
        <f>SUM(E69:G69)</f>
        <v>6</v>
      </c>
      <c r="E69" s="19">
        <v>6</v>
      </c>
      <c r="F69" s="20" t="s">
        <v>246</v>
      </c>
      <c r="G69" s="20" t="s">
        <v>246</v>
      </c>
      <c r="H69" s="22">
        <f>SUM(I69:K69)</f>
        <v>115</v>
      </c>
      <c r="I69" s="19">
        <v>115</v>
      </c>
      <c r="J69" s="20" t="s">
        <v>246</v>
      </c>
      <c r="K69" s="20" t="s">
        <v>246</v>
      </c>
    </row>
    <row r="70" spans="1:11" x14ac:dyDescent="0.2">
      <c r="B70" s="5" t="s">
        <v>137</v>
      </c>
      <c r="C70" s="18">
        <v>1</v>
      </c>
      <c r="D70" s="22">
        <f>SUM(E70:G70)</f>
        <v>4</v>
      </c>
      <c r="E70" s="19">
        <v>3</v>
      </c>
      <c r="F70" s="20" t="s">
        <v>246</v>
      </c>
      <c r="G70" s="19">
        <v>1</v>
      </c>
      <c r="H70" s="22">
        <f>SUM(I70:K70)</f>
        <v>6</v>
      </c>
      <c r="I70" s="19">
        <v>5</v>
      </c>
      <c r="J70" s="20" t="s">
        <v>246</v>
      </c>
      <c r="K70" s="19">
        <v>1</v>
      </c>
    </row>
    <row r="71" spans="1:11" ht="18" thickBot="1" x14ac:dyDescent="0.25">
      <c r="B71" s="7"/>
      <c r="C71" s="23"/>
      <c r="D71" s="7"/>
      <c r="E71" s="7"/>
      <c r="F71" s="7"/>
      <c r="G71" s="7"/>
      <c r="H71" s="7"/>
      <c r="I71" s="7"/>
      <c r="J71" s="7"/>
      <c r="K71" s="7"/>
    </row>
    <row r="72" spans="1:11" x14ac:dyDescent="0.2">
      <c r="B72" s="2"/>
      <c r="C72" s="5" t="s">
        <v>39</v>
      </c>
      <c r="D72" s="2"/>
      <c r="E72" s="2"/>
      <c r="F72" s="2"/>
      <c r="G72" s="2"/>
      <c r="H72" s="2"/>
      <c r="I72" s="2"/>
      <c r="J72" s="2"/>
      <c r="K72" s="2"/>
    </row>
    <row r="73" spans="1:11" x14ac:dyDescent="0.2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1"/>
  <dimension ref="A1:J146"/>
  <sheetViews>
    <sheetView showGridLines="0" zoomScale="75" workbookViewId="0"/>
  </sheetViews>
  <sheetFormatPr defaultColWidth="11.69921875" defaultRowHeight="17.25" x14ac:dyDescent="0.2"/>
  <cols>
    <col min="1" max="1" width="10.69921875" style="6" customWidth="1"/>
    <col min="2" max="2" width="2.69921875" style="6" customWidth="1"/>
    <col min="3" max="3" width="14.69921875" style="6" customWidth="1"/>
    <col min="4" max="4" width="11.69921875" style="6"/>
    <col min="5" max="10" width="12.69921875" style="6" customWidth="1"/>
    <col min="11" max="16384" width="11.69921875" style="6"/>
  </cols>
  <sheetData>
    <row r="1" spans="1:10" x14ac:dyDescent="0.2">
      <c r="A1" s="5"/>
    </row>
    <row r="6" spans="1:10" x14ac:dyDescent="0.2">
      <c r="F6" s="1" t="s">
        <v>245</v>
      </c>
    </row>
    <row r="7" spans="1:10" x14ac:dyDescent="0.2">
      <c r="D7" s="1" t="s">
        <v>262</v>
      </c>
      <c r="F7" s="2"/>
    </row>
    <row r="8" spans="1:10" ht="18" thickBot="1" x14ac:dyDescent="0.25">
      <c r="B8" s="7"/>
      <c r="C8" s="7"/>
      <c r="D8" s="7"/>
      <c r="E8" s="7"/>
      <c r="F8" s="8" t="s">
        <v>1</v>
      </c>
      <c r="G8" s="7"/>
      <c r="H8" s="7"/>
      <c r="I8" s="7"/>
      <c r="J8" s="7"/>
    </row>
    <row r="9" spans="1:10" x14ac:dyDescent="0.2">
      <c r="D9" s="9"/>
      <c r="E9" s="14" t="s">
        <v>261</v>
      </c>
      <c r="F9" s="12"/>
      <c r="G9" s="12"/>
      <c r="H9" s="14" t="s">
        <v>260</v>
      </c>
      <c r="I9" s="13" t="s">
        <v>259</v>
      </c>
      <c r="J9" s="12"/>
    </row>
    <row r="10" spans="1:10" x14ac:dyDescent="0.2">
      <c r="B10" s="12"/>
      <c r="C10" s="12"/>
      <c r="D10" s="13" t="s">
        <v>258</v>
      </c>
      <c r="E10" s="13" t="s">
        <v>257</v>
      </c>
      <c r="F10" s="15" t="s">
        <v>9</v>
      </c>
      <c r="G10" s="15" t="s">
        <v>10</v>
      </c>
      <c r="H10" s="13" t="s">
        <v>257</v>
      </c>
      <c r="I10" s="13" t="s">
        <v>256</v>
      </c>
      <c r="J10" s="15" t="s">
        <v>9</v>
      </c>
    </row>
    <row r="11" spans="1:10" x14ac:dyDescent="0.2">
      <c r="D11" s="16" t="s">
        <v>15</v>
      </c>
      <c r="E11" s="17" t="s">
        <v>16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</row>
    <row r="12" spans="1:10" x14ac:dyDescent="0.2">
      <c r="B12" s="2"/>
      <c r="C12" s="1" t="s">
        <v>187</v>
      </c>
      <c r="D12" s="3">
        <f>SUM(D14:D70)</f>
        <v>152</v>
      </c>
      <c r="E12" s="2">
        <f>SUM(E14:E70)</f>
        <v>2910</v>
      </c>
      <c r="F12" s="2">
        <f>SUM(F14:F70)</f>
        <v>1636</v>
      </c>
      <c r="G12" s="2">
        <f>SUM(G14:G70)</f>
        <v>1274</v>
      </c>
      <c r="H12" s="2">
        <f>SUM(H14:H70)</f>
        <v>361</v>
      </c>
      <c r="I12" s="2">
        <f>SUM(I14:I70)</f>
        <v>38637</v>
      </c>
      <c r="J12" s="2">
        <f>SUM(J14:J70)</f>
        <v>19796</v>
      </c>
    </row>
    <row r="13" spans="1:10" x14ac:dyDescent="0.2">
      <c r="A13" s="2"/>
      <c r="D13" s="9"/>
    </row>
    <row r="14" spans="1:10" x14ac:dyDescent="0.2">
      <c r="A14" s="2"/>
      <c r="C14" s="5" t="s">
        <v>186</v>
      </c>
      <c r="D14" s="18">
        <v>25</v>
      </c>
      <c r="E14" s="19">
        <v>795</v>
      </c>
      <c r="F14" s="22">
        <f>E14-G14</f>
        <v>420</v>
      </c>
      <c r="G14" s="19">
        <v>375</v>
      </c>
      <c r="H14" s="19">
        <v>81</v>
      </c>
      <c r="I14" s="22">
        <f>J14+D87</f>
        <v>13842</v>
      </c>
      <c r="J14" s="22">
        <f>E87+G87+I87</f>
        <v>7009</v>
      </c>
    </row>
    <row r="15" spans="1:10" x14ac:dyDescent="0.2">
      <c r="A15" s="2"/>
      <c r="C15" s="5" t="s">
        <v>185</v>
      </c>
      <c r="D15" s="18">
        <v>6</v>
      </c>
      <c r="E15" s="19">
        <v>110</v>
      </c>
      <c r="F15" s="22">
        <f>E15-G15</f>
        <v>62</v>
      </c>
      <c r="G15" s="19">
        <v>48</v>
      </c>
      <c r="H15" s="19">
        <v>10</v>
      </c>
      <c r="I15" s="22">
        <f>J15+D88</f>
        <v>1433</v>
      </c>
      <c r="J15" s="22">
        <f>E88+G88+I88</f>
        <v>748</v>
      </c>
    </row>
    <row r="16" spans="1:10" x14ac:dyDescent="0.2">
      <c r="A16" s="2"/>
      <c r="C16" s="5" t="s">
        <v>184</v>
      </c>
      <c r="D16" s="18">
        <v>8</v>
      </c>
      <c r="E16" s="19">
        <v>176</v>
      </c>
      <c r="F16" s="22">
        <f>E16-G16</f>
        <v>91</v>
      </c>
      <c r="G16" s="19">
        <v>85</v>
      </c>
      <c r="H16" s="19">
        <v>16</v>
      </c>
      <c r="I16" s="22">
        <f>J16+D89</f>
        <v>2671</v>
      </c>
      <c r="J16" s="22">
        <f>E89+G89+I89</f>
        <v>1408</v>
      </c>
    </row>
    <row r="17" spans="1:10" x14ac:dyDescent="0.2">
      <c r="A17" s="2"/>
      <c r="C17" s="5" t="s">
        <v>183</v>
      </c>
      <c r="D17" s="18">
        <v>4</v>
      </c>
      <c r="E17" s="19">
        <v>89</v>
      </c>
      <c r="F17" s="22">
        <f>E17-G17</f>
        <v>46</v>
      </c>
      <c r="G17" s="19">
        <v>43</v>
      </c>
      <c r="H17" s="19">
        <v>10</v>
      </c>
      <c r="I17" s="22">
        <f>J17+D90</f>
        <v>1268</v>
      </c>
      <c r="J17" s="22">
        <f>E90+G90+I90</f>
        <v>642</v>
      </c>
    </row>
    <row r="18" spans="1:10" x14ac:dyDescent="0.2">
      <c r="A18" s="2"/>
      <c r="C18" s="5" t="s">
        <v>182</v>
      </c>
      <c r="D18" s="18">
        <v>4</v>
      </c>
      <c r="E18" s="19">
        <v>87</v>
      </c>
      <c r="F18" s="22">
        <f>E18-G18</f>
        <v>57</v>
      </c>
      <c r="G18" s="19">
        <v>30</v>
      </c>
      <c r="H18" s="19">
        <v>9</v>
      </c>
      <c r="I18" s="22">
        <f>J18+D91</f>
        <v>867</v>
      </c>
      <c r="J18" s="22">
        <f>E91+G91+I91</f>
        <v>442</v>
      </c>
    </row>
    <row r="19" spans="1:10" x14ac:dyDescent="0.2">
      <c r="A19" s="2"/>
      <c r="C19" s="5" t="s">
        <v>181</v>
      </c>
      <c r="D19" s="18">
        <v>10</v>
      </c>
      <c r="E19" s="19">
        <v>191</v>
      </c>
      <c r="F19" s="22">
        <f>E19-G19</f>
        <v>111</v>
      </c>
      <c r="G19" s="19">
        <v>80</v>
      </c>
      <c r="H19" s="19">
        <v>19</v>
      </c>
      <c r="I19" s="22">
        <f>J19+D92</f>
        <v>2698</v>
      </c>
      <c r="J19" s="22">
        <f>E92+G92+I92</f>
        <v>1379</v>
      </c>
    </row>
    <row r="20" spans="1:10" x14ac:dyDescent="0.2">
      <c r="A20" s="2"/>
      <c r="C20" s="5" t="s">
        <v>180</v>
      </c>
      <c r="D20" s="18">
        <v>5</v>
      </c>
      <c r="E20" s="19">
        <v>90</v>
      </c>
      <c r="F20" s="22">
        <f>E20-G20</f>
        <v>52</v>
      </c>
      <c r="G20" s="19">
        <v>38</v>
      </c>
      <c r="H20" s="19">
        <v>6</v>
      </c>
      <c r="I20" s="22">
        <f>J20+D93</f>
        <v>1226</v>
      </c>
      <c r="J20" s="22">
        <f>E93+G93+I93</f>
        <v>632</v>
      </c>
    </row>
    <row r="21" spans="1:10" x14ac:dyDescent="0.2">
      <c r="A21" s="2"/>
      <c r="D21" s="9"/>
    </row>
    <row r="22" spans="1:10" x14ac:dyDescent="0.2">
      <c r="A22" s="2"/>
      <c r="C22" s="5" t="s">
        <v>179</v>
      </c>
      <c r="D22" s="18">
        <v>2</v>
      </c>
      <c r="E22" s="19">
        <v>38</v>
      </c>
      <c r="F22" s="22">
        <f>E22-G22</f>
        <v>22</v>
      </c>
      <c r="G22" s="19">
        <v>16</v>
      </c>
      <c r="H22" s="19">
        <v>4</v>
      </c>
      <c r="I22" s="22">
        <f>J22+D95</f>
        <v>516</v>
      </c>
      <c r="J22" s="22">
        <f>E95+G95+I95</f>
        <v>288</v>
      </c>
    </row>
    <row r="23" spans="1:10" x14ac:dyDescent="0.2">
      <c r="A23" s="2"/>
      <c r="C23" s="5" t="s">
        <v>178</v>
      </c>
      <c r="D23" s="18">
        <v>1</v>
      </c>
      <c r="E23" s="19">
        <v>22</v>
      </c>
      <c r="F23" s="22">
        <f>E23-G23</f>
        <v>14</v>
      </c>
      <c r="G23" s="19">
        <v>8</v>
      </c>
      <c r="H23" s="19">
        <v>2</v>
      </c>
      <c r="I23" s="22">
        <f>J23+D96</f>
        <v>247</v>
      </c>
      <c r="J23" s="22">
        <f>E96+G96+I96</f>
        <v>131</v>
      </c>
    </row>
    <row r="24" spans="1:10" x14ac:dyDescent="0.2">
      <c r="A24" s="2"/>
      <c r="C24" s="5" t="s">
        <v>177</v>
      </c>
      <c r="D24" s="18">
        <v>2</v>
      </c>
      <c r="E24" s="19">
        <v>23</v>
      </c>
      <c r="F24" s="22">
        <f>E24-G24</f>
        <v>14</v>
      </c>
      <c r="G24" s="19">
        <v>9</v>
      </c>
      <c r="H24" s="19">
        <v>2</v>
      </c>
      <c r="I24" s="22">
        <f>J24+D97</f>
        <v>131</v>
      </c>
      <c r="J24" s="22">
        <f>E97+G97+I97</f>
        <v>72</v>
      </c>
    </row>
    <row r="25" spans="1:10" x14ac:dyDescent="0.2">
      <c r="D25" s="9"/>
    </row>
    <row r="26" spans="1:10" x14ac:dyDescent="0.2">
      <c r="A26" s="2"/>
      <c r="C26" s="5" t="s">
        <v>176</v>
      </c>
      <c r="D26" s="18">
        <v>1</v>
      </c>
      <c r="E26" s="19">
        <v>37</v>
      </c>
      <c r="F26" s="22">
        <f>E26-G26</f>
        <v>18</v>
      </c>
      <c r="G26" s="19">
        <v>19</v>
      </c>
      <c r="H26" s="19">
        <v>7</v>
      </c>
      <c r="I26" s="22">
        <f>J26+D99</f>
        <v>512</v>
      </c>
      <c r="J26" s="22">
        <f>E99+G99+I99</f>
        <v>256</v>
      </c>
    </row>
    <row r="27" spans="1:10" x14ac:dyDescent="0.2">
      <c r="A27" s="2"/>
      <c r="C27" s="5" t="s">
        <v>175</v>
      </c>
      <c r="D27" s="18">
        <v>2</v>
      </c>
      <c r="E27" s="19">
        <v>43</v>
      </c>
      <c r="F27" s="22">
        <f>E27-G27</f>
        <v>22</v>
      </c>
      <c r="G27" s="19">
        <v>21</v>
      </c>
      <c r="H27" s="19">
        <v>5</v>
      </c>
      <c r="I27" s="22">
        <f>J27+D100</f>
        <v>612</v>
      </c>
      <c r="J27" s="22">
        <f>E100+G100+I100</f>
        <v>313</v>
      </c>
    </row>
    <row r="28" spans="1:10" x14ac:dyDescent="0.2">
      <c r="A28" s="2"/>
      <c r="C28" s="5" t="s">
        <v>174</v>
      </c>
      <c r="D28" s="18">
        <v>1</v>
      </c>
      <c r="E28" s="19">
        <v>24</v>
      </c>
      <c r="F28" s="22">
        <f>E28-G28</f>
        <v>13</v>
      </c>
      <c r="G28" s="19">
        <v>11</v>
      </c>
      <c r="H28" s="19">
        <v>2</v>
      </c>
      <c r="I28" s="22">
        <f>J28+D101</f>
        <v>279</v>
      </c>
      <c r="J28" s="22">
        <f>E101+G101+I101</f>
        <v>143</v>
      </c>
    </row>
    <row r="29" spans="1:10" x14ac:dyDescent="0.2">
      <c r="A29" s="2"/>
      <c r="C29" s="5" t="s">
        <v>173</v>
      </c>
      <c r="D29" s="18">
        <v>2</v>
      </c>
      <c r="E29" s="19">
        <v>31</v>
      </c>
      <c r="F29" s="22">
        <f>E29-G29</f>
        <v>17</v>
      </c>
      <c r="G29" s="19">
        <v>14</v>
      </c>
      <c r="H29" s="19">
        <v>6</v>
      </c>
      <c r="I29" s="22">
        <f>J29+D102</f>
        <v>280</v>
      </c>
      <c r="J29" s="22">
        <f>E102+G102+I102</f>
        <v>150</v>
      </c>
    </row>
    <row r="30" spans="1:10" x14ac:dyDescent="0.2">
      <c r="A30" s="2"/>
      <c r="C30" s="5" t="s">
        <v>172</v>
      </c>
      <c r="D30" s="18">
        <v>1</v>
      </c>
      <c r="E30" s="19">
        <v>45</v>
      </c>
      <c r="F30" s="22">
        <f>E30-G30</f>
        <v>21</v>
      </c>
      <c r="G30" s="19">
        <v>24</v>
      </c>
      <c r="H30" s="19">
        <v>3</v>
      </c>
      <c r="I30" s="22">
        <f>J30+D103</f>
        <v>863</v>
      </c>
      <c r="J30" s="22">
        <f>E103+G103+I103</f>
        <v>458</v>
      </c>
    </row>
    <row r="31" spans="1:10" x14ac:dyDescent="0.2">
      <c r="A31" s="2"/>
      <c r="C31" s="5" t="s">
        <v>171</v>
      </c>
      <c r="D31" s="18">
        <v>2</v>
      </c>
      <c r="E31" s="19">
        <v>85</v>
      </c>
      <c r="F31" s="22">
        <f>E31-G31</f>
        <v>46</v>
      </c>
      <c r="G31" s="19">
        <v>39</v>
      </c>
      <c r="H31" s="19">
        <v>10</v>
      </c>
      <c r="I31" s="22">
        <f>J31+D104</f>
        <v>1651</v>
      </c>
      <c r="J31" s="22">
        <f>E104+G104+I104</f>
        <v>842</v>
      </c>
    </row>
    <row r="32" spans="1:10" x14ac:dyDescent="0.2">
      <c r="D32" s="18"/>
    </row>
    <row r="33" spans="1:10" x14ac:dyDescent="0.2">
      <c r="A33" s="2"/>
      <c r="C33" s="5" t="s">
        <v>170</v>
      </c>
      <c r="D33" s="18">
        <v>2</v>
      </c>
      <c r="E33" s="19">
        <v>56</v>
      </c>
      <c r="F33" s="22">
        <f>E33-G33</f>
        <v>28</v>
      </c>
      <c r="G33" s="19">
        <v>28</v>
      </c>
      <c r="H33" s="19">
        <v>6</v>
      </c>
      <c r="I33" s="22">
        <f>J33+D106</f>
        <v>688</v>
      </c>
      <c r="J33" s="22">
        <f>E106+G106+I106</f>
        <v>358</v>
      </c>
    </row>
    <row r="34" spans="1:10" x14ac:dyDescent="0.2">
      <c r="A34" s="2"/>
      <c r="C34" s="5" t="s">
        <v>169</v>
      </c>
      <c r="D34" s="18">
        <v>1</v>
      </c>
      <c r="E34" s="19">
        <v>36</v>
      </c>
      <c r="F34" s="22">
        <f>E34-G34</f>
        <v>21</v>
      </c>
      <c r="G34" s="19">
        <v>15</v>
      </c>
      <c r="H34" s="19">
        <v>3</v>
      </c>
      <c r="I34" s="22">
        <f>J34+D107</f>
        <v>483</v>
      </c>
      <c r="J34" s="22">
        <f>E107+G107+I107</f>
        <v>257</v>
      </c>
    </row>
    <row r="35" spans="1:10" x14ac:dyDescent="0.2">
      <c r="A35" s="2"/>
      <c r="C35" s="5" t="s">
        <v>168</v>
      </c>
      <c r="D35" s="18">
        <v>2</v>
      </c>
      <c r="E35" s="19">
        <v>25</v>
      </c>
      <c r="F35" s="22">
        <f>E35-G35</f>
        <v>15</v>
      </c>
      <c r="G35" s="19">
        <v>10</v>
      </c>
      <c r="H35" s="19">
        <v>2</v>
      </c>
      <c r="I35" s="22">
        <f>J35+D108</f>
        <v>206</v>
      </c>
      <c r="J35" s="22">
        <f>E108+G108+I108</f>
        <v>93</v>
      </c>
    </row>
    <row r="36" spans="1:10" x14ac:dyDescent="0.2">
      <c r="A36" s="2"/>
      <c r="C36" s="5" t="s">
        <v>167</v>
      </c>
      <c r="D36" s="18">
        <v>2</v>
      </c>
      <c r="E36" s="19">
        <v>22</v>
      </c>
      <c r="F36" s="22">
        <f>E36-G36</f>
        <v>14</v>
      </c>
      <c r="G36" s="19">
        <v>8</v>
      </c>
      <c r="H36" s="19">
        <v>7</v>
      </c>
      <c r="I36" s="22">
        <f>J36+D109</f>
        <v>132</v>
      </c>
      <c r="J36" s="22">
        <f>E109+G109+I109</f>
        <v>56</v>
      </c>
    </row>
    <row r="37" spans="1:10" x14ac:dyDescent="0.2">
      <c r="A37" s="2"/>
      <c r="C37" s="5" t="s">
        <v>166</v>
      </c>
      <c r="D37" s="18">
        <v>1</v>
      </c>
      <c r="E37" s="19">
        <v>9</v>
      </c>
      <c r="F37" s="22">
        <f>E37-G37</f>
        <v>6</v>
      </c>
      <c r="G37" s="19">
        <v>3</v>
      </c>
      <c r="H37" s="19">
        <v>1</v>
      </c>
      <c r="I37" s="22">
        <f>J37+D110</f>
        <v>20</v>
      </c>
      <c r="J37" s="22">
        <f>E110+G110+I110</f>
        <v>10</v>
      </c>
    </row>
    <row r="38" spans="1:10" x14ac:dyDescent="0.2">
      <c r="D38" s="18"/>
    </row>
    <row r="39" spans="1:10" x14ac:dyDescent="0.2">
      <c r="A39" s="2"/>
      <c r="C39" s="5" t="s">
        <v>165</v>
      </c>
      <c r="D39" s="18">
        <v>1</v>
      </c>
      <c r="E39" s="19">
        <v>42</v>
      </c>
      <c r="F39" s="22">
        <f>E39-G39</f>
        <v>28</v>
      </c>
      <c r="G39" s="19">
        <v>14</v>
      </c>
      <c r="H39" s="19">
        <v>3</v>
      </c>
      <c r="I39" s="22">
        <f>J39+D112</f>
        <v>518</v>
      </c>
      <c r="J39" s="22">
        <f>E112+G112+I112</f>
        <v>252</v>
      </c>
    </row>
    <row r="40" spans="1:10" x14ac:dyDescent="0.2">
      <c r="A40" s="2"/>
      <c r="C40" s="5" t="s">
        <v>164</v>
      </c>
      <c r="D40" s="18">
        <v>2</v>
      </c>
      <c r="E40" s="19">
        <v>37</v>
      </c>
      <c r="F40" s="22">
        <f>E40-G40</f>
        <v>21</v>
      </c>
      <c r="G40" s="19">
        <v>16</v>
      </c>
      <c r="H40" s="19">
        <v>4</v>
      </c>
      <c r="I40" s="22">
        <f>J40+D113</f>
        <v>324</v>
      </c>
      <c r="J40" s="22">
        <f>E113+G113+I113</f>
        <v>172</v>
      </c>
    </row>
    <row r="41" spans="1:10" x14ac:dyDescent="0.2">
      <c r="A41" s="2"/>
      <c r="C41" s="5" t="s">
        <v>163</v>
      </c>
      <c r="D41" s="18">
        <v>1</v>
      </c>
      <c r="E41" s="19">
        <v>32</v>
      </c>
      <c r="F41" s="22">
        <f>E41-G41</f>
        <v>17</v>
      </c>
      <c r="G41" s="19">
        <v>15</v>
      </c>
      <c r="H41" s="19">
        <v>6</v>
      </c>
      <c r="I41" s="22">
        <f>J41+D114</f>
        <v>537</v>
      </c>
      <c r="J41" s="22">
        <f>E114+G114+I114</f>
        <v>275</v>
      </c>
    </row>
    <row r="42" spans="1:10" x14ac:dyDescent="0.2">
      <c r="A42" s="2"/>
      <c r="C42" s="5" t="s">
        <v>162</v>
      </c>
      <c r="D42" s="18">
        <v>2</v>
      </c>
      <c r="E42" s="19">
        <v>29</v>
      </c>
      <c r="F42" s="22">
        <f>E42-G42</f>
        <v>15</v>
      </c>
      <c r="G42" s="19">
        <v>14</v>
      </c>
      <c r="H42" s="19">
        <v>5</v>
      </c>
      <c r="I42" s="22">
        <f>J42+D115</f>
        <v>359</v>
      </c>
      <c r="J42" s="22">
        <f>E115+G115+I115</f>
        <v>184</v>
      </c>
    </row>
    <row r="43" spans="1:10" x14ac:dyDescent="0.2">
      <c r="A43" s="2"/>
      <c r="C43" s="5" t="s">
        <v>161</v>
      </c>
      <c r="D43" s="18">
        <v>3</v>
      </c>
      <c r="E43" s="19">
        <v>28</v>
      </c>
      <c r="F43" s="22">
        <f>E43-G43</f>
        <v>18</v>
      </c>
      <c r="G43" s="19">
        <v>10</v>
      </c>
      <c r="H43" s="19">
        <v>4</v>
      </c>
      <c r="I43" s="22">
        <f>J43+D116</f>
        <v>160</v>
      </c>
      <c r="J43" s="22">
        <f>E116+G116+I116</f>
        <v>85</v>
      </c>
    </row>
    <row r="44" spans="1:10" x14ac:dyDescent="0.2">
      <c r="D44" s="18"/>
    </row>
    <row r="45" spans="1:10" x14ac:dyDescent="0.2">
      <c r="A45" s="2"/>
      <c r="C45" s="5" t="s">
        <v>160</v>
      </c>
      <c r="D45" s="18">
        <v>1</v>
      </c>
      <c r="E45" s="19">
        <v>22</v>
      </c>
      <c r="F45" s="22">
        <f>E45-G45</f>
        <v>13</v>
      </c>
      <c r="G45" s="19">
        <v>9</v>
      </c>
      <c r="H45" s="19">
        <v>2</v>
      </c>
      <c r="I45" s="22">
        <f>J45+D118</f>
        <v>319</v>
      </c>
      <c r="J45" s="22">
        <f>E118+G118+I118</f>
        <v>170</v>
      </c>
    </row>
    <row r="46" spans="1:10" x14ac:dyDescent="0.2">
      <c r="A46" s="2"/>
      <c r="C46" s="5" t="s">
        <v>159</v>
      </c>
      <c r="D46" s="18">
        <v>1</v>
      </c>
      <c r="E46" s="19">
        <v>25</v>
      </c>
      <c r="F46" s="22">
        <f>E46-G46</f>
        <v>15</v>
      </c>
      <c r="G46" s="19">
        <v>10</v>
      </c>
      <c r="H46" s="19">
        <v>2</v>
      </c>
      <c r="I46" s="22">
        <f>J46+D119</f>
        <v>266</v>
      </c>
      <c r="J46" s="22">
        <f>E119+G119+I119</f>
        <v>135</v>
      </c>
    </row>
    <row r="47" spans="1:10" x14ac:dyDescent="0.2">
      <c r="A47" s="2"/>
      <c r="C47" s="5" t="s">
        <v>158</v>
      </c>
      <c r="D47" s="18">
        <v>3</v>
      </c>
      <c r="E47" s="19">
        <v>33</v>
      </c>
      <c r="F47" s="22">
        <f>E47-G47</f>
        <v>22</v>
      </c>
      <c r="G47" s="19">
        <v>11</v>
      </c>
      <c r="H47" s="19">
        <v>6</v>
      </c>
      <c r="I47" s="22">
        <f>J47+D120</f>
        <v>276</v>
      </c>
      <c r="J47" s="22">
        <f>E120+G120+I120</f>
        <v>147</v>
      </c>
    </row>
    <row r="48" spans="1:10" x14ac:dyDescent="0.2">
      <c r="A48" s="2"/>
      <c r="C48" s="5" t="s">
        <v>157</v>
      </c>
      <c r="D48" s="18">
        <v>3</v>
      </c>
      <c r="E48" s="19">
        <v>45</v>
      </c>
      <c r="F48" s="22">
        <f>E48-G48</f>
        <v>24</v>
      </c>
      <c r="G48" s="19">
        <v>21</v>
      </c>
      <c r="H48" s="19">
        <v>6</v>
      </c>
      <c r="I48" s="22">
        <f>J48+D121</f>
        <v>411</v>
      </c>
      <c r="J48" s="22">
        <f>E121+G121+I121</f>
        <v>215</v>
      </c>
    </row>
    <row r="49" spans="1:10" x14ac:dyDescent="0.2">
      <c r="A49" s="2"/>
      <c r="C49" s="5" t="s">
        <v>156</v>
      </c>
      <c r="D49" s="18">
        <v>2</v>
      </c>
      <c r="E49" s="19">
        <v>18</v>
      </c>
      <c r="F49" s="22">
        <f>E49-G49</f>
        <v>11</v>
      </c>
      <c r="G49" s="19">
        <v>7</v>
      </c>
      <c r="H49" s="19">
        <v>6</v>
      </c>
      <c r="I49" s="22">
        <f>J49+D122</f>
        <v>100</v>
      </c>
      <c r="J49" s="22">
        <f>E122+G122+I122</f>
        <v>50</v>
      </c>
    </row>
    <row r="50" spans="1:10" x14ac:dyDescent="0.2">
      <c r="A50" s="2"/>
      <c r="C50" s="5" t="s">
        <v>155</v>
      </c>
      <c r="D50" s="18">
        <v>3</v>
      </c>
      <c r="E50" s="19">
        <v>24</v>
      </c>
      <c r="F50" s="22">
        <f>E50-G50</f>
        <v>16</v>
      </c>
      <c r="G50" s="19">
        <v>8</v>
      </c>
      <c r="H50" s="19">
        <v>5</v>
      </c>
      <c r="I50" s="22">
        <f>J50+D123</f>
        <v>71</v>
      </c>
      <c r="J50" s="22">
        <f>E123+G123+I123</f>
        <v>33</v>
      </c>
    </row>
    <row r="51" spans="1:10" x14ac:dyDescent="0.2">
      <c r="A51" s="2"/>
      <c r="C51" s="5" t="s">
        <v>154</v>
      </c>
      <c r="D51" s="18">
        <v>3</v>
      </c>
      <c r="E51" s="19">
        <v>29</v>
      </c>
      <c r="F51" s="22">
        <f>E51-G51</f>
        <v>18</v>
      </c>
      <c r="G51" s="19">
        <v>11</v>
      </c>
      <c r="H51" s="19">
        <v>10</v>
      </c>
      <c r="I51" s="22">
        <f>J51+D124</f>
        <v>185</v>
      </c>
      <c r="J51" s="22">
        <f>E124+G124+I124</f>
        <v>97</v>
      </c>
    </row>
    <row r="52" spans="1:10" x14ac:dyDescent="0.2">
      <c r="A52" s="2"/>
      <c r="C52" s="5" t="s">
        <v>153</v>
      </c>
      <c r="D52" s="18">
        <v>3</v>
      </c>
      <c r="E52" s="19">
        <v>34</v>
      </c>
      <c r="F52" s="22">
        <f>E52-G52</f>
        <v>18</v>
      </c>
      <c r="G52" s="19">
        <v>16</v>
      </c>
      <c r="H52" s="19">
        <v>7</v>
      </c>
      <c r="I52" s="22">
        <f>J52+D125</f>
        <v>265</v>
      </c>
      <c r="J52" s="22">
        <f>E125+G125+I125</f>
        <v>135</v>
      </c>
    </row>
    <row r="53" spans="1:10" x14ac:dyDescent="0.2">
      <c r="A53" s="2"/>
      <c r="C53" s="5" t="s">
        <v>152</v>
      </c>
      <c r="D53" s="18">
        <v>1</v>
      </c>
      <c r="E53" s="19">
        <v>29</v>
      </c>
      <c r="F53" s="22">
        <f>E53-G53</f>
        <v>18</v>
      </c>
      <c r="G53" s="19">
        <v>11</v>
      </c>
      <c r="H53" s="19">
        <v>2</v>
      </c>
      <c r="I53" s="22">
        <f>J53+D126</f>
        <v>323</v>
      </c>
      <c r="J53" s="22">
        <f>E126+G126+I126</f>
        <v>169</v>
      </c>
    </row>
    <row r="54" spans="1:10" x14ac:dyDescent="0.2">
      <c r="A54" s="2"/>
      <c r="C54" s="5" t="s">
        <v>151</v>
      </c>
      <c r="D54" s="18">
        <v>4</v>
      </c>
      <c r="E54" s="19">
        <v>45</v>
      </c>
      <c r="F54" s="22">
        <f>E54-G54</f>
        <v>28</v>
      </c>
      <c r="G54" s="19">
        <v>17</v>
      </c>
      <c r="H54" s="19">
        <v>10</v>
      </c>
      <c r="I54" s="22">
        <f>J54+D127</f>
        <v>356</v>
      </c>
      <c r="J54" s="22">
        <f>E127+G127+I127</f>
        <v>183</v>
      </c>
    </row>
    <row r="55" spans="1:10" x14ac:dyDescent="0.2">
      <c r="D55" s="18"/>
    </row>
    <row r="56" spans="1:10" x14ac:dyDescent="0.2">
      <c r="A56" s="2"/>
      <c r="C56" s="5" t="s">
        <v>150</v>
      </c>
      <c r="D56" s="18">
        <v>2</v>
      </c>
      <c r="E56" s="19">
        <v>42</v>
      </c>
      <c r="F56" s="22">
        <f>E56-G56</f>
        <v>28</v>
      </c>
      <c r="G56" s="19">
        <v>14</v>
      </c>
      <c r="H56" s="19">
        <v>4</v>
      </c>
      <c r="I56" s="22">
        <f>J56+D129</f>
        <v>635</v>
      </c>
      <c r="J56" s="22">
        <f>E129+G129+I129</f>
        <v>317</v>
      </c>
    </row>
    <row r="57" spans="1:10" x14ac:dyDescent="0.2">
      <c r="A57" s="2"/>
      <c r="C57" s="5" t="s">
        <v>149</v>
      </c>
      <c r="D57" s="18">
        <v>2</v>
      </c>
      <c r="E57" s="19">
        <v>18</v>
      </c>
      <c r="F57" s="22">
        <f>E57-G57</f>
        <v>11</v>
      </c>
      <c r="G57" s="19">
        <v>7</v>
      </c>
      <c r="H57" s="19">
        <v>3</v>
      </c>
      <c r="I57" s="22">
        <f>J57+D130</f>
        <v>115</v>
      </c>
      <c r="J57" s="22">
        <f>E130+G130+I130</f>
        <v>60</v>
      </c>
    </row>
    <row r="58" spans="1:10" x14ac:dyDescent="0.2">
      <c r="A58" s="2"/>
      <c r="C58" s="5" t="s">
        <v>148</v>
      </c>
      <c r="D58" s="18">
        <v>1</v>
      </c>
      <c r="E58" s="19">
        <v>12</v>
      </c>
      <c r="F58" s="22">
        <f>E58-G58</f>
        <v>5</v>
      </c>
      <c r="G58" s="19">
        <v>7</v>
      </c>
      <c r="H58" s="19">
        <v>2</v>
      </c>
      <c r="I58" s="22">
        <f>J58+D131</f>
        <v>102</v>
      </c>
      <c r="J58" s="22">
        <f>E131+G131+I131</f>
        <v>53</v>
      </c>
    </row>
    <row r="59" spans="1:10" x14ac:dyDescent="0.2">
      <c r="A59" s="2"/>
      <c r="C59" s="5" t="s">
        <v>147</v>
      </c>
      <c r="D59" s="18">
        <v>1</v>
      </c>
      <c r="E59" s="19">
        <v>42</v>
      </c>
      <c r="F59" s="22">
        <f>E59-G59</f>
        <v>23</v>
      </c>
      <c r="G59" s="19">
        <v>19</v>
      </c>
      <c r="H59" s="19">
        <v>3</v>
      </c>
      <c r="I59" s="22">
        <f>J59+D132</f>
        <v>607</v>
      </c>
      <c r="J59" s="22">
        <f>E132+G132+I132</f>
        <v>298</v>
      </c>
    </row>
    <row r="60" spans="1:10" x14ac:dyDescent="0.2">
      <c r="A60" s="2"/>
      <c r="C60" s="5" t="s">
        <v>146</v>
      </c>
      <c r="D60" s="18">
        <v>3</v>
      </c>
      <c r="E60" s="19">
        <v>35</v>
      </c>
      <c r="F60" s="22">
        <f>E60-G60</f>
        <v>21</v>
      </c>
      <c r="G60" s="19">
        <v>14</v>
      </c>
      <c r="H60" s="19">
        <v>6</v>
      </c>
      <c r="I60" s="22">
        <f>J60+D133</f>
        <v>181</v>
      </c>
      <c r="J60" s="22">
        <f>E133+G133+I133</f>
        <v>98</v>
      </c>
    </row>
    <row r="61" spans="1:10" x14ac:dyDescent="0.2">
      <c r="A61" s="2"/>
      <c r="C61" s="5" t="s">
        <v>145</v>
      </c>
      <c r="D61" s="18">
        <v>3</v>
      </c>
      <c r="E61" s="19">
        <v>26</v>
      </c>
      <c r="F61" s="22">
        <f>E61-G61</f>
        <v>18</v>
      </c>
      <c r="G61" s="19">
        <v>8</v>
      </c>
      <c r="H61" s="19">
        <v>5</v>
      </c>
      <c r="I61" s="22">
        <f>J61+D134</f>
        <v>181</v>
      </c>
      <c r="J61" s="22">
        <f>E134+G134+I134</f>
        <v>100</v>
      </c>
    </row>
    <row r="62" spans="1:10" x14ac:dyDescent="0.2">
      <c r="A62" s="2"/>
      <c r="C62" s="5" t="s">
        <v>144</v>
      </c>
      <c r="D62" s="18">
        <v>6</v>
      </c>
      <c r="E62" s="19">
        <v>72</v>
      </c>
      <c r="F62" s="22">
        <f>E62-G62</f>
        <v>44</v>
      </c>
      <c r="G62" s="19">
        <v>28</v>
      </c>
      <c r="H62" s="19">
        <v>12</v>
      </c>
      <c r="I62" s="22">
        <f>J62+D135</f>
        <v>505</v>
      </c>
      <c r="J62" s="22">
        <f>E135+G135+I135</f>
        <v>250</v>
      </c>
    </row>
    <row r="63" spans="1:10" x14ac:dyDescent="0.2">
      <c r="D63" s="18"/>
    </row>
    <row r="64" spans="1:10" x14ac:dyDescent="0.2">
      <c r="A64" s="2"/>
      <c r="C64" s="5" t="s">
        <v>143</v>
      </c>
      <c r="D64" s="18">
        <v>5</v>
      </c>
      <c r="E64" s="19">
        <v>60</v>
      </c>
      <c r="F64" s="22">
        <f>E64-G64</f>
        <v>35</v>
      </c>
      <c r="G64" s="19">
        <v>25</v>
      </c>
      <c r="H64" s="19">
        <v>12</v>
      </c>
      <c r="I64" s="22">
        <f>J64+D137</f>
        <v>593</v>
      </c>
      <c r="J64" s="22">
        <f>E137+G137+I137</f>
        <v>300</v>
      </c>
    </row>
    <row r="65" spans="1:10" x14ac:dyDescent="0.2">
      <c r="A65" s="2"/>
      <c r="C65" s="5" t="s">
        <v>142</v>
      </c>
      <c r="D65" s="18">
        <v>1</v>
      </c>
      <c r="E65" s="19">
        <v>13</v>
      </c>
      <c r="F65" s="22">
        <f>E65-G65</f>
        <v>6</v>
      </c>
      <c r="G65" s="19">
        <v>7</v>
      </c>
      <c r="H65" s="19">
        <v>4</v>
      </c>
      <c r="I65" s="22">
        <f>J65+D138</f>
        <v>132</v>
      </c>
      <c r="J65" s="22">
        <f>E138+G138+I138</f>
        <v>65</v>
      </c>
    </row>
    <row r="66" spans="1:10" x14ac:dyDescent="0.2">
      <c r="A66" s="2"/>
      <c r="C66" s="5" t="s">
        <v>141</v>
      </c>
      <c r="D66" s="18">
        <v>2</v>
      </c>
      <c r="E66" s="19">
        <v>21</v>
      </c>
      <c r="F66" s="22">
        <f>E66-G66</f>
        <v>14</v>
      </c>
      <c r="G66" s="19">
        <v>7</v>
      </c>
      <c r="H66" s="19">
        <v>6</v>
      </c>
      <c r="I66" s="22">
        <f>J66+D139</f>
        <v>137</v>
      </c>
      <c r="J66" s="22">
        <f>E139+G139+I139</f>
        <v>75</v>
      </c>
    </row>
    <row r="67" spans="1:10" x14ac:dyDescent="0.2">
      <c r="A67" s="2"/>
      <c r="C67" s="5" t="s">
        <v>140</v>
      </c>
      <c r="D67" s="18">
        <v>5</v>
      </c>
      <c r="E67" s="19">
        <v>27</v>
      </c>
      <c r="F67" s="22">
        <f>E67-G67</f>
        <v>18</v>
      </c>
      <c r="G67" s="19">
        <v>9</v>
      </c>
      <c r="H67" s="19">
        <v>4</v>
      </c>
      <c r="I67" s="22">
        <f>J67+D140</f>
        <v>160</v>
      </c>
      <c r="J67" s="22">
        <f>E140+G140+I140</f>
        <v>83</v>
      </c>
    </row>
    <row r="68" spans="1:10" x14ac:dyDescent="0.2">
      <c r="A68" s="2"/>
      <c r="C68" s="5" t="s">
        <v>139</v>
      </c>
      <c r="D68" s="18">
        <v>1</v>
      </c>
      <c r="E68" s="19">
        <v>9</v>
      </c>
      <c r="F68" s="22">
        <f>E68-G68</f>
        <v>5</v>
      </c>
      <c r="G68" s="19">
        <v>4</v>
      </c>
      <c r="H68" s="19">
        <v>3</v>
      </c>
      <c r="I68" s="22">
        <f>J68+D141</f>
        <v>73</v>
      </c>
      <c r="J68" s="22">
        <f>E141+G141+I141</f>
        <v>39</v>
      </c>
    </row>
    <row r="69" spans="1:10" x14ac:dyDescent="0.2">
      <c r="A69" s="2"/>
      <c r="C69" s="5" t="s">
        <v>138</v>
      </c>
      <c r="D69" s="18">
        <v>2</v>
      </c>
      <c r="E69" s="19">
        <v>19</v>
      </c>
      <c r="F69" s="22">
        <f>E69-G69</f>
        <v>11</v>
      </c>
      <c r="G69" s="19">
        <v>8</v>
      </c>
      <c r="H69" s="19">
        <v>8</v>
      </c>
      <c r="I69" s="22">
        <f>J69+D142</f>
        <v>115</v>
      </c>
      <c r="J69" s="22">
        <f>E142+G142+I142</f>
        <v>65</v>
      </c>
    </row>
    <row r="70" spans="1:10" x14ac:dyDescent="0.2">
      <c r="A70" s="2"/>
      <c r="C70" s="5" t="s">
        <v>137</v>
      </c>
      <c r="D70" s="18">
        <v>1</v>
      </c>
      <c r="E70" s="19">
        <v>8</v>
      </c>
      <c r="F70" s="22">
        <f>E70-G70</f>
        <v>5</v>
      </c>
      <c r="G70" s="19">
        <v>3</v>
      </c>
      <c r="H70" s="19">
        <v>0</v>
      </c>
      <c r="I70" s="22">
        <f>J70+D143</f>
        <v>6</v>
      </c>
      <c r="J70" s="22">
        <f>E143+G143+I143</f>
        <v>4</v>
      </c>
    </row>
    <row r="71" spans="1:10" ht="18" thickBot="1" x14ac:dyDescent="0.25">
      <c r="A71" s="2"/>
      <c r="B71" s="7"/>
      <c r="C71" s="7"/>
      <c r="D71" s="23"/>
      <c r="E71" s="7"/>
      <c r="F71" s="7"/>
      <c r="G71" s="7"/>
      <c r="H71" s="7"/>
      <c r="I71" s="7"/>
      <c r="J71" s="7"/>
    </row>
    <row r="72" spans="1:10" x14ac:dyDescent="0.2">
      <c r="A72" s="2"/>
      <c r="D72" s="5" t="s">
        <v>39</v>
      </c>
    </row>
    <row r="73" spans="1:10" x14ac:dyDescent="0.2">
      <c r="A73" s="5"/>
    </row>
    <row r="74" spans="1:10" x14ac:dyDescent="0.2">
      <c r="A74" s="5"/>
    </row>
    <row r="79" spans="1:10" x14ac:dyDescent="0.2">
      <c r="F79" s="1" t="s">
        <v>245</v>
      </c>
    </row>
    <row r="80" spans="1:10" x14ac:dyDescent="0.2">
      <c r="D80" s="1" t="s">
        <v>255</v>
      </c>
      <c r="F80" s="2"/>
    </row>
    <row r="81" spans="2:10" ht="18" thickBot="1" x14ac:dyDescent="0.25">
      <c r="B81" s="7"/>
      <c r="C81" s="7"/>
      <c r="D81" s="24"/>
      <c r="E81" s="7"/>
      <c r="F81" s="8" t="s">
        <v>1</v>
      </c>
      <c r="G81" s="7"/>
      <c r="H81" s="7"/>
      <c r="I81" s="7"/>
      <c r="J81" s="7"/>
    </row>
    <row r="82" spans="2:10" x14ac:dyDescent="0.2">
      <c r="D82" s="13" t="s">
        <v>254</v>
      </c>
      <c r="E82" s="13" t="s">
        <v>253</v>
      </c>
      <c r="F82" s="12"/>
      <c r="G82" s="13" t="s">
        <v>252</v>
      </c>
      <c r="H82" s="12"/>
      <c r="I82" s="13" t="s">
        <v>251</v>
      </c>
      <c r="J82" s="12"/>
    </row>
    <row r="83" spans="2:10" x14ac:dyDescent="0.2">
      <c r="B83" s="12"/>
      <c r="C83" s="12"/>
      <c r="D83" s="15" t="s">
        <v>10</v>
      </c>
      <c r="E83" s="15" t="s">
        <v>9</v>
      </c>
      <c r="F83" s="15" t="s">
        <v>10</v>
      </c>
      <c r="G83" s="15" t="s">
        <v>9</v>
      </c>
      <c r="H83" s="15" t="s">
        <v>10</v>
      </c>
      <c r="I83" s="15" t="s">
        <v>9</v>
      </c>
      <c r="J83" s="15" t="s">
        <v>10</v>
      </c>
    </row>
    <row r="84" spans="2:10" x14ac:dyDescent="0.2">
      <c r="D84" s="16" t="s">
        <v>16</v>
      </c>
      <c r="E84" s="17" t="s">
        <v>16</v>
      </c>
      <c r="F84" s="17" t="s">
        <v>16</v>
      </c>
      <c r="G84" s="17" t="s">
        <v>16</v>
      </c>
      <c r="H84" s="17" t="s">
        <v>16</v>
      </c>
      <c r="I84" s="17" t="s">
        <v>16</v>
      </c>
      <c r="J84" s="17" t="s">
        <v>16</v>
      </c>
    </row>
    <row r="85" spans="2:10" x14ac:dyDescent="0.2">
      <c r="B85" s="2"/>
      <c r="C85" s="1" t="s">
        <v>187</v>
      </c>
      <c r="D85" s="3">
        <f>SUM(D87:D143)</f>
        <v>18841</v>
      </c>
      <c r="E85" s="2">
        <f>SUM(E87:E143)</f>
        <v>6508</v>
      </c>
      <c r="F85" s="2">
        <f>SUM(F87:F143)</f>
        <v>6164</v>
      </c>
      <c r="G85" s="2">
        <f>SUM(G87:G143)</f>
        <v>6668</v>
      </c>
      <c r="H85" s="2">
        <f>SUM(H87:H143)</f>
        <v>6224</v>
      </c>
      <c r="I85" s="2">
        <f>SUM(I87:I143)</f>
        <v>6620</v>
      </c>
      <c r="J85" s="2">
        <f>SUM(J87:J143)</f>
        <v>6453</v>
      </c>
    </row>
    <row r="86" spans="2:10" x14ac:dyDescent="0.2">
      <c r="B86" s="2"/>
      <c r="D86" s="9"/>
    </row>
    <row r="87" spans="2:10" x14ac:dyDescent="0.2">
      <c r="B87" s="2"/>
      <c r="C87" s="5" t="s">
        <v>186</v>
      </c>
      <c r="D87" s="21">
        <f>F87+H87+J87</f>
        <v>6833</v>
      </c>
      <c r="E87" s="19">
        <v>2296</v>
      </c>
      <c r="F87" s="19">
        <v>2264</v>
      </c>
      <c r="G87" s="19">
        <v>2332</v>
      </c>
      <c r="H87" s="19">
        <v>2209</v>
      </c>
      <c r="I87" s="19">
        <v>2381</v>
      </c>
      <c r="J87" s="19">
        <v>2360</v>
      </c>
    </row>
    <row r="88" spans="2:10" x14ac:dyDescent="0.2">
      <c r="B88" s="2"/>
      <c r="C88" s="5" t="s">
        <v>185</v>
      </c>
      <c r="D88" s="21">
        <f>F88+H88+J88</f>
        <v>685</v>
      </c>
      <c r="E88" s="19">
        <v>239</v>
      </c>
      <c r="F88" s="19">
        <v>218</v>
      </c>
      <c r="G88" s="19">
        <v>266</v>
      </c>
      <c r="H88" s="19">
        <v>214</v>
      </c>
      <c r="I88" s="19">
        <v>243</v>
      </c>
      <c r="J88" s="19">
        <v>253</v>
      </c>
    </row>
    <row r="89" spans="2:10" x14ac:dyDescent="0.2">
      <c r="B89" s="2"/>
      <c r="C89" s="5" t="s">
        <v>184</v>
      </c>
      <c r="D89" s="21">
        <f>F89+H89+J89</f>
        <v>1263</v>
      </c>
      <c r="E89" s="19">
        <v>471</v>
      </c>
      <c r="F89" s="19">
        <v>399</v>
      </c>
      <c r="G89" s="19">
        <v>466</v>
      </c>
      <c r="H89" s="19">
        <v>423</v>
      </c>
      <c r="I89" s="19">
        <v>471</v>
      </c>
      <c r="J89" s="19">
        <v>441</v>
      </c>
    </row>
    <row r="90" spans="2:10" x14ac:dyDescent="0.2">
      <c r="C90" s="5" t="s">
        <v>183</v>
      </c>
      <c r="D90" s="21">
        <f>F90+H90+J90</f>
        <v>626</v>
      </c>
      <c r="E90" s="19">
        <v>217</v>
      </c>
      <c r="F90" s="19">
        <v>188</v>
      </c>
      <c r="G90" s="19">
        <v>205</v>
      </c>
      <c r="H90" s="19">
        <v>198</v>
      </c>
      <c r="I90" s="19">
        <v>220</v>
      </c>
      <c r="J90" s="19">
        <v>240</v>
      </c>
    </row>
    <row r="91" spans="2:10" x14ac:dyDescent="0.2">
      <c r="C91" s="5" t="s">
        <v>182</v>
      </c>
      <c r="D91" s="21">
        <f>F91+H91+J91</f>
        <v>425</v>
      </c>
      <c r="E91" s="19">
        <v>142</v>
      </c>
      <c r="F91" s="19">
        <v>139</v>
      </c>
      <c r="G91" s="19">
        <v>159</v>
      </c>
      <c r="H91" s="19">
        <v>146</v>
      </c>
      <c r="I91" s="19">
        <v>141</v>
      </c>
      <c r="J91" s="19">
        <v>140</v>
      </c>
    </row>
    <row r="92" spans="2:10" x14ac:dyDescent="0.2">
      <c r="C92" s="5" t="s">
        <v>181</v>
      </c>
      <c r="D92" s="21">
        <f>F92+H92+J92</f>
        <v>1319</v>
      </c>
      <c r="E92" s="19">
        <v>442</v>
      </c>
      <c r="F92" s="19">
        <v>420</v>
      </c>
      <c r="G92" s="19">
        <v>473</v>
      </c>
      <c r="H92" s="19">
        <v>444</v>
      </c>
      <c r="I92" s="19">
        <v>464</v>
      </c>
      <c r="J92" s="19">
        <v>455</v>
      </c>
    </row>
    <row r="93" spans="2:10" x14ac:dyDescent="0.2">
      <c r="C93" s="5" t="s">
        <v>180</v>
      </c>
      <c r="D93" s="21">
        <f>F93+H93+J93</f>
        <v>594</v>
      </c>
      <c r="E93" s="19">
        <v>206</v>
      </c>
      <c r="F93" s="19">
        <v>206</v>
      </c>
      <c r="G93" s="19">
        <v>216</v>
      </c>
      <c r="H93" s="19">
        <v>205</v>
      </c>
      <c r="I93" s="19">
        <v>210</v>
      </c>
      <c r="J93" s="19">
        <v>183</v>
      </c>
    </row>
    <row r="94" spans="2:10" x14ac:dyDescent="0.2">
      <c r="D94" s="9"/>
    </row>
    <row r="95" spans="2:10" x14ac:dyDescent="0.2">
      <c r="C95" s="5" t="s">
        <v>179</v>
      </c>
      <c r="D95" s="21">
        <f>F95+H95+J95</f>
        <v>228</v>
      </c>
      <c r="E95" s="19">
        <v>92</v>
      </c>
      <c r="F95" s="19">
        <v>78</v>
      </c>
      <c r="G95" s="19">
        <v>108</v>
      </c>
      <c r="H95" s="19">
        <v>77</v>
      </c>
      <c r="I95" s="19">
        <v>88</v>
      </c>
      <c r="J95" s="19">
        <v>73</v>
      </c>
    </row>
    <row r="96" spans="2:10" x14ac:dyDescent="0.2">
      <c r="C96" s="5" t="s">
        <v>178</v>
      </c>
      <c r="D96" s="21">
        <f>F96+H96+J96</f>
        <v>116</v>
      </c>
      <c r="E96" s="19">
        <v>40</v>
      </c>
      <c r="F96" s="19">
        <v>32</v>
      </c>
      <c r="G96" s="19">
        <v>49</v>
      </c>
      <c r="H96" s="19">
        <v>42</v>
      </c>
      <c r="I96" s="19">
        <v>42</v>
      </c>
      <c r="J96" s="19">
        <v>42</v>
      </c>
    </row>
    <row r="97" spans="3:10" x14ac:dyDescent="0.2">
      <c r="C97" s="5" t="s">
        <v>177</v>
      </c>
      <c r="D97" s="21">
        <f>F97+H97+J97</f>
        <v>59</v>
      </c>
      <c r="E97" s="19">
        <v>25</v>
      </c>
      <c r="F97" s="19">
        <v>16</v>
      </c>
      <c r="G97" s="19">
        <v>16</v>
      </c>
      <c r="H97" s="19">
        <v>21</v>
      </c>
      <c r="I97" s="19">
        <v>31</v>
      </c>
      <c r="J97" s="19">
        <v>22</v>
      </c>
    </row>
    <row r="98" spans="3:10" x14ac:dyDescent="0.2">
      <c r="D98" s="9"/>
    </row>
    <row r="99" spans="3:10" x14ac:dyDescent="0.2">
      <c r="C99" s="5" t="s">
        <v>176</v>
      </c>
      <c r="D99" s="21">
        <f>F99+H99+J99</f>
        <v>256</v>
      </c>
      <c r="E99" s="19">
        <v>75</v>
      </c>
      <c r="F99" s="19">
        <v>88</v>
      </c>
      <c r="G99" s="19">
        <v>87</v>
      </c>
      <c r="H99" s="19">
        <v>84</v>
      </c>
      <c r="I99" s="19">
        <v>94</v>
      </c>
      <c r="J99" s="19">
        <v>84</v>
      </c>
    </row>
    <row r="100" spans="3:10" x14ac:dyDescent="0.2">
      <c r="C100" s="5" t="s">
        <v>175</v>
      </c>
      <c r="D100" s="21">
        <f>F100+H100+J100</f>
        <v>299</v>
      </c>
      <c r="E100" s="19">
        <v>93</v>
      </c>
      <c r="F100" s="19">
        <v>87</v>
      </c>
      <c r="G100" s="19">
        <v>110</v>
      </c>
      <c r="H100" s="19">
        <v>109</v>
      </c>
      <c r="I100" s="19">
        <v>110</v>
      </c>
      <c r="J100" s="19">
        <v>103</v>
      </c>
    </row>
    <row r="101" spans="3:10" x14ac:dyDescent="0.2">
      <c r="C101" s="5" t="s">
        <v>174</v>
      </c>
      <c r="D101" s="21">
        <f>F101+H101+J101</f>
        <v>136</v>
      </c>
      <c r="E101" s="19">
        <v>35</v>
      </c>
      <c r="F101" s="19">
        <v>43</v>
      </c>
      <c r="G101" s="19">
        <v>53</v>
      </c>
      <c r="H101" s="19">
        <v>49</v>
      </c>
      <c r="I101" s="19">
        <v>55</v>
      </c>
      <c r="J101" s="19">
        <v>44</v>
      </c>
    </row>
    <row r="102" spans="3:10" x14ac:dyDescent="0.2">
      <c r="C102" s="5" t="s">
        <v>173</v>
      </c>
      <c r="D102" s="21">
        <f>F102+H102+J102</f>
        <v>130</v>
      </c>
      <c r="E102" s="19">
        <v>54</v>
      </c>
      <c r="F102" s="19">
        <v>46</v>
      </c>
      <c r="G102" s="19">
        <v>56</v>
      </c>
      <c r="H102" s="19">
        <v>41</v>
      </c>
      <c r="I102" s="19">
        <v>40</v>
      </c>
      <c r="J102" s="19">
        <v>43</v>
      </c>
    </row>
    <row r="103" spans="3:10" x14ac:dyDescent="0.2">
      <c r="C103" s="5" t="s">
        <v>172</v>
      </c>
      <c r="D103" s="21">
        <f>F103+H103+J103</f>
        <v>405</v>
      </c>
      <c r="E103" s="19">
        <v>153</v>
      </c>
      <c r="F103" s="19">
        <v>138</v>
      </c>
      <c r="G103" s="19">
        <v>152</v>
      </c>
      <c r="H103" s="19">
        <v>139</v>
      </c>
      <c r="I103" s="19">
        <v>153</v>
      </c>
      <c r="J103" s="19">
        <v>128</v>
      </c>
    </row>
    <row r="104" spans="3:10" x14ac:dyDescent="0.2">
      <c r="C104" s="5" t="s">
        <v>171</v>
      </c>
      <c r="D104" s="21">
        <f>F104+H104+J104</f>
        <v>809</v>
      </c>
      <c r="E104" s="19">
        <v>311</v>
      </c>
      <c r="F104" s="19">
        <v>301</v>
      </c>
      <c r="G104" s="19">
        <v>282</v>
      </c>
      <c r="H104" s="19">
        <v>250</v>
      </c>
      <c r="I104" s="19">
        <v>249</v>
      </c>
      <c r="J104" s="19">
        <v>258</v>
      </c>
    </row>
    <row r="105" spans="3:10" x14ac:dyDescent="0.2">
      <c r="D105" s="9"/>
    </row>
    <row r="106" spans="3:10" x14ac:dyDescent="0.2">
      <c r="C106" s="5" t="s">
        <v>170</v>
      </c>
      <c r="D106" s="21">
        <f>F106+H106+J106</f>
        <v>330</v>
      </c>
      <c r="E106" s="19">
        <v>120</v>
      </c>
      <c r="F106" s="19">
        <v>96</v>
      </c>
      <c r="G106" s="19">
        <v>121</v>
      </c>
      <c r="H106" s="19">
        <v>113</v>
      </c>
      <c r="I106" s="19">
        <v>117</v>
      </c>
      <c r="J106" s="19">
        <v>121</v>
      </c>
    </row>
    <row r="107" spans="3:10" x14ac:dyDescent="0.2">
      <c r="C107" s="5" t="s">
        <v>169</v>
      </c>
      <c r="D107" s="21">
        <f>F107+H107+J107</f>
        <v>226</v>
      </c>
      <c r="E107" s="19">
        <v>82</v>
      </c>
      <c r="F107" s="19">
        <v>69</v>
      </c>
      <c r="G107" s="19">
        <v>87</v>
      </c>
      <c r="H107" s="19">
        <v>79</v>
      </c>
      <c r="I107" s="19">
        <v>88</v>
      </c>
      <c r="J107" s="19">
        <v>78</v>
      </c>
    </row>
    <row r="108" spans="3:10" x14ac:dyDescent="0.2">
      <c r="C108" s="5" t="s">
        <v>168</v>
      </c>
      <c r="D108" s="21">
        <f>F108+H108+J108</f>
        <v>113</v>
      </c>
      <c r="E108" s="19">
        <v>25</v>
      </c>
      <c r="F108" s="19">
        <v>42</v>
      </c>
      <c r="G108" s="19">
        <v>34</v>
      </c>
      <c r="H108" s="19">
        <v>33</v>
      </c>
      <c r="I108" s="19">
        <v>34</v>
      </c>
      <c r="J108" s="19">
        <v>38</v>
      </c>
    </row>
    <row r="109" spans="3:10" x14ac:dyDescent="0.2">
      <c r="C109" s="5" t="s">
        <v>167</v>
      </c>
      <c r="D109" s="21">
        <f>F109+H109+J109</f>
        <v>76</v>
      </c>
      <c r="E109" s="19">
        <v>19</v>
      </c>
      <c r="F109" s="19">
        <v>21</v>
      </c>
      <c r="G109" s="19">
        <v>16</v>
      </c>
      <c r="H109" s="19">
        <v>28</v>
      </c>
      <c r="I109" s="19">
        <v>21</v>
      </c>
      <c r="J109" s="19">
        <v>27</v>
      </c>
    </row>
    <row r="110" spans="3:10" x14ac:dyDescent="0.2">
      <c r="C110" s="5" t="s">
        <v>166</v>
      </c>
      <c r="D110" s="21">
        <f>F110+H110+J110</f>
        <v>10</v>
      </c>
      <c r="E110" s="19">
        <v>4</v>
      </c>
      <c r="F110" s="19">
        <v>2</v>
      </c>
      <c r="G110" s="19">
        <v>3</v>
      </c>
      <c r="H110" s="19">
        <v>6</v>
      </c>
      <c r="I110" s="19">
        <v>3</v>
      </c>
      <c r="J110" s="19">
        <v>2</v>
      </c>
    </row>
    <row r="111" spans="3:10" x14ac:dyDescent="0.2">
      <c r="D111" s="9"/>
    </row>
    <row r="112" spans="3:10" x14ac:dyDescent="0.2">
      <c r="C112" s="5" t="s">
        <v>165</v>
      </c>
      <c r="D112" s="21">
        <f>F112+H112+J112</f>
        <v>266</v>
      </c>
      <c r="E112" s="19">
        <v>87</v>
      </c>
      <c r="F112" s="19">
        <v>86</v>
      </c>
      <c r="G112" s="19">
        <v>83</v>
      </c>
      <c r="H112" s="19">
        <v>90</v>
      </c>
      <c r="I112" s="19">
        <v>82</v>
      </c>
      <c r="J112" s="19">
        <v>90</v>
      </c>
    </row>
    <row r="113" spans="3:10" x14ac:dyDescent="0.2">
      <c r="C113" s="5" t="s">
        <v>164</v>
      </c>
      <c r="D113" s="21">
        <f>F113+H113+J113</f>
        <v>152</v>
      </c>
      <c r="E113" s="19">
        <v>61</v>
      </c>
      <c r="F113" s="19">
        <v>49</v>
      </c>
      <c r="G113" s="19">
        <v>47</v>
      </c>
      <c r="H113" s="19">
        <v>53</v>
      </c>
      <c r="I113" s="19">
        <v>64</v>
      </c>
      <c r="J113" s="19">
        <v>50</v>
      </c>
    </row>
    <row r="114" spans="3:10" x14ac:dyDescent="0.2">
      <c r="C114" s="5" t="s">
        <v>163</v>
      </c>
      <c r="D114" s="21">
        <f>F114+H114+J114</f>
        <v>262</v>
      </c>
      <c r="E114" s="19">
        <v>87</v>
      </c>
      <c r="F114" s="19">
        <v>88</v>
      </c>
      <c r="G114" s="19">
        <v>92</v>
      </c>
      <c r="H114" s="19">
        <v>85</v>
      </c>
      <c r="I114" s="19">
        <v>96</v>
      </c>
      <c r="J114" s="19">
        <v>89</v>
      </c>
    </row>
    <row r="115" spans="3:10" x14ac:dyDescent="0.2">
      <c r="C115" s="5" t="s">
        <v>162</v>
      </c>
      <c r="D115" s="21">
        <f>F115+H115+J115</f>
        <v>175</v>
      </c>
      <c r="E115" s="19">
        <v>53</v>
      </c>
      <c r="F115" s="19">
        <v>53</v>
      </c>
      <c r="G115" s="19">
        <v>63</v>
      </c>
      <c r="H115" s="19">
        <v>56</v>
      </c>
      <c r="I115" s="19">
        <v>68</v>
      </c>
      <c r="J115" s="19">
        <v>66</v>
      </c>
    </row>
    <row r="116" spans="3:10" x14ac:dyDescent="0.2">
      <c r="C116" s="5" t="s">
        <v>161</v>
      </c>
      <c r="D116" s="21">
        <f>F116+H116+J116</f>
        <v>75</v>
      </c>
      <c r="E116" s="19">
        <v>32</v>
      </c>
      <c r="F116" s="19">
        <v>21</v>
      </c>
      <c r="G116" s="19">
        <v>32</v>
      </c>
      <c r="H116" s="19">
        <v>26</v>
      </c>
      <c r="I116" s="19">
        <v>21</v>
      </c>
      <c r="J116" s="19">
        <v>28</v>
      </c>
    </row>
    <row r="117" spans="3:10" x14ac:dyDescent="0.2">
      <c r="D117" s="9"/>
    </row>
    <row r="118" spans="3:10" x14ac:dyDescent="0.2">
      <c r="C118" s="5" t="s">
        <v>160</v>
      </c>
      <c r="D118" s="21">
        <f>F118+H118+J118</f>
        <v>149</v>
      </c>
      <c r="E118" s="19">
        <v>73</v>
      </c>
      <c r="F118" s="19">
        <v>42</v>
      </c>
      <c r="G118" s="19">
        <v>54</v>
      </c>
      <c r="H118" s="19">
        <v>47</v>
      </c>
      <c r="I118" s="19">
        <v>43</v>
      </c>
      <c r="J118" s="19">
        <v>60</v>
      </c>
    </row>
    <row r="119" spans="3:10" x14ac:dyDescent="0.2">
      <c r="C119" s="5" t="s">
        <v>159</v>
      </c>
      <c r="D119" s="21">
        <f>F119+H119+J119</f>
        <v>131</v>
      </c>
      <c r="E119" s="19">
        <v>47</v>
      </c>
      <c r="F119" s="19">
        <v>44</v>
      </c>
      <c r="G119" s="19">
        <v>43</v>
      </c>
      <c r="H119" s="19">
        <v>40</v>
      </c>
      <c r="I119" s="19">
        <v>45</v>
      </c>
      <c r="J119" s="19">
        <v>47</v>
      </c>
    </row>
    <row r="120" spans="3:10" x14ac:dyDescent="0.2">
      <c r="C120" s="5" t="s">
        <v>158</v>
      </c>
      <c r="D120" s="21">
        <f>F120+H120+J120</f>
        <v>129</v>
      </c>
      <c r="E120" s="19">
        <v>54</v>
      </c>
      <c r="F120" s="19">
        <v>41</v>
      </c>
      <c r="G120" s="19">
        <v>48</v>
      </c>
      <c r="H120" s="19">
        <v>35</v>
      </c>
      <c r="I120" s="19">
        <v>45</v>
      </c>
      <c r="J120" s="19">
        <v>53</v>
      </c>
    </row>
    <row r="121" spans="3:10" x14ac:dyDescent="0.2">
      <c r="C121" s="5" t="s">
        <v>157</v>
      </c>
      <c r="D121" s="21">
        <f>F121+H121+J121</f>
        <v>196</v>
      </c>
      <c r="E121" s="19">
        <v>65</v>
      </c>
      <c r="F121" s="19">
        <v>65</v>
      </c>
      <c r="G121" s="19">
        <v>79</v>
      </c>
      <c r="H121" s="19">
        <v>63</v>
      </c>
      <c r="I121" s="19">
        <v>71</v>
      </c>
      <c r="J121" s="19">
        <v>68</v>
      </c>
    </row>
    <row r="122" spans="3:10" x14ac:dyDescent="0.2">
      <c r="C122" s="5" t="s">
        <v>156</v>
      </c>
      <c r="D122" s="21">
        <f>F122+H122+J122</f>
        <v>50</v>
      </c>
      <c r="E122" s="19">
        <v>10</v>
      </c>
      <c r="F122" s="19">
        <v>16</v>
      </c>
      <c r="G122" s="19">
        <v>22</v>
      </c>
      <c r="H122" s="19">
        <v>17</v>
      </c>
      <c r="I122" s="19">
        <v>18</v>
      </c>
      <c r="J122" s="19">
        <v>17</v>
      </c>
    </row>
    <row r="123" spans="3:10" x14ac:dyDescent="0.2">
      <c r="C123" s="5" t="s">
        <v>155</v>
      </c>
      <c r="D123" s="21">
        <f>F123+H123+J123</f>
        <v>38</v>
      </c>
      <c r="E123" s="19">
        <v>9</v>
      </c>
      <c r="F123" s="19">
        <v>13</v>
      </c>
      <c r="G123" s="19">
        <v>13</v>
      </c>
      <c r="H123" s="19">
        <v>10</v>
      </c>
      <c r="I123" s="19">
        <v>11</v>
      </c>
      <c r="J123" s="19">
        <v>15</v>
      </c>
    </row>
    <row r="124" spans="3:10" x14ac:dyDescent="0.2">
      <c r="C124" s="5" t="s">
        <v>154</v>
      </c>
      <c r="D124" s="21">
        <f>F124+H124+J124</f>
        <v>88</v>
      </c>
      <c r="E124" s="19">
        <v>34</v>
      </c>
      <c r="F124" s="19">
        <v>31</v>
      </c>
      <c r="G124" s="19">
        <v>28</v>
      </c>
      <c r="H124" s="19">
        <v>30</v>
      </c>
      <c r="I124" s="19">
        <v>35</v>
      </c>
      <c r="J124" s="19">
        <v>27</v>
      </c>
    </row>
    <row r="125" spans="3:10" x14ac:dyDescent="0.2">
      <c r="C125" s="5" t="s">
        <v>153</v>
      </c>
      <c r="D125" s="21">
        <f>F125+H125+J125</f>
        <v>130</v>
      </c>
      <c r="E125" s="19">
        <v>50</v>
      </c>
      <c r="F125" s="19">
        <v>37</v>
      </c>
      <c r="G125" s="19">
        <v>43</v>
      </c>
      <c r="H125" s="19">
        <v>49</v>
      </c>
      <c r="I125" s="19">
        <v>42</v>
      </c>
      <c r="J125" s="19">
        <v>44</v>
      </c>
    </row>
    <row r="126" spans="3:10" x14ac:dyDescent="0.2">
      <c r="C126" s="5" t="s">
        <v>152</v>
      </c>
      <c r="D126" s="21">
        <f>F126+H126+J126</f>
        <v>154</v>
      </c>
      <c r="E126" s="19">
        <v>56</v>
      </c>
      <c r="F126" s="19">
        <v>51</v>
      </c>
      <c r="G126" s="19">
        <v>58</v>
      </c>
      <c r="H126" s="19">
        <v>45</v>
      </c>
      <c r="I126" s="19">
        <v>55</v>
      </c>
      <c r="J126" s="19">
        <v>58</v>
      </c>
    </row>
    <row r="127" spans="3:10" x14ac:dyDescent="0.2">
      <c r="C127" s="5" t="s">
        <v>151</v>
      </c>
      <c r="D127" s="21">
        <f>F127+H127+J127</f>
        <v>173</v>
      </c>
      <c r="E127" s="19">
        <v>51</v>
      </c>
      <c r="F127" s="19">
        <v>59</v>
      </c>
      <c r="G127" s="19">
        <v>75</v>
      </c>
      <c r="H127" s="19">
        <v>56</v>
      </c>
      <c r="I127" s="19">
        <v>57</v>
      </c>
      <c r="J127" s="19">
        <v>58</v>
      </c>
    </row>
    <row r="128" spans="3:10" x14ac:dyDescent="0.2">
      <c r="D128" s="9"/>
    </row>
    <row r="129" spans="2:10" x14ac:dyDescent="0.2">
      <c r="C129" s="5" t="s">
        <v>150</v>
      </c>
      <c r="D129" s="21">
        <f>F129+H129+J129</f>
        <v>318</v>
      </c>
      <c r="E129" s="19">
        <v>105</v>
      </c>
      <c r="F129" s="19">
        <v>95</v>
      </c>
      <c r="G129" s="19">
        <v>105</v>
      </c>
      <c r="H129" s="19">
        <v>116</v>
      </c>
      <c r="I129" s="19">
        <v>107</v>
      </c>
      <c r="J129" s="19">
        <v>107</v>
      </c>
    </row>
    <row r="130" spans="2:10" x14ac:dyDescent="0.2">
      <c r="C130" s="5" t="s">
        <v>149</v>
      </c>
      <c r="D130" s="21">
        <f>F130+H130+J130</f>
        <v>55</v>
      </c>
      <c r="E130" s="19">
        <v>19</v>
      </c>
      <c r="F130" s="19">
        <v>25</v>
      </c>
      <c r="G130" s="19">
        <v>22</v>
      </c>
      <c r="H130" s="19">
        <v>13</v>
      </c>
      <c r="I130" s="19">
        <v>19</v>
      </c>
      <c r="J130" s="19">
        <v>17</v>
      </c>
    </row>
    <row r="131" spans="2:10" x14ac:dyDescent="0.2">
      <c r="C131" s="5" t="s">
        <v>148</v>
      </c>
      <c r="D131" s="21">
        <f>F131+H131+J131</f>
        <v>49</v>
      </c>
      <c r="E131" s="19">
        <v>16</v>
      </c>
      <c r="F131" s="19">
        <v>17</v>
      </c>
      <c r="G131" s="19">
        <v>15</v>
      </c>
      <c r="H131" s="19">
        <v>16</v>
      </c>
      <c r="I131" s="19">
        <v>22</v>
      </c>
      <c r="J131" s="19">
        <v>16</v>
      </c>
    </row>
    <row r="132" spans="2:10" x14ac:dyDescent="0.2">
      <c r="C132" s="5" t="s">
        <v>147</v>
      </c>
      <c r="D132" s="21">
        <f>F132+H132+J132</f>
        <v>309</v>
      </c>
      <c r="E132" s="19">
        <v>102</v>
      </c>
      <c r="F132" s="19">
        <v>108</v>
      </c>
      <c r="G132" s="19">
        <v>101</v>
      </c>
      <c r="H132" s="19">
        <v>112</v>
      </c>
      <c r="I132" s="19">
        <v>95</v>
      </c>
      <c r="J132" s="19">
        <v>89</v>
      </c>
    </row>
    <row r="133" spans="2:10" x14ac:dyDescent="0.2">
      <c r="C133" s="5" t="s">
        <v>146</v>
      </c>
      <c r="D133" s="21">
        <f>F133+H133+J133</f>
        <v>83</v>
      </c>
      <c r="E133" s="19">
        <v>36</v>
      </c>
      <c r="F133" s="19">
        <v>23</v>
      </c>
      <c r="G133" s="19">
        <v>32</v>
      </c>
      <c r="H133" s="19">
        <v>27</v>
      </c>
      <c r="I133" s="19">
        <v>30</v>
      </c>
      <c r="J133" s="19">
        <v>33</v>
      </c>
    </row>
    <row r="134" spans="2:10" x14ac:dyDescent="0.2">
      <c r="C134" s="5" t="s">
        <v>145</v>
      </c>
      <c r="D134" s="21">
        <f>F134+H134+J134</f>
        <v>81</v>
      </c>
      <c r="E134" s="19">
        <v>25</v>
      </c>
      <c r="F134" s="19">
        <v>25</v>
      </c>
      <c r="G134" s="19">
        <v>34</v>
      </c>
      <c r="H134" s="19">
        <v>38</v>
      </c>
      <c r="I134" s="19">
        <v>41</v>
      </c>
      <c r="J134" s="19">
        <v>18</v>
      </c>
    </row>
    <row r="135" spans="2:10" x14ac:dyDescent="0.2">
      <c r="C135" s="5" t="s">
        <v>144</v>
      </c>
      <c r="D135" s="21">
        <f>F135+H135+J135</f>
        <v>255</v>
      </c>
      <c r="E135" s="19">
        <v>82</v>
      </c>
      <c r="F135" s="19">
        <v>88</v>
      </c>
      <c r="G135" s="19">
        <v>76</v>
      </c>
      <c r="H135" s="19">
        <v>94</v>
      </c>
      <c r="I135" s="19">
        <v>92</v>
      </c>
      <c r="J135" s="19">
        <v>73</v>
      </c>
    </row>
    <row r="136" spans="2:10" x14ac:dyDescent="0.2">
      <c r="D136" s="9"/>
    </row>
    <row r="137" spans="2:10" x14ac:dyDescent="0.2">
      <c r="C137" s="5" t="s">
        <v>143</v>
      </c>
      <c r="D137" s="21">
        <f>F137+H137+J137</f>
        <v>293</v>
      </c>
      <c r="E137" s="19">
        <v>107</v>
      </c>
      <c r="F137" s="19">
        <v>83</v>
      </c>
      <c r="G137" s="19">
        <v>97</v>
      </c>
      <c r="H137" s="19">
        <v>117</v>
      </c>
      <c r="I137" s="19">
        <v>96</v>
      </c>
      <c r="J137" s="19">
        <v>93</v>
      </c>
    </row>
    <row r="138" spans="2:10" x14ac:dyDescent="0.2">
      <c r="C138" s="5" t="s">
        <v>142</v>
      </c>
      <c r="D138" s="21">
        <f>F138+H138+J138</f>
        <v>67</v>
      </c>
      <c r="E138" s="19">
        <v>23</v>
      </c>
      <c r="F138" s="19">
        <v>29</v>
      </c>
      <c r="G138" s="19">
        <v>23</v>
      </c>
      <c r="H138" s="19">
        <v>13</v>
      </c>
      <c r="I138" s="19">
        <v>19</v>
      </c>
      <c r="J138" s="19">
        <v>25</v>
      </c>
    </row>
    <row r="139" spans="2:10" x14ac:dyDescent="0.2">
      <c r="C139" s="5" t="s">
        <v>141</v>
      </c>
      <c r="D139" s="21">
        <f>F139+H139+J139</f>
        <v>62</v>
      </c>
      <c r="E139" s="19">
        <v>25</v>
      </c>
      <c r="F139" s="19">
        <v>28</v>
      </c>
      <c r="G139" s="19">
        <v>26</v>
      </c>
      <c r="H139" s="19">
        <v>20</v>
      </c>
      <c r="I139" s="19">
        <v>24</v>
      </c>
      <c r="J139" s="19">
        <v>14</v>
      </c>
    </row>
    <row r="140" spans="2:10" x14ac:dyDescent="0.2">
      <c r="C140" s="5" t="s">
        <v>140</v>
      </c>
      <c r="D140" s="21">
        <f>F140+H140+J140</f>
        <v>77</v>
      </c>
      <c r="E140" s="19">
        <v>23</v>
      </c>
      <c r="F140" s="19">
        <v>20</v>
      </c>
      <c r="G140" s="19">
        <v>29</v>
      </c>
      <c r="H140" s="19">
        <v>24</v>
      </c>
      <c r="I140" s="19">
        <v>31</v>
      </c>
      <c r="J140" s="19">
        <v>33</v>
      </c>
    </row>
    <row r="141" spans="2:10" x14ac:dyDescent="0.2">
      <c r="C141" s="5" t="s">
        <v>139</v>
      </c>
      <c r="D141" s="21">
        <f>F141+H141+J141</f>
        <v>34</v>
      </c>
      <c r="E141" s="19">
        <v>12</v>
      </c>
      <c r="F141" s="19">
        <v>13</v>
      </c>
      <c r="G141" s="19">
        <v>16</v>
      </c>
      <c r="H141" s="19">
        <v>8</v>
      </c>
      <c r="I141" s="19">
        <v>11</v>
      </c>
      <c r="J141" s="19">
        <v>13</v>
      </c>
    </row>
    <row r="142" spans="2:10" x14ac:dyDescent="0.2">
      <c r="C142" s="5" t="s">
        <v>138</v>
      </c>
      <c r="D142" s="21">
        <f>F142+H142+J142</f>
        <v>50</v>
      </c>
      <c r="E142" s="19">
        <v>22</v>
      </c>
      <c r="F142" s="19">
        <v>20</v>
      </c>
      <c r="G142" s="19">
        <v>20</v>
      </c>
      <c r="H142" s="19">
        <v>14</v>
      </c>
      <c r="I142" s="19">
        <v>23</v>
      </c>
      <c r="J142" s="19">
        <v>16</v>
      </c>
    </row>
    <row r="143" spans="2:10" x14ac:dyDescent="0.2">
      <c r="C143" s="5" t="s">
        <v>137</v>
      </c>
      <c r="D143" s="21">
        <f>F143+H143+J143</f>
        <v>2</v>
      </c>
      <c r="E143" s="19">
        <v>1</v>
      </c>
      <c r="F143" s="19">
        <v>1</v>
      </c>
      <c r="G143" s="19">
        <v>1</v>
      </c>
      <c r="H143" s="20" t="s">
        <v>105</v>
      </c>
      <c r="I143" s="19">
        <v>2</v>
      </c>
      <c r="J143" s="19">
        <v>1</v>
      </c>
    </row>
    <row r="144" spans="2:10" ht="18" thickBot="1" x14ac:dyDescent="0.25">
      <c r="B144" s="7"/>
      <c r="C144" s="24"/>
      <c r="D144" s="23"/>
      <c r="E144" s="24"/>
      <c r="F144" s="24"/>
      <c r="G144" s="24"/>
      <c r="H144" s="24"/>
      <c r="I144" s="24"/>
      <c r="J144" s="24"/>
    </row>
    <row r="145" spans="1:10" x14ac:dyDescent="0.2">
      <c r="C145" s="2"/>
      <c r="D145" s="5" t="s">
        <v>39</v>
      </c>
      <c r="E145" s="2"/>
      <c r="F145" s="2"/>
      <c r="G145" s="2"/>
      <c r="H145" s="2"/>
      <c r="I145" s="2"/>
      <c r="J145" s="2"/>
    </row>
    <row r="146" spans="1:10" x14ac:dyDescent="0.2">
      <c r="A146" s="5"/>
      <c r="C146" s="2"/>
      <c r="D146" s="2"/>
      <c r="E146" s="2"/>
      <c r="F146" s="2"/>
      <c r="G146" s="2"/>
      <c r="H146" s="2"/>
      <c r="I146" s="2"/>
      <c r="J146" s="2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2"/>
  <dimension ref="A1:I73"/>
  <sheetViews>
    <sheetView showGridLines="0" zoomScale="75" workbookViewId="0"/>
  </sheetViews>
  <sheetFormatPr defaultColWidth="12.69921875" defaultRowHeight="17.25" x14ac:dyDescent="0.2"/>
  <cols>
    <col min="1" max="1" width="10.69921875" style="6" customWidth="1"/>
    <col min="2" max="2" width="20.69921875" style="6" customWidth="1"/>
    <col min="3" max="16384" width="12.69921875" style="6"/>
  </cols>
  <sheetData>
    <row r="1" spans="1:9" x14ac:dyDescent="0.2">
      <c r="A1" s="5"/>
    </row>
    <row r="6" spans="1:9" x14ac:dyDescent="0.2">
      <c r="E6" s="1" t="s">
        <v>245</v>
      </c>
    </row>
    <row r="7" spans="1:9" x14ac:dyDescent="0.2">
      <c r="C7" s="1" t="s">
        <v>275</v>
      </c>
    </row>
    <row r="8" spans="1:9" ht="18" thickBot="1" x14ac:dyDescent="0.25">
      <c r="B8" s="7"/>
      <c r="C8" s="7"/>
      <c r="D8" s="7"/>
      <c r="E8" s="7"/>
      <c r="F8" s="7"/>
      <c r="G8" s="7"/>
      <c r="H8" s="8" t="s">
        <v>274</v>
      </c>
    </row>
    <row r="9" spans="1:9" x14ac:dyDescent="0.2">
      <c r="C9" s="26" t="s">
        <v>219</v>
      </c>
      <c r="D9" s="11" t="s">
        <v>273</v>
      </c>
      <c r="E9" s="12"/>
      <c r="F9" s="12"/>
      <c r="G9" s="12"/>
      <c r="H9" s="14" t="s">
        <v>272</v>
      </c>
    </row>
    <row r="10" spans="1:9" x14ac:dyDescent="0.2">
      <c r="B10" s="12"/>
      <c r="C10" s="15" t="s">
        <v>271</v>
      </c>
      <c r="D10" s="15" t="s">
        <v>270</v>
      </c>
      <c r="E10" s="13" t="s">
        <v>214</v>
      </c>
      <c r="F10" s="15" t="s">
        <v>213</v>
      </c>
      <c r="G10" s="15" t="s">
        <v>212</v>
      </c>
      <c r="H10" s="15" t="s">
        <v>211</v>
      </c>
      <c r="I10" s="37"/>
    </row>
    <row r="11" spans="1:9" x14ac:dyDescent="0.2">
      <c r="C11" s="9"/>
    </row>
    <row r="12" spans="1:9" x14ac:dyDescent="0.2">
      <c r="B12" s="35" t="s">
        <v>210</v>
      </c>
      <c r="C12" s="21">
        <f>D12+E12+F12+G12</f>
        <v>1093</v>
      </c>
      <c r="D12" s="19">
        <v>384</v>
      </c>
      <c r="E12" s="19">
        <v>4</v>
      </c>
      <c r="F12" s="19">
        <v>509</v>
      </c>
      <c r="G12" s="19">
        <v>196</v>
      </c>
      <c r="H12" s="19">
        <v>903</v>
      </c>
    </row>
    <row r="13" spans="1:9" x14ac:dyDescent="0.2">
      <c r="B13" s="35" t="s">
        <v>269</v>
      </c>
      <c r="C13" s="21">
        <f>D13+E13+F13+G13</f>
        <v>1030</v>
      </c>
      <c r="D13" s="19">
        <v>298</v>
      </c>
      <c r="E13" s="19">
        <v>4</v>
      </c>
      <c r="F13" s="19">
        <v>530</v>
      </c>
      <c r="G13" s="19">
        <v>198</v>
      </c>
      <c r="H13" s="19">
        <v>852</v>
      </c>
    </row>
    <row r="14" spans="1:9" x14ac:dyDescent="0.2">
      <c r="B14" s="35" t="s">
        <v>268</v>
      </c>
      <c r="C14" s="21">
        <f>D14+E14+F14+G14</f>
        <v>1170</v>
      </c>
      <c r="D14" s="19">
        <v>318</v>
      </c>
      <c r="E14" s="19">
        <v>9</v>
      </c>
      <c r="F14" s="19">
        <v>643</v>
      </c>
      <c r="G14" s="19">
        <v>200</v>
      </c>
      <c r="H14" s="19">
        <v>873</v>
      </c>
    </row>
    <row r="15" spans="1:9" x14ac:dyDescent="0.2">
      <c r="B15" s="35" t="s">
        <v>267</v>
      </c>
      <c r="C15" s="21">
        <f>D15+E15+F15+G15</f>
        <v>1263</v>
      </c>
      <c r="D15" s="19">
        <v>324</v>
      </c>
      <c r="E15" s="19">
        <v>11</v>
      </c>
      <c r="F15" s="19">
        <v>732</v>
      </c>
      <c r="G15" s="19">
        <v>196</v>
      </c>
      <c r="H15" s="19">
        <v>806</v>
      </c>
    </row>
    <row r="16" spans="1:9" x14ac:dyDescent="0.2">
      <c r="B16" s="35" t="s">
        <v>266</v>
      </c>
      <c r="C16" s="21">
        <f>D16+E16+F16+G16</f>
        <v>1403</v>
      </c>
      <c r="D16" s="19">
        <v>309</v>
      </c>
      <c r="E16" s="19">
        <v>10</v>
      </c>
      <c r="F16" s="19">
        <v>933</v>
      </c>
      <c r="G16" s="19">
        <v>151</v>
      </c>
      <c r="H16" s="19">
        <v>751</v>
      </c>
    </row>
    <row r="17" spans="2:8" x14ac:dyDescent="0.2">
      <c r="B17" s="35" t="s">
        <v>265</v>
      </c>
      <c r="C17" s="21">
        <f>D17+E17+F17+G17</f>
        <v>1490</v>
      </c>
      <c r="D17" s="19">
        <v>287</v>
      </c>
      <c r="E17" s="19">
        <v>7</v>
      </c>
      <c r="F17" s="19">
        <v>1064</v>
      </c>
      <c r="G17" s="19">
        <v>132</v>
      </c>
      <c r="H17" s="19">
        <v>793</v>
      </c>
    </row>
    <row r="18" spans="2:8" x14ac:dyDescent="0.2">
      <c r="B18" s="36" t="s">
        <v>264</v>
      </c>
      <c r="C18" s="3">
        <f>SUM(C20:C70)</f>
        <v>1487</v>
      </c>
      <c r="D18" s="2">
        <f>SUM(D20:D70)</f>
        <v>202</v>
      </c>
      <c r="E18" s="2">
        <f>SUM(E20:E70)</f>
        <v>4</v>
      </c>
      <c r="F18" s="2">
        <f>SUM(F20:F70)</f>
        <v>1163</v>
      </c>
      <c r="G18" s="2">
        <f>SUM(G20:G70)</f>
        <v>118</v>
      </c>
      <c r="H18" s="2">
        <f>SUM(H20:H70)</f>
        <v>798</v>
      </c>
    </row>
    <row r="19" spans="2:8" x14ac:dyDescent="0.2">
      <c r="C19" s="9"/>
    </row>
    <row r="20" spans="2:8" x14ac:dyDescent="0.2">
      <c r="B20" s="35" t="s">
        <v>186</v>
      </c>
      <c r="C20" s="21">
        <f>D20+E20+F20+G20</f>
        <v>677</v>
      </c>
      <c r="D20" s="19">
        <v>86</v>
      </c>
      <c r="E20" s="19">
        <v>3</v>
      </c>
      <c r="F20" s="19">
        <v>527</v>
      </c>
      <c r="G20" s="19">
        <v>61</v>
      </c>
      <c r="H20" s="19">
        <v>5</v>
      </c>
    </row>
    <row r="21" spans="2:8" x14ac:dyDescent="0.2">
      <c r="B21" s="35" t="s">
        <v>185</v>
      </c>
      <c r="C21" s="21">
        <f>D21+E21+F21+G21</f>
        <v>45</v>
      </c>
      <c r="D21" s="19">
        <v>1</v>
      </c>
      <c r="E21" s="20" t="s">
        <v>203</v>
      </c>
      <c r="F21" s="19">
        <v>44</v>
      </c>
      <c r="G21" s="20" t="s">
        <v>203</v>
      </c>
      <c r="H21" s="19">
        <v>10</v>
      </c>
    </row>
    <row r="22" spans="2:8" x14ac:dyDescent="0.2">
      <c r="B22" s="35" t="s">
        <v>184</v>
      </c>
      <c r="C22" s="21">
        <f>D22+E22+F22+G22</f>
        <v>75</v>
      </c>
      <c r="D22" s="19">
        <v>8</v>
      </c>
      <c r="E22" s="20" t="s">
        <v>203</v>
      </c>
      <c r="F22" s="19">
        <v>66</v>
      </c>
      <c r="G22" s="19">
        <v>1</v>
      </c>
      <c r="H22" s="19">
        <v>2</v>
      </c>
    </row>
    <row r="23" spans="2:8" x14ac:dyDescent="0.2">
      <c r="B23" s="35" t="s">
        <v>183</v>
      </c>
      <c r="C23" s="21">
        <f>D23+E23+F23+G23</f>
        <v>53</v>
      </c>
      <c r="D23" s="19">
        <v>19</v>
      </c>
      <c r="E23" s="19">
        <v>1</v>
      </c>
      <c r="F23" s="19">
        <v>22</v>
      </c>
      <c r="G23" s="19">
        <v>11</v>
      </c>
      <c r="H23" s="20" t="s">
        <v>203</v>
      </c>
    </row>
    <row r="24" spans="2:8" x14ac:dyDescent="0.2">
      <c r="B24" s="35" t="s">
        <v>182</v>
      </c>
      <c r="C24" s="21">
        <f>D24+E24+F24+G24</f>
        <v>43</v>
      </c>
      <c r="D24" s="19">
        <v>11</v>
      </c>
      <c r="E24" s="20" t="s">
        <v>203</v>
      </c>
      <c r="F24" s="19">
        <v>32</v>
      </c>
      <c r="G24" s="20" t="s">
        <v>203</v>
      </c>
      <c r="H24" s="20" t="s">
        <v>203</v>
      </c>
    </row>
    <row r="25" spans="2:8" x14ac:dyDescent="0.2">
      <c r="B25" s="35" t="s">
        <v>181</v>
      </c>
      <c r="C25" s="21">
        <f>D25+E25+F25+G25</f>
        <v>75</v>
      </c>
      <c r="D25" s="19">
        <v>6</v>
      </c>
      <c r="E25" s="20" t="s">
        <v>203</v>
      </c>
      <c r="F25" s="19">
        <v>59</v>
      </c>
      <c r="G25" s="19">
        <v>10</v>
      </c>
      <c r="H25" s="19">
        <v>17</v>
      </c>
    </row>
    <row r="26" spans="2:8" x14ac:dyDescent="0.2">
      <c r="B26" s="35" t="s">
        <v>180</v>
      </c>
      <c r="C26" s="21">
        <f>D26+E26+F26+G26</f>
        <v>38</v>
      </c>
      <c r="D26" s="19">
        <v>10</v>
      </c>
      <c r="E26" s="20" t="s">
        <v>203</v>
      </c>
      <c r="F26" s="19">
        <v>16</v>
      </c>
      <c r="G26" s="19">
        <v>12</v>
      </c>
      <c r="H26" s="19">
        <v>3</v>
      </c>
    </row>
    <row r="27" spans="2:8" x14ac:dyDescent="0.2">
      <c r="C27" s="9"/>
      <c r="D27" s="19"/>
      <c r="E27" s="19"/>
      <c r="F27" s="19"/>
      <c r="G27" s="19"/>
      <c r="H27" s="19"/>
    </row>
    <row r="28" spans="2:8" x14ac:dyDescent="0.2">
      <c r="B28" s="35" t="s">
        <v>179</v>
      </c>
      <c r="C28" s="21">
        <f>D28+E28+F28+G28</f>
        <v>25</v>
      </c>
      <c r="D28" s="19">
        <v>5</v>
      </c>
      <c r="E28" s="20" t="s">
        <v>203</v>
      </c>
      <c r="F28" s="19">
        <v>19</v>
      </c>
      <c r="G28" s="19">
        <v>1</v>
      </c>
      <c r="H28" s="19">
        <v>54</v>
      </c>
    </row>
    <row r="29" spans="2:8" x14ac:dyDescent="0.2">
      <c r="B29" s="35" t="s">
        <v>178</v>
      </c>
      <c r="C29" s="21">
        <f>D29+E29+F29+G29</f>
        <v>9</v>
      </c>
      <c r="D29" s="19">
        <v>4</v>
      </c>
      <c r="E29" s="20" t="s">
        <v>203</v>
      </c>
      <c r="F29" s="19">
        <v>5</v>
      </c>
      <c r="G29" s="20" t="s">
        <v>203</v>
      </c>
      <c r="H29" s="19">
        <v>8</v>
      </c>
    </row>
    <row r="30" spans="2:8" x14ac:dyDescent="0.2">
      <c r="B30" s="35" t="s">
        <v>177</v>
      </c>
      <c r="C30" s="21">
        <f>D30+E30+F30+G30</f>
        <v>5</v>
      </c>
      <c r="D30" s="19">
        <v>1</v>
      </c>
      <c r="E30" s="20" t="s">
        <v>203</v>
      </c>
      <c r="F30" s="19">
        <v>3</v>
      </c>
      <c r="G30" s="19">
        <v>1</v>
      </c>
      <c r="H30" s="19">
        <v>26</v>
      </c>
    </row>
    <row r="31" spans="2:8" x14ac:dyDescent="0.2">
      <c r="B31" s="35" t="s">
        <v>176</v>
      </c>
      <c r="C31" s="21">
        <f>D31+E31+F31+G31</f>
        <v>29</v>
      </c>
      <c r="D31" s="19">
        <v>4</v>
      </c>
      <c r="E31" s="20" t="s">
        <v>203</v>
      </c>
      <c r="F31" s="19">
        <v>25</v>
      </c>
      <c r="G31" s="20" t="s">
        <v>203</v>
      </c>
      <c r="H31" s="19">
        <v>9</v>
      </c>
    </row>
    <row r="32" spans="2:8" x14ac:dyDescent="0.2">
      <c r="B32" s="35" t="s">
        <v>175</v>
      </c>
      <c r="C32" s="21">
        <f>D32+E32+F32+G32</f>
        <v>14</v>
      </c>
      <c r="D32" s="19">
        <v>1</v>
      </c>
      <c r="E32" s="20" t="s">
        <v>203</v>
      </c>
      <c r="F32" s="19">
        <v>8</v>
      </c>
      <c r="G32" s="19">
        <v>5</v>
      </c>
      <c r="H32" s="19">
        <v>6</v>
      </c>
    </row>
    <row r="33" spans="2:8" x14ac:dyDescent="0.2">
      <c r="B33" s="35" t="s">
        <v>174</v>
      </c>
      <c r="C33" s="21">
        <f>D33+E33+F33+G33</f>
        <v>14</v>
      </c>
      <c r="D33" s="19">
        <v>2</v>
      </c>
      <c r="E33" s="20" t="s">
        <v>203</v>
      </c>
      <c r="F33" s="19">
        <v>12</v>
      </c>
      <c r="G33" s="20" t="s">
        <v>203</v>
      </c>
      <c r="H33" s="19">
        <v>7</v>
      </c>
    </row>
    <row r="34" spans="2:8" x14ac:dyDescent="0.2">
      <c r="B34" s="35" t="s">
        <v>173</v>
      </c>
      <c r="C34" s="21">
        <f>D34+E34+F34+G34</f>
        <v>4</v>
      </c>
      <c r="D34" s="20" t="s">
        <v>203</v>
      </c>
      <c r="E34" s="20" t="s">
        <v>203</v>
      </c>
      <c r="F34" s="19">
        <v>4</v>
      </c>
      <c r="G34" s="20" t="s">
        <v>203</v>
      </c>
      <c r="H34" s="19">
        <v>5</v>
      </c>
    </row>
    <row r="35" spans="2:8" x14ac:dyDescent="0.2">
      <c r="B35" s="35" t="s">
        <v>172</v>
      </c>
      <c r="C35" s="21">
        <f>D35+E35+F35+G35</f>
        <v>19</v>
      </c>
      <c r="D35" s="19">
        <v>2</v>
      </c>
      <c r="E35" s="20" t="s">
        <v>203</v>
      </c>
      <c r="F35" s="19">
        <v>17</v>
      </c>
      <c r="G35" s="20" t="s">
        <v>203</v>
      </c>
      <c r="H35" s="20" t="s">
        <v>203</v>
      </c>
    </row>
    <row r="36" spans="2:8" x14ac:dyDescent="0.2">
      <c r="B36" s="35" t="s">
        <v>171</v>
      </c>
      <c r="C36" s="21">
        <f>D36+E36+F36+G36</f>
        <v>42</v>
      </c>
      <c r="D36" s="19">
        <v>2</v>
      </c>
      <c r="E36" s="20" t="s">
        <v>203</v>
      </c>
      <c r="F36" s="19">
        <v>30</v>
      </c>
      <c r="G36" s="19">
        <v>10</v>
      </c>
      <c r="H36" s="19">
        <v>1</v>
      </c>
    </row>
    <row r="37" spans="2:8" x14ac:dyDescent="0.2">
      <c r="B37" s="35" t="s">
        <v>209</v>
      </c>
      <c r="C37" s="21">
        <f>D37+E37+F37+G37</f>
        <v>29</v>
      </c>
      <c r="D37" s="20" t="s">
        <v>203</v>
      </c>
      <c r="E37" s="20" t="s">
        <v>203</v>
      </c>
      <c r="F37" s="19">
        <v>29</v>
      </c>
      <c r="G37" s="20" t="s">
        <v>203</v>
      </c>
      <c r="H37" s="19">
        <v>48</v>
      </c>
    </row>
    <row r="38" spans="2:8" x14ac:dyDescent="0.2">
      <c r="B38" s="35" t="s">
        <v>169</v>
      </c>
      <c r="C38" s="21">
        <f>D38+E38+F38+G38</f>
        <v>21</v>
      </c>
      <c r="D38" s="20" t="s">
        <v>203</v>
      </c>
      <c r="E38" s="20" t="s">
        <v>203</v>
      </c>
      <c r="F38" s="19">
        <v>21</v>
      </c>
      <c r="G38" s="20" t="s">
        <v>203</v>
      </c>
      <c r="H38" s="19">
        <v>8</v>
      </c>
    </row>
    <row r="39" spans="2:8" x14ac:dyDescent="0.2">
      <c r="B39" s="35" t="s">
        <v>168</v>
      </c>
      <c r="C39" s="21">
        <f>D39+E39+F39+G39</f>
        <v>1</v>
      </c>
      <c r="D39" s="20" t="s">
        <v>203</v>
      </c>
      <c r="E39" s="20" t="s">
        <v>203</v>
      </c>
      <c r="F39" s="19">
        <v>1</v>
      </c>
      <c r="G39" s="20" t="s">
        <v>203</v>
      </c>
      <c r="H39" s="19">
        <v>6</v>
      </c>
    </row>
    <row r="40" spans="2:8" x14ac:dyDescent="0.2">
      <c r="B40" s="35" t="s">
        <v>167</v>
      </c>
      <c r="C40" s="21">
        <f>D40+E40+F40+G40</f>
        <v>2</v>
      </c>
      <c r="D40" s="20" t="s">
        <v>203</v>
      </c>
      <c r="E40" s="20" t="s">
        <v>203</v>
      </c>
      <c r="F40" s="19">
        <v>2</v>
      </c>
      <c r="G40" s="20" t="s">
        <v>203</v>
      </c>
      <c r="H40" s="19">
        <v>13</v>
      </c>
    </row>
    <row r="41" spans="2:8" x14ac:dyDescent="0.2">
      <c r="B41" s="35" t="s">
        <v>166</v>
      </c>
      <c r="C41" s="21">
        <f>D41+E41+F41+G41</f>
        <v>1</v>
      </c>
      <c r="D41" s="20" t="s">
        <v>203</v>
      </c>
      <c r="E41" s="20" t="s">
        <v>203</v>
      </c>
      <c r="F41" s="19">
        <v>1</v>
      </c>
      <c r="G41" s="20" t="s">
        <v>203</v>
      </c>
      <c r="H41" s="19">
        <v>6</v>
      </c>
    </row>
    <row r="42" spans="2:8" x14ac:dyDescent="0.2">
      <c r="B42" s="35" t="s">
        <v>165</v>
      </c>
      <c r="C42" s="21">
        <f>D42+E42+F42+G42</f>
        <v>34</v>
      </c>
      <c r="D42" s="19">
        <v>8</v>
      </c>
      <c r="E42" s="20" t="s">
        <v>203</v>
      </c>
      <c r="F42" s="19">
        <v>26</v>
      </c>
      <c r="G42" s="20" t="s">
        <v>203</v>
      </c>
      <c r="H42" s="19">
        <v>44</v>
      </c>
    </row>
    <row r="43" spans="2:8" x14ac:dyDescent="0.2">
      <c r="B43" s="35" t="s">
        <v>164</v>
      </c>
      <c r="C43" s="21">
        <f>D43+E43+F43+G43</f>
        <v>8</v>
      </c>
      <c r="D43" s="20" t="s">
        <v>203</v>
      </c>
      <c r="E43" s="20" t="s">
        <v>203</v>
      </c>
      <c r="F43" s="19">
        <v>8</v>
      </c>
      <c r="G43" s="20" t="s">
        <v>203</v>
      </c>
      <c r="H43" s="19">
        <v>2</v>
      </c>
    </row>
    <row r="44" spans="2:8" x14ac:dyDescent="0.2">
      <c r="B44" s="35" t="s">
        <v>163</v>
      </c>
      <c r="C44" s="21">
        <f>D44+E44+F44+G44</f>
        <v>20</v>
      </c>
      <c r="D44" s="20" t="s">
        <v>203</v>
      </c>
      <c r="E44" s="20" t="s">
        <v>203</v>
      </c>
      <c r="F44" s="19">
        <v>20</v>
      </c>
      <c r="G44" s="20" t="s">
        <v>203</v>
      </c>
      <c r="H44" s="19">
        <v>13</v>
      </c>
    </row>
    <row r="45" spans="2:8" x14ac:dyDescent="0.2">
      <c r="B45" s="35" t="s">
        <v>162</v>
      </c>
      <c r="C45" s="21">
        <f>D45+E45+F45+G45</f>
        <v>14</v>
      </c>
      <c r="D45" s="19">
        <v>5</v>
      </c>
      <c r="E45" s="20" t="s">
        <v>203</v>
      </c>
      <c r="F45" s="19">
        <v>6</v>
      </c>
      <c r="G45" s="19">
        <v>3</v>
      </c>
      <c r="H45" s="19">
        <v>131</v>
      </c>
    </row>
    <row r="46" spans="2:8" x14ac:dyDescent="0.2">
      <c r="B46" s="35" t="s">
        <v>161</v>
      </c>
      <c r="C46" s="21">
        <f>D46+E46+F46+G46</f>
        <v>9</v>
      </c>
      <c r="D46" s="20" t="s">
        <v>203</v>
      </c>
      <c r="E46" s="20" t="s">
        <v>203</v>
      </c>
      <c r="F46" s="19">
        <v>9</v>
      </c>
      <c r="G46" s="20" t="s">
        <v>203</v>
      </c>
      <c r="H46" s="19">
        <v>11</v>
      </c>
    </row>
    <row r="47" spans="2:8" x14ac:dyDescent="0.2">
      <c r="B47" s="35" t="s">
        <v>160</v>
      </c>
      <c r="C47" s="21">
        <f>D47+E47+F47+G47</f>
        <v>5</v>
      </c>
      <c r="D47" s="20" t="s">
        <v>203</v>
      </c>
      <c r="E47" s="20" t="s">
        <v>203</v>
      </c>
      <c r="F47" s="19">
        <v>5</v>
      </c>
      <c r="G47" s="20" t="s">
        <v>203</v>
      </c>
      <c r="H47" s="19">
        <v>26</v>
      </c>
    </row>
    <row r="48" spans="2:8" x14ac:dyDescent="0.2">
      <c r="B48" s="35" t="s">
        <v>159</v>
      </c>
      <c r="C48" s="21">
        <f>D48+E48+F48+G48</f>
        <v>5</v>
      </c>
      <c r="D48" s="19">
        <v>1</v>
      </c>
      <c r="E48" s="20" t="s">
        <v>203</v>
      </c>
      <c r="F48" s="19">
        <v>4</v>
      </c>
      <c r="G48" s="20" t="s">
        <v>203</v>
      </c>
      <c r="H48" s="19">
        <v>26</v>
      </c>
    </row>
    <row r="49" spans="2:8" x14ac:dyDescent="0.2">
      <c r="B49" s="35" t="s">
        <v>158</v>
      </c>
      <c r="C49" s="21">
        <f>D49+E49+F49+G49</f>
        <v>6</v>
      </c>
      <c r="D49" s="19">
        <v>1</v>
      </c>
      <c r="E49" s="20" t="s">
        <v>203</v>
      </c>
      <c r="F49" s="19">
        <v>5</v>
      </c>
      <c r="G49" s="20" t="s">
        <v>203</v>
      </c>
      <c r="H49" s="20" t="s">
        <v>203</v>
      </c>
    </row>
    <row r="50" spans="2:8" x14ac:dyDescent="0.2">
      <c r="B50" s="35" t="s">
        <v>157</v>
      </c>
      <c r="C50" s="21">
        <f>D50+E50+F50+G50</f>
        <v>12</v>
      </c>
      <c r="D50" s="19">
        <v>1</v>
      </c>
      <c r="E50" s="20" t="s">
        <v>203</v>
      </c>
      <c r="F50" s="19">
        <v>11</v>
      </c>
      <c r="G50" s="20" t="s">
        <v>203</v>
      </c>
      <c r="H50" s="19">
        <v>13</v>
      </c>
    </row>
    <row r="51" spans="2:8" x14ac:dyDescent="0.2">
      <c r="B51" s="35" t="s">
        <v>156</v>
      </c>
      <c r="C51" s="21">
        <f>D51+E51+F51+G51</f>
        <v>7</v>
      </c>
      <c r="D51" s="20" t="s">
        <v>203</v>
      </c>
      <c r="E51" s="20" t="s">
        <v>203</v>
      </c>
      <c r="F51" s="19">
        <v>7</v>
      </c>
      <c r="G51" s="20" t="s">
        <v>203</v>
      </c>
      <c r="H51" s="19">
        <v>3</v>
      </c>
    </row>
    <row r="52" spans="2:8" x14ac:dyDescent="0.2">
      <c r="B52" s="35" t="s">
        <v>155</v>
      </c>
      <c r="C52" s="16" t="s">
        <v>203</v>
      </c>
      <c r="D52" s="20" t="s">
        <v>203</v>
      </c>
      <c r="E52" s="20" t="s">
        <v>203</v>
      </c>
      <c r="F52" s="20" t="s">
        <v>203</v>
      </c>
      <c r="G52" s="20" t="s">
        <v>203</v>
      </c>
      <c r="H52" s="20" t="s">
        <v>203</v>
      </c>
    </row>
    <row r="53" spans="2:8" x14ac:dyDescent="0.2">
      <c r="B53" s="35" t="s">
        <v>154</v>
      </c>
      <c r="C53" s="21">
        <f>D53+E53+F53+G53</f>
        <v>9</v>
      </c>
      <c r="D53" s="19">
        <v>2</v>
      </c>
      <c r="E53" s="20" t="s">
        <v>203</v>
      </c>
      <c r="F53" s="19">
        <v>7</v>
      </c>
      <c r="G53" s="20" t="s">
        <v>203</v>
      </c>
      <c r="H53" s="19">
        <v>29</v>
      </c>
    </row>
    <row r="54" spans="2:8" x14ac:dyDescent="0.2">
      <c r="B54" s="35" t="s">
        <v>153</v>
      </c>
      <c r="C54" s="21">
        <f>D54+E54+F54+G54</f>
        <v>5</v>
      </c>
      <c r="D54" s="19">
        <v>1</v>
      </c>
      <c r="E54" s="20" t="s">
        <v>203</v>
      </c>
      <c r="F54" s="19">
        <v>4</v>
      </c>
      <c r="G54" s="20" t="s">
        <v>203</v>
      </c>
      <c r="H54" s="19">
        <v>23</v>
      </c>
    </row>
    <row r="55" spans="2:8" x14ac:dyDescent="0.2">
      <c r="B55" s="35" t="s">
        <v>152</v>
      </c>
      <c r="C55" s="21">
        <f>D55+E55+F55+G55</f>
        <v>10</v>
      </c>
      <c r="D55" s="19">
        <v>1</v>
      </c>
      <c r="E55" s="20" t="s">
        <v>203</v>
      </c>
      <c r="F55" s="19">
        <v>9</v>
      </c>
      <c r="G55" s="20" t="s">
        <v>203</v>
      </c>
      <c r="H55" s="19">
        <v>48</v>
      </c>
    </row>
    <row r="56" spans="2:8" x14ac:dyDescent="0.2">
      <c r="B56" s="35" t="s">
        <v>151</v>
      </c>
      <c r="C56" s="21">
        <f>D56+E56+F56+G56</f>
        <v>8</v>
      </c>
      <c r="D56" s="19">
        <v>1</v>
      </c>
      <c r="E56" s="20" t="s">
        <v>203</v>
      </c>
      <c r="F56" s="19">
        <v>6</v>
      </c>
      <c r="G56" s="19">
        <v>1</v>
      </c>
      <c r="H56" s="19">
        <v>24</v>
      </c>
    </row>
    <row r="57" spans="2:8" x14ac:dyDescent="0.2">
      <c r="B57" s="35" t="s">
        <v>150</v>
      </c>
      <c r="C57" s="21">
        <f>D57+E57+F57+G57</f>
        <v>14</v>
      </c>
      <c r="D57" s="20" t="s">
        <v>203</v>
      </c>
      <c r="E57" s="20" t="s">
        <v>203</v>
      </c>
      <c r="F57" s="19">
        <v>13</v>
      </c>
      <c r="G57" s="19">
        <v>1</v>
      </c>
      <c r="H57" s="19">
        <v>23</v>
      </c>
    </row>
    <row r="58" spans="2:8" x14ac:dyDescent="0.2">
      <c r="B58" s="35" t="s">
        <v>149</v>
      </c>
      <c r="C58" s="21">
        <f>D58+E58+F58+G58</f>
        <v>3</v>
      </c>
      <c r="D58" s="20" t="s">
        <v>203</v>
      </c>
      <c r="E58" s="20" t="s">
        <v>203</v>
      </c>
      <c r="F58" s="19">
        <v>3</v>
      </c>
      <c r="G58" s="20" t="s">
        <v>203</v>
      </c>
      <c r="H58" s="19">
        <v>12</v>
      </c>
    </row>
    <row r="59" spans="2:8" x14ac:dyDescent="0.2">
      <c r="B59" s="35" t="s">
        <v>148</v>
      </c>
      <c r="C59" s="21">
        <f>D59+E59+F59+G59</f>
        <v>2</v>
      </c>
      <c r="D59" s="20" t="s">
        <v>203</v>
      </c>
      <c r="E59" s="20" t="s">
        <v>203</v>
      </c>
      <c r="F59" s="19">
        <v>2</v>
      </c>
      <c r="G59" s="20" t="s">
        <v>203</v>
      </c>
      <c r="H59" s="19">
        <v>22</v>
      </c>
    </row>
    <row r="60" spans="2:8" x14ac:dyDescent="0.2">
      <c r="B60" s="35" t="s">
        <v>147</v>
      </c>
      <c r="C60" s="21">
        <f>D60+E60+F60+G60</f>
        <v>18</v>
      </c>
      <c r="D60" s="20" t="s">
        <v>203</v>
      </c>
      <c r="E60" s="20" t="s">
        <v>203</v>
      </c>
      <c r="F60" s="19">
        <v>18</v>
      </c>
      <c r="G60" s="20" t="s">
        <v>203</v>
      </c>
      <c r="H60" s="19">
        <v>18</v>
      </c>
    </row>
    <row r="61" spans="2:8" x14ac:dyDescent="0.2">
      <c r="B61" s="35" t="s">
        <v>146</v>
      </c>
      <c r="C61" s="21">
        <f>D61+E61+F61+G61</f>
        <v>11</v>
      </c>
      <c r="D61" s="20" t="s">
        <v>203</v>
      </c>
      <c r="E61" s="20" t="s">
        <v>203</v>
      </c>
      <c r="F61" s="19">
        <v>11</v>
      </c>
      <c r="G61" s="20" t="s">
        <v>203</v>
      </c>
      <c r="H61" s="19">
        <v>22</v>
      </c>
    </row>
    <row r="62" spans="2:8" x14ac:dyDescent="0.2">
      <c r="B62" s="35" t="s">
        <v>145</v>
      </c>
      <c r="C62" s="21">
        <f>D62+E62+F62+G62</f>
        <v>6</v>
      </c>
      <c r="D62" s="19">
        <v>1</v>
      </c>
      <c r="E62" s="20" t="s">
        <v>203</v>
      </c>
      <c r="F62" s="19">
        <v>5</v>
      </c>
      <c r="G62" s="20" t="s">
        <v>203</v>
      </c>
      <c r="H62" s="19">
        <v>4</v>
      </c>
    </row>
    <row r="63" spans="2:8" x14ac:dyDescent="0.2">
      <c r="B63" s="35" t="s">
        <v>144</v>
      </c>
      <c r="C63" s="21">
        <f>D63+E63+F63+G63</f>
        <v>18</v>
      </c>
      <c r="D63" s="20" t="s">
        <v>203</v>
      </c>
      <c r="E63" s="20" t="s">
        <v>203</v>
      </c>
      <c r="F63" s="19">
        <v>18</v>
      </c>
      <c r="G63" s="20" t="s">
        <v>203</v>
      </c>
      <c r="H63" s="20" t="s">
        <v>203</v>
      </c>
    </row>
    <row r="64" spans="2:8" x14ac:dyDescent="0.2">
      <c r="B64" s="35" t="s">
        <v>208</v>
      </c>
      <c r="C64" s="21">
        <f>D64+E64+F64+G64</f>
        <v>26</v>
      </c>
      <c r="D64" s="19">
        <v>13</v>
      </c>
      <c r="E64" s="20" t="s">
        <v>203</v>
      </c>
      <c r="F64" s="19">
        <v>12</v>
      </c>
      <c r="G64" s="19">
        <v>1</v>
      </c>
      <c r="H64" s="19">
        <v>10</v>
      </c>
    </row>
    <row r="65" spans="1:8" x14ac:dyDescent="0.2">
      <c r="B65" s="35" t="s">
        <v>142</v>
      </c>
      <c r="C65" s="21">
        <f>D65+E65+F65+G65</f>
        <v>2</v>
      </c>
      <c r="D65" s="20" t="s">
        <v>203</v>
      </c>
      <c r="E65" s="20" t="s">
        <v>203</v>
      </c>
      <c r="F65" s="19">
        <v>2</v>
      </c>
      <c r="G65" s="20" t="s">
        <v>203</v>
      </c>
      <c r="H65" s="20" t="s">
        <v>203</v>
      </c>
    </row>
    <row r="66" spans="1:8" x14ac:dyDescent="0.2">
      <c r="B66" s="35" t="s">
        <v>141</v>
      </c>
      <c r="C66" s="21">
        <f>D66+E66+F66+G66</f>
        <v>8</v>
      </c>
      <c r="D66" s="19">
        <v>2</v>
      </c>
      <c r="E66" s="20" t="s">
        <v>203</v>
      </c>
      <c r="F66" s="19">
        <v>6</v>
      </c>
      <c r="G66" s="20" t="s">
        <v>203</v>
      </c>
      <c r="H66" s="20" t="s">
        <v>203</v>
      </c>
    </row>
    <row r="67" spans="1:8" x14ac:dyDescent="0.2">
      <c r="B67" s="35" t="s">
        <v>140</v>
      </c>
      <c r="C67" s="21">
        <f>D67+E67+F67+G67</f>
        <v>2</v>
      </c>
      <c r="D67" s="20" t="s">
        <v>203</v>
      </c>
      <c r="E67" s="20" t="s">
        <v>203</v>
      </c>
      <c r="F67" s="19">
        <v>2</v>
      </c>
      <c r="G67" s="20" t="s">
        <v>203</v>
      </c>
      <c r="H67" s="19">
        <v>12</v>
      </c>
    </row>
    <row r="68" spans="1:8" x14ac:dyDescent="0.2">
      <c r="B68" s="35" t="s">
        <v>139</v>
      </c>
      <c r="C68" s="21">
        <f>D68+E68+F68+G68</f>
        <v>3</v>
      </c>
      <c r="D68" s="19">
        <v>3</v>
      </c>
      <c r="E68" s="20" t="s">
        <v>203</v>
      </c>
      <c r="F68" s="20" t="s">
        <v>203</v>
      </c>
      <c r="G68" s="20" t="s">
        <v>203</v>
      </c>
      <c r="H68" s="19">
        <v>15</v>
      </c>
    </row>
    <row r="69" spans="1:8" x14ac:dyDescent="0.2">
      <c r="B69" s="35" t="s">
        <v>138</v>
      </c>
      <c r="C69" s="21">
        <f>D69+E69+F69+G69</f>
        <v>1</v>
      </c>
      <c r="D69" s="20" t="s">
        <v>203</v>
      </c>
      <c r="E69" s="20" t="s">
        <v>203</v>
      </c>
      <c r="F69" s="19">
        <v>1</v>
      </c>
      <c r="G69" s="20" t="s">
        <v>203</v>
      </c>
      <c r="H69" s="19">
        <v>33</v>
      </c>
    </row>
    <row r="70" spans="1:8" x14ac:dyDescent="0.2">
      <c r="B70" s="35" t="s">
        <v>137</v>
      </c>
      <c r="C70" s="16" t="s">
        <v>203</v>
      </c>
      <c r="D70" s="20" t="s">
        <v>203</v>
      </c>
      <c r="E70" s="20" t="s">
        <v>203</v>
      </c>
      <c r="F70" s="20" t="s">
        <v>203</v>
      </c>
      <c r="G70" s="20" t="s">
        <v>203</v>
      </c>
      <c r="H70" s="20" t="s">
        <v>203</v>
      </c>
    </row>
    <row r="71" spans="1:8" ht="18" thickBot="1" x14ac:dyDescent="0.25">
      <c r="B71" s="7"/>
      <c r="C71" s="23"/>
      <c r="D71" s="7"/>
      <c r="E71" s="7"/>
      <c r="F71" s="7"/>
      <c r="G71" s="7"/>
      <c r="H71" s="7"/>
    </row>
    <row r="72" spans="1:8" x14ac:dyDescent="0.2">
      <c r="B72" s="5" t="s">
        <v>263</v>
      </c>
    </row>
    <row r="73" spans="1:8" x14ac:dyDescent="0.2">
      <c r="A73" s="5"/>
    </row>
  </sheetData>
  <phoneticPr fontId="4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3"/>
  <dimension ref="A1:L22"/>
  <sheetViews>
    <sheetView showGridLines="0" zoomScale="75" workbookViewId="0">
      <selection activeCell="B26" sqref="B26"/>
    </sheetView>
  </sheetViews>
  <sheetFormatPr defaultColWidth="9.69921875" defaultRowHeight="17.25" x14ac:dyDescent="0.2"/>
  <cols>
    <col min="1" max="1" width="10.69921875" style="6" customWidth="1"/>
    <col min="2" max="2" width="11.69921875" style="6" customWidth="1"/>
    <col min="3" max="4" width="9.69921875" style="6"/>
    <col min="5" max="5" width="8.69921875" style="6" customWidth="1"/>
    <col min="6" max="9" width="9.69921875" style="6"/>
    <col min="10" max="10" width="8.69921875" style="6" customWidth="1"/>
    <col min="11" max="16384" width="9.69921875" style="6"/>
  </cols>
  <sheetData>
    <row r="1" spans="1:12" x14ac:dyDescent="0.2">
      <c r="A1" s="5"/>
    </row>
    <row r="6" spans="1:12" x14ac:dyDescent="0.2">
      <c r="E6" s="1" t="s">
        <v>245</v>
      </c>
    </row>
    <row r="7" spans="1:12" x14ac:dyDescent="0.2">
      <c r="D7" s="1" t="s">
        <v>302</v>
      </c>
    </row>
    <row r="8" spans="1:12" x14ac:dyDescent="0.2">
      <c r="C8" s="5" t="s">
        <v>301</v>
      </c>
    </row>
    <row r="9" spans="1:12" ht="18" thickBot="1" x14ac:dyDescent="0.25">
      <c r="B9" s="7"/>
      <c r="C9" s="8" t="s">
        <v>300</v>
      </c>
      <c r="D9" s="7"/>
      <c r="E9" s="7"/>
      <c r="F9" s="7"/>
      <c r="G9" s="7"/>
      <c r="H9" s="7"/>
      <c r="I9" s="7"/>
      <c r="J9" s="7"/>
      <c r="K9" s="7"/>
      <c r="L9" s="31" t="s">
        <v>134</v>
      </c>
    </row>
    <row r="10" spans="1:12" x14ac:dyDescent="0.2">
      <c r="D10" s="26" t="s">
        <v>299</v>
      </c>
      <c r="E10" s="26" t="s">
        <v>298</v>
      </c>
      <c r="F10" s="26" t="s">
        <v>297</v>
      </c>
      <c r="G10" s="26" t="s">
        <v>296</v>
      </c>
      <c r="H10" s="26" t="s">
        <v>295</v>
      </c>
      <c r="I10" s="26" t="s">
        <v>294</v>
      </c>
      <c r="J10" s="26" t="s">
        <v>293</v>
      </c>
      <c r="K10" s="26" t="s">
        <v>292</v>
      </c>
      <c r="L10" s="26" t="s">
        <v>291</v>
      </c>
    </row>
    <row r="11" spans="1:12" x14ac:dyDescent="0.2">
      <c r="B11" s="12"/>
      <c r="C11" s="12"/>
      <c r="D11" s="15" t="s">
        <v>290</v>
      </c>
      <c r="E11" s="15" t="s">
        <v>289</v>
      </c>
      <c r="F11" s="15" t="s">
        <v>288</v>
      </c>
      <c r="G11" s="15" t="s">
        <v>287</v>
      </c>
      <c r="H11" s="15" t="s">
        <v>286</v>
      </c>
      <c r="I11" s="15" t="s">
        <v>285</v>
      </c>
      <c r="J11" s="15" t="s">
        <v>284</v>
      </c>
      <c r="K11" s="15" t="s">
        <v>283</v>
      </c>
      <c r="L11" s="15" t="s">
        <v>282</v>
      </c>
    </row>
    <row r="12" spans="1:12" x14ac:dyDescent="0.2">
      <c r="D12" s="9"/>
    </row>
    <row r="13" spans="1:12" x14ac:dyDescent="0.2">
      <c r="B13" s="1" t="s">
        <v>281</v>
      </c>
      <c r="C13" s="2"/>
      <c r="D13" s="3">
        <f>D14+D15+D16</f>
        <v>5</v>
      </c>
      <c r="E13" s="2">
        <f>E14+E15+E16</f>
        <v>3</v>
      </c>
      <c r="F13" s="2">
        <f>F14+F15+F16</f>
        <v>2</v>
      </c>
      <c r="G13" s="2">
        <f>G14+G15+G16</f>
        <v>1</v>
      </c>
      <c r="H13" s="2">
        <f>H14+H15+H16</f>
        <v>4</v>
      </c>
      <c r="I13" s="2">
        <f>I14+I15+I16</f>
        <v>4</v>
      </c>
      <c r="J13" s="2">
        <f>J14+J15+J16</f>
        <v>7</v>
      </c>
      <c r="K13" s="2">
        <f>K14+K15+K16</f>
        <v>4</v>
      </c>
      <c r="L13" s="2">
        <f>L14+L15+L16</f>
        <v>5</v>
      </c>
    </row>
    <row r="14" spans="1:12" x14ac:dyDescent="0.2">
      <c r="B14" s="5" t="s">
        <v>280</v>
      </c>
      <c r="D14" s="18">
        <v>3</v>
      </c>
      <c r="E14" s="19">
        <v>1</v>
      </c>
      <c r="F14" s="20" t="s">
        <v>277</v>
      </c>
      <c r="G14" s="19">
        <v>1</v>
      </c>
      <c r="H14" s="19">
        <v>1</v>
      </c>
      <c r="I14" s="19">
        <v>2</v>
      </c>
      <c r="J14" s="19">
        <v>2</v>
      </c>
      <c r="K14" s="19">
        <v>3</v>
      </c>
      <c r="L14" s="19">
        <v>2</v>
      </c>
    </row>
    <row r="15" spans="1:12" x14ac:dyDescent="0.2">
      <c r="B15" s="5" t="s">
        <v>279</v>
      </c>
      <c r="D15" s="18">
        <v>1</v>
      </c>
      <c r="E15" s="19">
        <v>1</v>
      </c>
      <c r="F15" s="20" t="s">
        <v>277</v>
      </c>
      <c r="G15" s="20" t="s">
        <v>277</v>
      </c>
      <c r="H15" s="19">
        <v>1</v>
      </c>
      <c r="I15" s="19">
        <v>2</v>
      </c>
      <c r="J15" s="19">
        <v>1</v>
      </c>
      <c r="K15" s="20" t="s">
        <v>277</v>
      </c>
      <c r="L15" s="19">
        <v>2</v>
      </c>
    </row>
    <row r="16" spans="1:12" x14ac:dyDescent="0.2">
      <c r="B16" s="5" t="s">
        <v>278</v>
      </c>
      <c r="D16" s="18">
        <v>1</v>
      </c>
      <c r="E16" s="19">
        <v>1</v>
      </c>
      <c r="F16" s="19">
        <v>2</v>
      </c>
      <c r="G16" s="20" t="s">
        <v>277</v>
      </c>
      <c r="H16" s="19">
        <v>2</v>
      </c>
      <c r="I16" s="20" t="s">
        <v>277</v>
      </c>
      <c r="J16" s="19">
        <v>4</v>
      </c>
      <c r="K16" s="19">
        <v>1</v>
      </c>
      <c r="L16" s="19">
        <v>1</v>
      </c>
    </row>
    <row r="17" spans="1:12" x14ac:dyDescent="0.2">
      <c r="B17" s="46"/>
      <c r="C17" s="46"/>
      <c r="D17" s="47"/>
      <c r="E17" s="46"/>
      <c r="F17" s="46"/>
      <c r="G17" s="46"/>
      <c r="H17" s="46"/>
      <c r="I17" s="46"/>
      <c r="J17" s="46"/>
      <c r="K17" s="46"/>
      <c r="L17" s="46"/>
    </row>
    <row r="18" spans="1:12" x14ac:dyDescent="0.2">
      <c r="B18" s="5" t="s">
        <v>99</v>
      </c>
      <c r="D18" s="9"/>
    </row>
    <row r="19" spans="1:12" x14ac:dyDescent="0.2">
      <c r="B19" s="5" t="s">
        <v>276</v>
      </c>
      <c r="D19" s="25" t="s">
        <v>18</v>
      </c>
      <c r="E19" s="20" t="s">
        <v>18</v>
      </c>
      <c r="F19" s="20" t="s">
        <v>18</v>
      </c>
      <c r="G19" s="20" t="s">
        <v>18</v>
      </c>
      <c r="H19" s="19">
        <v>144</v>
      </c>
      <c r="I19" s="19">
        <v>134</v>
      </c>
      <c r="J19" s="19">
        <v>130</v>
      </c>
      <c r="K19" s="19">
        <v>110</v>
      </c>
      <c r="L19" s="19">
        <v>101</v>
      </c>
    </row>
    <row r="20" spans="1:12" ht="18" thickBot="1" x14ac:dyDescent="0.25">
      <c r="B20" s="7"/>
      <c r="C20" s="7"/>
      <c r="D20" s="23"/>
      <c r="E20" s="7"/>
      <c r="F20" s="7"/>
      <c r="G20" s="7"/>
      <c r="H20" s="7"/>
      <c r="I20" s="7"/>
      <c r="J20" s="7"/>
      <c r="K20" s="7"/>
      <c r="L20" s="7"/>
    </row>
    <row r="21" spans="1:12" x14ac:dyDescent="0.2">
      <c r="C21" s="6" t="s">
        <v>39</v>
      </c>
    </row>
    <row r="22" spans="1:12" x14ac:dyDescent="0.2">
      <c r="A22" s="5"/>
      <c r="C22" s="2"/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2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4"/>
  <dimension ref="A1:L39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1.69921875" style="6" customWidth="1"/>
    <col min="3" max="4" width="9.69921875" style="6"/>
    <col min="5" max="5" width="8.69921875" style="6" customWidth="1"/>
    <col min="6" max="9" width="9.69921875" style="6"/>
    <col min="10" max="10" width="8.69921875" style="6" customWidth="1"/>
    <col min="11" max="16384" width="9.69921875" style="6"/>
  </cols>
  <sheetData>
    <row r="1" spans="1:12" x14ac:dyDescent="0.2">
      <c r="A1" s="5"/>
    </row>
    <row r="6" spans="1:12" x14ac:dyDescent="0.2">
      <c r="E6" s="1" t="s">
        <v>332</v>
      </c>
      <c r="K6" s="2"/>
      <c r="L6" s="2"/>
    </row>
    <row r="7" spans="1:12" ht="18" thickBot="1" x14ac:dyDescent="0.25">
      <c r="B7" s="7"/>
      <c r="C7" s="7"/>
      <c r="D7" s="48" t="s">
        <v>331</v>
      </c>
      <c r="E7" s="7"/>
      <c r="F7" s="8" t="s">
        <v>330</v>
      </c>
      <c r="G7" s="7"/>
      <c r="H7" s="7"/>
      <c r="I7" s="7"/>
      <c r="J7" s="7"/>
      <c r="K7" s="7"/>
      <c r="L7" s="31" t="s">
        <v>134</v>
      </c>
    </row>
    <row r="8" spans="1:12" x14ac:dyDescent="0.2">
      <c r="C8" s="9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">
      <c r="C9" s="26" t="s">
        <v>6</v>
      </c>
      <c r="D9" s="10"/>
      <c r="E9" s="12"/>
      <c r="F9" s="12"/>
      <c r="G9" s="11" t="s">
        <v>329</v>
      </c>
      <c r="H9" s="12"/>
      <c r="I9" s="12"/>
      <c r="J9" s="12"/>
      <c r="K9" s="12"/>
      <c r="L9" s="26" t="s">
        <v>328</v>
      </c>
    </row>
    <row r="10" spans="1:12" x14ac:dyDescent="0.2">
      <c r="B10" s="12"/>
      <c r="C10" s="10"/>
      <c r="D10" s="15" t="s">
        <v>327</v>
      </c>
      <c r="E10" s="15" t="s">
        <v>326</v>
      </c>
      <c r="F10" s="15" t="s">
        <v>325</v>
      </c>
      <c r="G10" s="15" t="s">
        <v>324</v>
      </c>
      <c r="H10" s="15" t="s">
        <v>323</v>
      </c>
      <c r="I10" s="15" t="s">
        <v>322</v>
      </c>
      <c r="J10" s="15" t="s">
        <v>212</v>
      </c>
      <c r="K10" s="13" t="s">
        <v>321</v>
      </c>
      <c r="L10" s="15" t="s">
        <v>320</v>
      </c>
    </row>
    <row r="11" spans="1:12" x14ac:dyDescent="0.2">
      <c r="C11" s="9"/>
    </row>
    <row r="12" spans="1:12" x14ac:dyDescent="0.2">
      <c r="B12" s="5" t="s">
        <v>319</v>
      </c>
      <c r="C12" s="21">
        <f>SUM(D12:L12)</f>
        <v>46542</v>
      </c>
      <c r="D12" s="19">
        <v>32013</v>
      </c>
      <c r="E12" s="19">
        <v>1553</v>
      </c>
      <c r="F12" s="19">
        <v>4190</v>
      </c>
      <c r="G12" s="19">
        <v>6099</v>
      </c>
      <c r="H12" s="19">
        <v>1784</v>
      </c>
      <c r="I12" s="19">
        <f>219-62</f>
        <v>157</v>
      </c>
      <c r="J12" s="19">
        <v>684</v>
      </c>
      <c r="K12" s="20" t="s">
        <v>207</v>
      </c>
      <c r="L12" s="19">
        <v>62</v>
      </c>
    </row>
    <row r="13" spans="1:12" x14ac:dyDescent="0.2">
      <c r="B13" s="5" t="s">
        <v>318</v>
      </c>
      <c r="C13" s="21">
        <f>SUM(D13:L13)</f>
        <v>47232</v>
      </c>
      <c r="D13" s="19">
        <v>32632</v>
      </c>
      <c r="E13" s="19">
        <v>1542</v>
      </c>
      <c r="F13" s="19">
        <v>4220</v>
      </c>
      <c r="G13" s="19">
        <v>6192</v>
      </c>
      <c r="H13" s="19">
        <v>1768</v>
      </c>
      <c r="I13" s="19">
        <f>216-64</f>
        <v>152</v>
      </c>
      <c r="J13" s="19">
        <v>662</v>
      </c>
      <c r="K13" s="20" t="s">
        <v>207</v>
      </c>
      <c r="L13" s="19">
        <v>64</v>
      </c>
    </row>
    <row r="14" spans="1:12" x14ac:dyDescent="0.2">
      <c r="B14" s="5" t="s">
        <v>317</v>
      </c>
      <c r="C14" s="21">
        <f>SUM(D14:L14)</f>
        <v>47648</v>
      </c>
      <c r="D14" s="19">
        <v>32974</v>
      </c>
      <c r="E14" s="19">
        <v>1454</v>
      </c>
      <c r="F14" s="19">
        <v>4349</v>
      </c>
      <c r="G14" s="19">
        <v>6252</v>
      </c>
      <c r="H14" s="19">
        <v>1763</v>
      </c>
      <c r="I14" s="19">
        <f>203-62</f>
        <v>141</v>
      </c>
      <c r="J14" s="19">
        <v>653</v>
      </c>
      <c r="K14" s="20" t="s">
        <v>207</v>
      </c>
      <c r="L14" s="19">
        <v>62</v>
      </c>
    </row>
    <row r="15" spans="1:12" x14ac:dyDescent="0.2">
      <c r="B15" s="5" t="s">
        <v>316</v>
      </c>
      <c r="C15" s="21">
        <f>SUM(D15:L15)</f>
        <v>48614</v>
      </c>
      <c r="D15" s="19">
        <v>33626</v>
      </c>
      <c r="E15" s="19">
        <v>1403</v>
      </c>
      <c r="F15" s="19">
        <v>4532</v>
      </c>
      <c r="G15" s="19">
        <v>6440</v>
      </c>
      <c r="H15" s="19">
        <v>1708</v>
      </c>
      <c r="I15" s="19">
        <f>202-61</f>
        <v>141</v>
      </c>
      <c r="J15" s="19">
        <v>703</v>
      </c>
      <c r="K15" s="20" t="s">
        <v>207</v>
      </c>
      <c r="L15" s="19">
        <v>61</v>
      </c>
    </row>
    <row r="16" spans="1:12" x14ac:dyDescent="0.2">
      <c r="B16" s="5" t="s">
        <v>315</v>
      </c>
      <c r="C16" s="21">
        <f>SUM(D16:L16)</f>
        <v>48951</v>
      </c>
      <c r="D16" s="19">
        <v>33923</v>
      </c>
      <c r="E16" s="19">
        <v>1327</v>
      </c>
      <c r="F16" s="19">
        <v>4563</v>
      </c>
      <c r="G16" s="19">
        <v>6467</v>
      </c>
      <c r="H16" s="19">
        <v>1700</v>
      </c>
      <c r="I16" s="19">
        <f>199-60</f>
        <v>139</v>
      </c>
      <c r="J16" s="19">
        <v>772</v>
      </c>
      <c r="K16" s="20" t="s">
        <v>207</v>
      </c>
      <c r="L16" s="19">
        <v>60</v>
      </c>
    </row>
    <row r="17" spans="2:12" x14ac:dyDescent="0.2">
      <c r="C17" s="9"/>
    </row>
    <row r="18" spans="2:12" x14ac:dyDescent="0.2">
      <c r="B18" s="5" t="s">
        <v>314</v>
      </c>
      <c r="C18" s="21">
        <f>SUM(D18:L18)</f>
        <v>48665</v>
      </c>
      <c r="D18" s="19">
        <v>33706</v>
      </c>
      <c r="E18" s="19">
        <v>1288</v>
      </c>
      <c r="F18" s="19">
        <v>4504</v>
      </c>
      <c r="G18" s="19">
        <v>6448</v>
      </c>
      <c r="H18" s="19">
        <v>1674</v>
      </c>
      <c r="I18" s="19">
        <f>211-61</f>
        <v>150</v>
      </c>
      <c r="J18" s="19">
        <v>834</v>
      </c>
      <c r="K18" s="20" t="s">
        <v>207</v>
      </c>
      <c r="L18" s="19">
        <v>61</v>
      </c>
    </row>
    <row r="19" spans="2:12" x14ac:dyDescent="0.2">
      <c r="B19" s="5" t="s">
        <v>313</v>
      </c>
      <c r="C19" s="21">
        <f>SUM(D19:L19)</f>
        <v>47300</v>
      </c>
      <c r="D19" s="19">
        <v>32758</v>
      </c>
      <c r="E19" s="19">
        <v>1237</v>
      </c>
      <c r="F19" s="19">
        <v>4395</v>
      </c>
      <c r="G19" s="19">
        <v>6189</v>
      </c>
      <c r="H19" s="19">
        <v>1434</v>
      </c>
      <c r="I19" s="19">
        <f>179-63</f>
        <v>116</v>
      </c>
      <c r="J19" s="19">
        <v>1108</v>
      </c>
      <c r="K19" s="20" t="s">
        <v>207</v>
      </c>
      <c r="L19" s="19">
        <v>63</v>
      </c>
    </row>
    <row r="20" spans="2:12" x14ac:dyDescent="0.2">
      <c r="B20" s="5" t="s">
        <v>312</v>
      </c>
      <c r="C20" s="21">
        <f>SUM(D20:L20)</f>
        <v>45107</v>
      </c>
      <c r="D20" s="19">
        <v>31244</v>
      </c>
      <c r="E20" s="19">
        <v>1189</v>
      </c>
      <c r="F20" s="19">
        <v>4175</v>
      </c>
      <c r="G20" s="19">
        <v>5882</v>
      </c>
      <c r="H20" s="19">
        <v>1103</v>
      </c>
      <c r="I20" s="19">
        <f>182-71</f>
        <v>111</v>
      </c>
      <c r="J20" s="19">
        <v>1332</v>
      </c>
      <c r="K20" s="20" t="s">
        <v>207</v>
      </c>
      <c r="L20" s="19">
        <v>71</v>
      </c>
    </row>
    <row r="21" spans="2:12" x14ac:dyDescent="0.2">
      <c r="B21" s="5" t="s">
        <v>311</v>
      </c>
      <c r="C21" s="21">
        <f>SUM(D21:L21)</f>
        <v>43095</v>
      </c>
      <c r="D21" s="19">
        <v>29858</v>
      </c>
      <c r="E21" s="19">
        <v>1163</v>
      </c>
      <c r="F21" s="19">
        <v>4109</v>
      </c>
      <c r="G21" s="19">
        <v>5435</v>
      </c>
      <c r="H21" s="19">
        <v>850</v>
      </c>
      <c r="I21" s="19">
        <f>193-80</f>
        <v>113</v>
      </c>
      <c r="J21" s="19">
        <v>1487</v>
      </c>
      <c r="K21" s="20" t="s">
        <v>207</v>
      </c>
      <c r="L21" s="19">
        <v>80</v>
      </c>
    </row>
    <row r="22" spans="2:12" x14ac:dyDescent="0.2">
      <c r="B22" s="5" t="s">
        <v>310</v>
      </c>
      <c r="C22" s="21">
        <f>SUM(D22:L22)</f>
        <v>41719</v>
      </c>
      <c r="D22" s="19">
        <v>28460</v>
      </c>
      <c r="E22" s="19">
        <v>1155</v>
      </c>
      <c r="F22" s="19">
        <v>4061</v>
      </c>
      <c r="G22" s="19">
        <v>5180</v>
      </c>
      <c r="H22" s="19">
        <v>787</v>
      </c>
      <c r="I22" s="19">
        <f>200-84</f>
        <v>116</v>
      </c>
      <c r="J22" s="19">
        <v>1676</v>
      </c>
      <c r="K22" s="19">
        <v>200</v>
      </c>
      <c r="L22" s="19">
        <v>84</v>
      </c>
    </row>
    <row r="23" spans="2:12" x14ac:dyDescent="0.2">
      <c r="C23" s="9"/>
    </row>
    <row r="24" spans="2:12" x14ac:dyDescent="0.2">
      <c r="B24" s="5" t="s">
        <v>309</v>
      </c>
      <c r="C24" s="21">
        <f>SUM(D24:L24)</f>
        <v>40599</v>
      </c>
      <c r="D24" s="19">
        <f>13479+13766</f>
        <v>27245</v>
      </c>
      <c r="E24" s="19">
        <f>916+227</f>
        <v>1143</v>
      </c>
      <c r="F24" s="19">
        <f>3529+419</f>
        <v>3948</v>
      </c>
      <c r="G24" s="19">
        <f>1496+3410</f>
        <v>4906</v>
      </c>
      <c r="H24" s="19">
        <v>775</v>
      </c>
      <c r="I24" s="19">
        <v>118</v>
      </c>
      <c r="J24" s="19">
        <v>1985</v>
      </c>
      <c r="K24" s="19">
        <v>391</v>
      </c>
      <c r="L24" s="19">
        <v>88</v>
      </c>
    </row>
    <row r="25" spans="2:12" x14ac:dyDescent="0.2">
      <c r="B25" s="5" t="s">
        <v>308</v>
      </c>
      <c r="C25" s="21">
        <f>SUM(D25:L25)</f>
        <v>39645</v>
      </c>
      <c r="D25" s="19">
        <f>12921+13374</f>
        <v>26295</v>
      </c>
      <c r="E25" s="19">
        <f>874+213</f>
        <v>1087</v>
      </c>
      <c r="F25" s="19">
        <f>3332+446</f>
        <v>3778</v>
      </c>
      <c r="G25" s="19">
        <f>1434+3259</f>
        <v>4693</v>
      </c>
      <c r="H25" s="19">
        <v>727</v>
      </c>
      <c r="I25" s="19">
        <f>6+112</f>
        <v>118</v>
      </c>
      <c r="J25" s="19">
        <f>1156+1134</f>
        <v>2290</v>
      </c>
      <c r="K25" s="19">
        <v>577</v>
      </c>
      <c r="L25" s="19">
        <v>80</v>
      </c>
    </row>
    <row r="26" spans="2:12" x14ac:dyDescent="0.2">
      <c r="B26" s="5" t="s">
        <v>307</v>
      </c>
      <c r="C26" s="21">
        <f>SUM(D26:L26)</f>
        <v>38393</v>
      </c>
      <c r="D26" s="19">
        <v>25121</v>
      </c>
      <c r="E26" s="19">
        <v>941</v>
      </c>
      <c r="F26" s="19">
        <v>3680</v>
      </c>
      <c r="G26" s="19">
        <v>4520</v>
      </c>
      <c r="H26" s="19">
        <v>673</v>
      </c>
      <c r="I26" s="19">
        <v>113</v>
      </c>
      <c r="J26" s="19">
        <v>2478</v>
      </c>
      <c r="K26" s="19">
        <v>786</v>
      </c>
      <c r="L26" s="19">
        <v>81</v>
      </c>
    </row>
    <row r="27" spans="2:12" x14ac:dyDescent="0.2">
      <c r="B27" s="5" t="s">
        <v>306</v>
      </c>
      <c r="C27" s="21">
        <f>SUM(D27:L27)</f>
        <v>38276</v>
      </c>
      <c r="D27" s="19">
        <v>24852</v>
      </c>
      <c r="E27" s="19">
        <v>872</v>
      </c>
      <c r="F27" s="19">
        <v>3650</v>
      </c>
      <c r="G27" s="19">
        <v>4513</v>
      </c>
      <c r="H27" s="19">
        <v>635</v>
      </c>
      <c r="I27" s="19">
        <v>112</v>
      </c>
      <c r="J27" s="19">
        <v>2539</v>
      </c>
      <c r="K27" s="19">
        <v>1016</v>
      </c>
      <c r="L27" s="19">
        <v>87</v>
      </c>
    </row>
    <row r="28" spans="2:12" x14ac:dyDescent="0.2">
      <c r="B28" s="1" t="s">
        <v>305</v>
      </c>
      <c r="C28" s="3">
        <f>SUM(D28:L28)</f>
        <v>38057</v>
      </c>
      <c r="D28" s="2">
        <f>D30+D34</f>
        <v>24653</v>
      </c>
      <c r="E28" s="2">
        <f>E30+E34</f>
        <v>763</v>
      </c>
      <c r="F28" s="2">
        <f>F30+F34</f>
        <v>3668</v>
      </c>
      <c r="G28" s="2">
        <f>G30+G34</f>
        <v>4525</v>
      </c>
      <c r="H28" s="2">
        <f>H30+H34</f>
        <v>586</v>
      </c>
      <c r="I28" s="2">
        <f>I30+I34</f>
        <v>114</v>
      </c>
      <c r="J28" s="2">
        <f>J30+J34</f>
        <v>2422</v>
      </c>
      <c r="K28" s="2">
        <f>K30+K34</f>
        <v>1244</v>
      </c>
      <c r="L28" s="2">
        <f>L30+L34</f>
        <v>82</v>
      </c>
    </row>
    <row r="29" spans="2:12" x14ac:dyDescent="0.2">
      <c r="C29" s="9"/>
    </row>
    <row r="30" spans="2:12" x14ac:dyDescent="0.2">
      <c r="B30" s="35" t="s">
        <v>107</v>
      </c>
      <c r="C30" s="21">
        <f>SUM(D30:L30)</f>
        <v>32302</v>
      </c>
      <c r="D30" s="22">
        <f>D31+D32</f>
        <v>18898</v>
      </c>
      <c r="E30" s="22">
        <f>E31+E32</f>
        <v>763</v>
      </c>
      <c r="F30" s="22">
        <f>F31+F32</f>
        <v>3668</v>
      </c>
      <c r="G30" s="22">
        <f>G31+G32</f>
        <v>4525</v>
      </c>
      <c r="H30" s="22">
        <f>H31+H32</f>
        <v>586</v>
      </c>
      <c r="I30" s="22">
        <f>I31+I32</f>
        <v>114</v>
      </c>
      <c r="J30" s="22">
        <f>J31+J32</f>
        <v>2422</v>
      </c>
      <c r="K30" s="22">
        <f>K31+K32</f>
        <v>1244</v>
      </c>
      <c r="L30" s="22">
        <f>L31+L32</f>
        <v>82</v>
      </c>
    </row>
    <row r="31" spans="2:12" x14ac:dyDescent="0.2">
      <c r="B31" s="35" t="s">
        <v>304</v>
      </c>
      <c r="C31" s="21">
        <f>SUM(D31:L31)</f>
        <v>16331</v>
      </c>
      <c r="D31" s="19">
        <v>9425</v>
      </c>
      <c r="E31" s="19">
        <v>577</v>
      </c>
      <c r="F31" s="19">
        <v>3236</v>
      </c>
      <c r="G31" s="19">
        <v>1455</v>
      </c>
      <c r="H31" s="20" t="s">
        <v>207</v>
      </c>
      <c r="I31" s="19">
        <v>6</v>
      </c>
      <c r="J31" s="19">
        <v>1066</v>
      </c>
      <c r="K31" s="19">
        <v>552</v>
      </c>
      <c r="L31" s="19">
        <v>14</v>
      </c>
    </row>
    <row r="32" spans="2:12" x14ac:dyDescent="0.2">
      <c r="B32" s="35" t="s">
        <v>303</v>
      </c>
      <c r="C32" s="21">
        <f>SUM(D32:L32)</f>
        <v>15971</v>
      </c>
      <c r="D32" s="19">
        <v>9473</v>
      </c>
      <c r="E32" s="19">
        <v>186</v>
      </c>
      <c r="F32" s="19">
        <v>432</v>
      </c>
      <c r="G32" s="19">
        <v>3070</v>
      </c>
      <c r="H32" s="19">
        <v>586</v>
      </c>
      <c r="I32" s="19">
        <v>108</v>
      </c>
      <c r="J32" s="19">
        <v>1356</v>
      </c>
      <c r="K32" s="19">
        <v>692</v>
      </c>
      <c r="L32" s="19">
        <v>68</v>
      </c>
    </row>
    <row r="33" spans="1:12" x14ac:dyDescent="0.2">
      <c r="C33" s="9"/>
    </row>
    <row r="34" spans="1:12" x14ac:dyDescent="0.2">
      <c r="B34" s="35" t="s">
        <v>106</v>
      </c>
      <c r="C34" s="21">
        <f>SUM(D34:L34)</f>
        <v>5755</v>
      </c>
      <c r="D34" s="22">
        <f>D35+D36</f>
        <v>5755</v>
      </c>
      <c r="E34" s="17" t="s">
        <v>207</v>
      </c>
      <c r="F34" s="17" t="s">
        <v>207</v>
      </c>
      <c r="G34" s="17" t="s">
        <v>207</v>
      </c>
      <c r="H34" s="17" t="s">
        <v>207</v>
      </c>
      <c r="I34" s="17" t="s">
        <v>207</v>
      </c>
      <c r="J34" s="17" t="s">
        <v>207</v>
      </c>
      <c r="K34" s="17" t="s">
        <v>207</v>
      </c>
      <c r="L34" s="17" t="s">
        <v>207</v>
      </c>
    </row>
    <row r="35" spans="1:12" x14ac:dyDescent="0.2">
      <c r="B35" s="35" t="s">
        <v>304</v>
      </c>
      <c r="C35" s="21">
        <f>SUM(D35:L35)</f>
        <v>3128</v>
      </c>
      <c r="D35" s="19">
        <v>3128</v>
      </c>
      <c r="E35" s="20" t="s">
        <v>207</v>
      </c>
      <c r="F35" s="20" t="s">
        <v>207</v>
      </c>
      <c r="G35" s="20" t="s">
        <v>207</v>
      </c>
      <c r="H35" s="20" t="s">
        <v>207</v>
      </c>
      <c r="I35" s="20" t="s">
        <v>207</v>
      </c>
      <c r="J35" s="20" t="s">
        <v>207</v>
      </c>
      <c r="K35" s="20" t="s">
        <v>207</v>
      </c>
      <c r="L35" s="20" t="s">
        <v>207</v>
      </c>
    </row>
    <row r="36" spans="1:12" x14ac:dyDescent="0.2">
      <c r="B36" s="35" t="s">
        <v>303</v>
      </c>
      <c r="C36" s="21">
        <f>SUM(D36:L36)</f>
        <v>2627</v>
      </c>
      <c r="D36" s="19">
        <v>2627</v>
      </c>
      <c r="E36" s="20" t="s">
        <v>207</v>
      </c>
      <c r="F36" s="20" t="s">
        <v>207</v>
      </c>
      <c r="G36" s="20" t="s">
        <v>207</v>
      </c>
      <c r="H36" s="20" t="s">
        <v>207</v>
      </c>
      <c r="I36" s="20" t="s">
        <v>207</v>
      </c>
      <c r="J36" s="20" t="s">
        <v>207</v>
      </c>
      <c r="K36" s="20" t="s">
        <v>207</v>
      </c>
      <c r="L36" s="20" t="s">
        <v>207</v>
      </c>
    </row>
    <row r="37" spans="1:12" ht="18" thickBot="1" x14ac:dyDescent="0.25">
      <c r="B37" s="24"/>
      <c r="C37" s="23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">
      <c r="C38" s="5" t="s">
        <v>39</v>
      </c>
    </row>
    <row r="39" spans="1:12" x14ac:dyDescent="0.2">
      <c r="A39" s="5"/>
      <c r="C39" s="2"/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3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 codeName="Sheet15"/>
  <dimension ref="A1:K146"/>
  <sheetViews>
    <sheetView showGridLines="0" topLeftCell="A7" zoomScale="75" workbookViewId="0"/>
  </sheetViews>
  <sheetFormatPr defaultColWidth="9.69921875" defaultRowHeight="17.25" x14ac:dyDescent="0.2"/>
  <cols>
    <col min="1" max="1" width="10.69921875" style="6" customWidth="1"/>
    <col min="2" max="2" width="13.69921875" style="6" customWidth="1"/>
    <col min="3" max="3" width="9.69921875" style="6"/>
    <col min="4" max="6" width="10.69921875" style="6" customWidth="1"/>
    <col min="7" max="7" width="9.69921875" style="6"/>
    <col min="8" max="10" width="10.69921875" style="6" customWidth="1"/>
    <col min="11" max="11" width="8.69921875" style="6" customWidth="1"/>
    <col min="12" max="16384" width="9.69921875" style="6"/>
  </cols>
  <sheetData>
    <row r="1" spans="1:11" x14ac:dyDescent="0.2">
      <c r="A1" s="5"/>
    </row>
    <row r="6" spans="1:11" x14ac:dyDescent="0.2">
      <c r="F6" s="1" t="s">
        <v>332</v>
      </c>
    </row>
    <row r="8" spans="1:11" x14ac:dyDescent="0.2">
      <c r="C8" s="1" t="s">
        <v>362</v>
      </c>
    </row>
    <row r="9" spans="1:11" ht="18" thickBot="1" x14ac:dyDescent="0.25">
      <c r="B9" s="7"/>
      <c r="C9" s="7"/>
      <c r="D9" s="7"/>
      <c r="E9" s="8" t="s">
        <v>356</v>
      </c>
      <c r="F9" s="7"/>
      <c r="G9" s="7"/>
      <c r="H9" s="7"/>
      <c r="I9" s="7"/>
      <c r="J9" s="8" t="s">
        <v>361</v>
      </c>
      <c r="K9" s="7"/>
    </row>
    <row r="10" spans="1:11" x14ac:dyDescent="0.2">
      <c r="C10" s="9"/>
      <c r="D10" s="9"/>
      <c r="E10" s="12"/>
      <c r="F10" s="12"/>
      <c r="G10" s="9"/>
      <c r="H10" s="9"/>
      <c r="I10" s="12"/>
      <c r="J10" s="12"/>
      <c r="K10" s="12"/>
    </row>
    <row r="11" spans="1:11" x14ac:dyDescent="0.2">
      <c r="C11" s="14" t="s">
        <v>360</v>
      </c>
      <c r="D11" s="14" t="s">
        <v>201</v>
      </c>
      <c r="E11" s="9"/>
      <c r="F11" s="9"/>
      <c r="G11" s="14" t="s">
        <v>359</v>
      </c>
      <c r="H11" s="14" t="s">
        <v>247</v>
      </c>
      <c r="I11" s="9"/>
      <c r="J11" s="9"/>
      <c r="K11" s="13" t="s">
        <v>358</v>
      </c>
    </row>
    <row r="12" spans="1:11" x14ac:dyDescent="0.2">
      <c r="C12" s="14" t="s">
        <v>243</v>
      </c>
      <c r="D12" s="14" t="s">
        <v>197</v>
      </c>
      <c r="E12" s="26" t="s">
        <v>9</v>
      </c>
      <c r="F12" s="26" t="s">
        <v>10</v>
      </c>
      <c r="G12" s="14" t="s">
        <v>197</v>
      </c>
      <c r="H12" s="14" t="s">
        <v>196</v>
      </c>
      <c r="I12" s="26" t="s">
        <v>9</v>
      </c>
      <c r="J12" s="26" t="s">
        <v>10</v>
      </c>
      <c r="K12" s="13" t="s">
        <v>240</v>
      </c>
    </row>
    <row r="13" spans="1:11" x14ac:dyDescent="0.2">
      <c r="B13" s="12"/>
      <c r="C13" s="10"/>
      <c r="D13" s="10"/>
      <c r="E13" s="10"/>
      <c r="F13" s="10"/>
      <c r="G13" s="10"/>
      <c r="H13" s="10"/>
      <c r="I13" s="10"/>
      <c r="J13" s="10"/>
      <c r="K13" s="15" t="s">
        <v>9</v>
      </c>
    </row>
    <row r="14" spans="1:11" x14ac:dyDescent="0.2">
      <c r="C14" s="9"/>
    </row>
    <row r="15" spans="1:11" x14ac:dyDescent="0.2">
      <c r="B15" s="5" t="s">
        <v>350</v>
      </c>
      <c r="C15" s="18">
        <v>40</v>
      </c>
      <c r="D15" s="22">
        <f>E15+F15</f>
        <v>1287</v>
      </c>
      <c r="E15" s="19">
        <v>1101</v>
      </c>
      <c r="F15" s="19">
        <v>186</v>
      </c>
      <c r="G15" s="20" t="s">
        <v>18</v>
      </c>
      <c r="H15" s="22">
        <f>I15+J15</f>
        <v>28693</v>
      </c>
      <c r="I15" s="22">
        <f>D88+F88+H88+J88+K15</f>
        <v>16319</v>
      </c>
      <c r="J15" s="22">
        <f>C88+E88+G88+I88+K88</f>
        <v>12374</v>
      </c>
      <c r="K15" s="19">
        <v>5616</v>
      </c>
    </row>
    <row r="16" spans="1:11" x14ac:dyDescent="0.2">
      <c r="B16" s="5" t="s">
        <v>349</v>
      </c>
      <c r="C16" s="18">
        <v>43</v>
      </c>
      <c r="D16" s="22">
        <f>E16+F16</f>
        <v>1439</v>
      </c>
      <c r="E16" s="19">
        <v>1234</v>
      </c>
      <c r="F16" s="19">
        <v>205</v>
      </c>
      <c r="G16" s="20" t="s">
        <v>18</v>
      </c>
      <c r="H16" s="22">
        <f>I16+J16</f>
        <v>34280</v>
      </c>
      <c r="I16" s="22">
        <f>D89+F89+H89+J89+K16</f>
        <v>17964</v>
      </c>
      <c r="J16" s="22">
        <f>C89+E89+G89+I89+K89</f>
        <v>16316</v>
      </c>
      <c r="K16" s="19">
        <v>5844</v>
      </c>
    </row>
    <row r="17" spans="2:11" x14ac:dyDescent="0.2">
      <c r="B17" s="5" t="s">
        <v>348</v>
      </c>
      <c r="C17" s="18">
        <v>49</v>
      </c>
      <c r="D17" s="22">
        <f>E17+F17</f>
        <v>2052</v>
      </c>
      <c r="E17" s="19">
        <v>1773</v>
      </c>
      <c r="F17" s="19">
        <v>279</v>
      </c>
      <c r="G17" s="20" t="s">
        <v>18</v>
      </c>
      <c r="H17" s="22">
        <f>I17+J17</f>
        <v>50273</v>
      </c>
      <c r="I17" s="22">
        <f>D90+F90+H90+J90+K17</f>
        <v>25421</v>
      </c>
      <c r="J17" s="22">
        <f>C90+E90+G90+I90+K90</f>
        <v>24852</v>
      </c>
      <c r="K17" s="19">
        <v>7997</v>
      </c>
    </row>
    <row r="18" spans="2:11" x14ac:dyDescent="0.2">
      <c r="B18" s="5" t="s">
        <v>347</v>
      </c>
      <c r="C18" s="18">
        <v>51</v>
      </c>
      <c r="D18" s="22">
        <f>E18+F18</f>
        <v>2103</v>
      </c>
      <c r="E18" s="19">
        <v>1791</v>
      </c>
      <c r="F18" s="19">
        <v>312</v>
      </c>
      <c r="G18" s="20" t="s">
        <v>18</v>
      </c>
      <c r="H18" s="22">
        <f>I18+J18</f>
        <v>38223</v>
      </c>
      <c r="I18" s="22">
        <f>D91+F91+H91+J91+K18</f>
        <v>18688</v>
      </c>
      <c r="J18" s="22">
        <f>C91+E91+G91+I91+K91</f>
        <v>19535</v>
      </c>
      <c r="K18" s="19">
        <v>6165</v>
      </c>
    </row>
    <row r="19" spans="2:11" x14ac:dyDescent="0.2">
      <c r="C19" s="9"/>
    </row>
    <row r="20" spans="2:11" x14ac:dyDescent="0.2">
      <c r="B20" s="5" t="s">
        <v>346</v>
      </c>
      <c r="C20" s="18">
        <v>53</v>
      </c>
      <c r="D20" s="22">
        <f>E20+F20</f>
        <v>2374</v>
      </c>
      <c r="E20" s="19">
        <v>1975</v>
      </c>
      <c r="F20" s="19">
        <v>399</v>
      </c>
      <c r="G20" s="20" t="s">
        <v>18</v>
      </c>
      <c r="H20" s="22">
        <f>I20+J20</f>
        <v>41104</v>
      </c>
      <c r="I20" s="22">
        <f>D93+F93+H93+J93+K20</f>
        <v>20386</v>
      </c>
      <c r="J20" s="22">
        <f>C93+E93+G93+I93+K93</f>
        <v>20718</v>
      </c>
      <c r="K20" s="19">
        <v>7128</v>
      </c>
    </row>
    <row r="21" spans="2:11" x14ac:dyDescent="0.2">
      <c r="B21" s="5" t="s">
        <v>345</v>
      </c>
      <c r="C21" s="18">
        <v>51</v>
      </c>
      <c r="D21" s="22">
        <f>E21+F21</f>
        <v>2537</v>
      </c>
      <c r="E21" s="19">
        <v>2084</v>
      </c>
      <c r="F21" s="19">
        <v>453</v>
      </c>
      <c r="G21" s="20" t="s">
        <v>18</v>
      </c>
      <c r="H21" s="22">
        <f>I21+J21</f>
        <v>43502</v>
      </c>
      <c r="I21" s="22">
        <f>D94+F94+H94+J94+K21</f>
        <v>21483</v>
      </c>
      <c r="J21" s="22">
        <f>C94+E94+G94+I94+K94</f>
        <v>22019</v>
      </c>
      <c r="K21" s="19">
        <v>7485</v>
      </c>
    </row>
    <row r="22" spans="2:11" x14ac:dyDescent="0.2">
      <c r="B22" s="5" t="s">
        <v>344</v>
      </c>
      <c r="C22" s="18">
        <v>51</v>
      </c>
      <c r="D22" s="22">
        <f>E22+F22</f>
        <v>2631</v>
      </c>
      <c r="E22" s="19">
        <v>2121</v>
      </c>
      <c r="F22" s="19">
        <v>510</v>
      </c>
      <c r="G22" s="20" t="s">
        <v>18</v>
      </c>
      <c r="H22" s="22">
        <f>I22+J22</f>
        <v>46542</v>
      </c>
      <c r="I22" s="22">
        <f>D95+F95+H95+J95+K22</f>
        <v>23414</v>
      </c>
      <c r="J22" s="22">
        <f>C95+E95+G95+I95+K95</f>
        <v>23128</v>
      </c>
      <c r="K22" s="19">
        <v>8101</v>
      </c>
    </row>
    <row r="23" spans="2:11" x14ac:dyDescent="0.2">
      <c r="B23" s="5" t="s">
        <v>343</v>
      </c>
      <c r="C23" s="18">
        <v>53</v>
      </c>
      <c r="D23" s="22">
        <f>E23+F23</f>
        <v>2778</v>
      </c>
      <c r="E23" s="19">
        <f>2778-629</f>
        <v>2149</v>
      </c>
      <c r="F23" s="19">
        <v>629</v>
      </c>
      <c r="G23" s="19">
        <v>557</v>
      </c>
      <c r="H23" s="22">
        <f>I23+J23</f>
        <v>48665</v>
      </c>
      <c r="I23" s="22">
        <f>D96+F96+H96+J96+K23</f>
        <v>24677</v>
      </c>
      <c r="J23" s="22">
        <f>C96+E96+G96+I96+K96</f>
        <v>23988</v>
      </c>
      <c r="K23" s="19">
        <v>8304</v>
      </c>
    </row>
    <row r="24" spans="2:11" x14ac:dyDescent="0.2">
      <c r="C24" s="9"/>
    </row>
    <row r="25" spans="2:11" x14ac:dyDescent="0.2">
      <c r="B25" s="5" t="s">
        <v>342</v>
      </c>
      <c r="C25" s="18">
        <v>54</v>
      </c>
      <c r="D25" s="22">
        <f>E25+F25</f>
        <v>2763</v>
      </c>
      <c r="E25" s="19">
        <f>2763-629</f>
        <v>2134</v>
      </c>
      <c r="F25" s="19">
        <v>629</v>
      </c>
      <c r="G25" s="19">
        <v>564</v>
      </c>
      <c r="H25" s="22">
        <f>I25+J25</f>
        <v>47300</v>
      </c>
      <c r="I25" s="22">
        <f>D98+F98+H98+J98+K25</f>
        <v>24096</v>
      </c>
      <c r="J25" s="22">
        <f>C98+E98+G98+I98+K98</f>
        <v>23204</v>
      </c>
      <c r="K25" s="19">
        <v>8032</v>
      </c>
    </row>
    <row r="26" spans="2:11" x14ac:dyDescent="0.2">
      <c r="B26" s="5" t="s">
        <v>341</v>
      </c>
      <c r="C26" s="18">
        <v>54</v>
      </c>
      <c r="D26" s="22">
        <f>E26+F26</f>
        <v>2765</v>
      </c>
      <c r="E26" s="19">
        <f>2765-647</f>
        <v>2118</v>
      </c>
      <c r="F26" s="19">
        <v>647</v>
      </c>
      <c r="G26" s="19">
        <v>571</v>
      </c>
      <c r="H26" s="22">
        <f>I26+J26</f>
        <v>45107</v>
      </c>
      <c r="I26" s="22">
        <f>D99+F99+H99+J99+K26</f>
        <v>23106</v>
      </c>
      <c r="J26" s="22">
        <f>C99+E99+G99+I99+K99</f>
        <v>22001</v>
      </c>
      <c r="K26" s="19">
        <v>7640</v>
      </c>
    </row>
    <row r="27" spans="2:11" x14ac:dyDescent="0.2">
      <c r="B27" s="5" t="s">
        <v>340</v>
      </c>
      <c r="C27" s="18">
        <v>54</v>
      </c>
      <c r="D27" s="22">
        <f>E27+F27</f>
        <v>2715</v>
      </c>
      <c r="E27" s="19">
        <f>2715-637</f>
        <v>2078</v>
      </c>
      <c r="F27" s="19">
        <v>637</v>
      </c>
      <c r="G27" s="19">
        <v>565</v>
      </c>
      <c r="H27" s="22">
        <f>I27+J27</f>
        <v>43095</v>
      </c>
      <c r="I27" s="22">
        <f>D100+F100+H100+J100+K27</f>
        <v>22162</v>
      </c>
      <c r="J27" s="22">
        <f>C100+E100+G100+I100+K100</f>
        <v>20933</v>
      </c>
      <c r="K27" s="19">
        <v>7379</v>
      </c>
    </row>
    <row r="28" spans="2:11" x14ac:dyDescent="0.2">
      <c r="B28" s="5" t="s">
        <v>339</v>
      </c>
      <c r="C28" s="18">
        <v>54</v>
      </c>
      <c r="D28" s="22">
        <f>E28+F28</f>
        <v>2711</v>
      </c>
      <c r="E28" s="19">
        <v>2050</v>
      </c>
      <c r="F28" s="19">
        <v>661</v>
      </c>
      <c r="G28" s="19">
        <v>558</v>
      </c>
      <c r="H28" s="22">
        <f>I28+J28</f>
        <v>41719</v>
      </c>
      <c r="I28" s="22">
        <f>D101+F101+H101+J101+K28</f>
        <v>21358</v>
      </c>
      <c r="J28" s="22">
        <f>C101+E101+G101+I101+K101</f>
        <v>20361</v>
      </c>
      <c r="K28" s="19">
        <v>7208</v>
      </c>
    </row>
    <row r="29" spans="2:11" x14ac:dyDescent="0.2">
      <c r="C29" s="9"/>
    </row>
    <row r="30" spans="2:11" x14ac:dyDescent="0.2">
      <c r="B30" s="5" t="s">
        <v>338</v>
      </c>
      <c r="C30" s="18">
        <v>54</v>
      </c>
      <c r="D30" s="22">
        <f>E30+F30</f>
        <v>2723</v>
      </c>
      <c r="E30" s="19">
        <v>2026</v>
      </c>
      <c r="F30" s="19">
        <v>697</v>
      </c>
      <c r="G30" s="19">
        <v>561</v>
      </c>
      <c r="H30" s="22">
        <f>I30+J30</f>
        <v>40599</v>
      </c>
      <c r="I30" s="22">
        <f>D103+F103+H103+J103+K30</f>
        <v>20671</v>
      </c>
      <c r="J30" s="22">
        <f>C103+E103+G103+I103+K103</f>
        <v>19928</v>
      </c>
      <c r="K30" s="19">
        <v>6922</v>
      </c>
    </row>
    <row r="31" spans="2:11" x14ac:dyDescent="0.2">
      <c r="B31" s="5" t="s">
        <v>337</v>
      </c>
      <c r="C31" s="18">
        <v>54</v>
      </c>
      <c r="D31" s="22">
        <f>E31+F31</f>
        <v>2749</v>
      </c>
      <c r="E31" s="19">
        <v>2012</v>
      </c>
      <c r="F31" s="19">
        <v>737</v>
      </c>
      <c r="G31" s="19">
        <v>548</v>
      </c>
      <c r="H31" s="22">
        <f>I31+J31</f>
        <v>39645</v>
      </c>
      <c r="I31" s="22">
        <f>D104+F104+H104+J104+K31</f>
        <v>20012</v>
      </c>
      <c r="J31" s="22">
        <f>C104+E104+G104+I104+K104</f>
        <v>19633</v>
      </c>
      <c r="K31" s="19">
        <v>6834</v>
      </c>
    </row>
    <row r="32" spans="2:11" x14ac:dyDescent="0.2">
      <c r="B32" s="5" t="s">
        <v>336</v>
      </c>
      <c r="C32" s="18">
        <v>54</v>
      </c>
      <c r="D32" s="22">
        <f>E32+F32</f>
        <v>2739</v>
      </c>
      <c r="E32" s="19">
        <v>1996</v>
      </c>
      <c r="F32" s="19">
        <v>743</v>
      </c>
      <c r="G32" s="19">
        <v>553</v>
      </c>
      <c r="H32" s="22">
        <f>I32+J32</f>
        <v>38393</v>
      </c>
      <c r="I32" s="22">
        <f>D105+F105+H105+J105+K32</f>
        <v>19307</v>
      </c>
      <c r="J32" s="22">
        <f>C105+E105+G105+I105+K105</f>
        <v>19086</v>
      </c>
      <c r="K32" s="19">
        <v>6575</v>
      </c>
    </row>
    <row r="33" spans="2:11" x14ac:dyDescent="0.2">
      <c r="B33" s="5" t="s">
        <v>335</v>
      </c>
      <c r="C33" s="18">
        <v>54</v>
      </c>
      <c r="D33" s="22">
        <f>E33+F33</f>
        <v>2718</v>
      </c>
      <c r="E33" s="19">
        <v>1983</v>
      </c>
      <c r="F33" s="19">
        <v>735</v>
      </c>
      <c r="G33" s="19">
        <v>573</v>
      </c>
      <c r="H33" s="22">
        <f>I33+J33</f>
        <v>38276</v>
      </c>
      <c r="I33" s="22">
        <f>D106+F106+H106+J106+K33</f>
        <v>19359</v>
      </c>
      <c r="J33" s="22">
        <f>C106+E106+G106+I106+K106</f>
        <v>18917</v>
      </c>
      <c r="K33" s="19">
        <v>6978</v>
      </c>
    </row>
    <row r="34" spans="2:11" x14ac:dyDescent="0.2">
      <c r="B34" s="1" t="s">
        <v>334</v>
      </c>
      <c r="C34" s="3">
        <f>SUM(C36:C70)</f>
        <v>54</v>
      </c>
      <c r="D34" s="2">
        <f>SUM(D36:D70)</f>
        <v>2701</v>
      </c>
      <c r="E34" s="2">
        <f>SUM(E36:E70)</f>
        <v>1948</v>
      </c>
      <c r="F34" s="2">
        <f>SUM(F36:F70)</f>
        <v>753</v>
      </c>
      <c r="G34" s="2">
        <f>SUM(G36:G70)</f>
        <v>566</v>
      </c>
      <c r="H34" s="2">
        <f>SUM(H36:H70)</f>
        <v>38057</v>
      </c>
      <c r="I34" s="2">
        <f>SUM(I36:I70)</f>
        <v>19459</v>
      </c>
      <c r="J34" s="2">
        <f>SUM(J36:J70)</f>
        <v>18598</v>
      </c>
      <c r="K34" s="2">
        <f>SUM(K36:K70)</f>
        <v>6976</v>
      </c>
    </row>
    <row r="35" spans="2:11" x14ac:dyDescent="0.2">
      <c r="C35" s="9"/>
    </row>
    <row r="36" spans="2:11" x14ac:dyDescent="0.2">
      <c r="B36" s="5" t="s">
        <v>186</v>
      </c>
      <c r="C36" s="18">
        <v>16</v>
      </c>
      <c r="D36" s="19">
        <v>1015</v>
      </c>
      <c r="E36" s="22">
        <f>D36-F36</f>
        <v>752</v>
      </c>
      <c r="F36" s="19">
        <v>263</v>
      </c>
      <c r="G36" s="19">
        <v>174</v>
      </c>
      <c r="H36" s="22">
        <f>I36+J36</f>
        <v>15131</v>
      </c>
      <c r="I36" s="22">
        <f>D109+F109+H109+J109+K36</f>
        <v>7707</v>
      </c>
      <c r="J36" s="22">
        <f>C109+E109+G109+I109+K109</f>
        <v>7424</v>
      </c>
      <c r="K36" s="19">
        <v>2704</v>
      </c>
    </row>
    <row r="37" spans="2:11" x14ac:dyDescent="0.2">
      <c r="B37" s="5" t="s">
        <v>185</v>
      </c>
      <c r="C37" s="18">
        <v>2</v>
      </c>
      <c r="D37" s="19">
        <v>81</v>
      </c>
      <c r="E37" s="22">
        <f>D37-F37</f>
        <v>50</v>
      </c>
      <c r="F37" s="19">
        <v>31</v>
      </c>
      <c r="G37" s="19">
        <v>16</v>
      </c>
      <c r="H37" s="22">
        <f>I37+J37</f>
        <v>944</v>
      </c>
      <c r="I37" s="22">
        <f>D110+F110+H110+J110+K37</f>
        <v>377</v>
      </c>
      <c r="J37" s="22">
        <f>C110+E110+G110+I110+K110</f>
        <v>567</v>
      </c>
      <c r="K37" s="19">
        <v>137</v>
      </c>
    </row>
    <row r="38" spans="2:11" x14ac:dyDescent="0.2">
      <c r="B38" s="5" t="s">
        <v>184</v>
      </c>
      <c r="C38" s="18">
        <v>3</v>
      </c>
      <c r="D38" s="19">
        <v>164</v>
      </c>
      <c r="E38" s="22">
        <f>D38-F38</f>
        <v>124</v>
      </c>
      <c r="F38" s="19">
        <v>40</v>
      </c>
      <c r="G38" s="19">
        <v>28</v>
      </c>
      <c r="H38" s="22">
        <f>I38+J38</f>
        <v>2737</v>
      </c>
      <c r="I38" s="22">
        <f>D111+F111+H111+J111+K38</f>
        <v>1717</v>
      </c>
      <c r="J38" s="22">
        <f>C111+E111+G111+I111+K111</f>
        <v>1020</v>
      </c>
      <c r="K38" s="19">
        <v>647</v>
      </c>
    </row>
    <row r="39" spans="2:11" x14ac:dyDescent="0.2">
      <c r="C39" s="9"/>
      <c r="D39" s="19"/>
    </row>
    <row r="40" spans="2:11" x14ac:dyDescent="0.2">
      <c r="B40" s="5" t="s">
        <v>183</v>
      </c>
      <c r="C40" s="18">
        <v>1</v>
      </c>
      <c r="D40" s="19">
        <v>67</v>
      </c>
      <c r="E40" s="22">
        <f>D40-F40</f>
        <v>47</v>
      </c>
      <c r="F40" s="19">
        <v>20</v>
      </c>
      <c r="G40" s="19">
        <v>16</v>
      </c>
      <c r="H40" s="22">
        <f>I40+J40</f>
        <v>940</v>
      </c>
      <c r="I40" s="22">
        <f>D113+F113+H113+J113+K40</f>
        <v>523</v>
      </c>
      <c r="J40" s="22">
        <f>C113+E113+G113+I113+K113</f>
        <v>417</v>
      </c>
      <c r="K40" s="19">
        <v>200</v>
      </c>
    </row>
    <row r="41" spans="2:11" x14ac:dyDescent="0.2">
      <c r="B41" s="5" t="s">
        <v>182</v>
      </c>
      <c r="C41" s="18">
        <v>2</v>
      </c>
      <c r="D41" s="19">
        <v>149</v>
      </c>
      <c r="E41" s="22">
        <f>D41-F41</f>
        <v>112</v>
      </c>
      <c r="F41" s="19">
        <v>37</v>
      </c>
      <c r="G41" s="19">
        <v>34</v>
      </c>
      <c r="H41" s="22">
        <f>I41+J41</f>
        <v>2154</v>
      </c>
      <c r="I41" s="22">
        <f>D114+F114+H114+J114+K41</f>
        <v>1079</v>
      </c>
      <c r="J41" s="22">
        <f>C114+E114+G114+I114+K114</f>
        <v>1075</v>
      </c>
      <c r="K41" s="19">
        <v>415</v>
      </c>
    </row>
    <row r="42" spans="2:11" x14ac:dyDescent="0.2">
      <c r="B42" s="5" t="s">
        <v>181</v>
      </c>
      <c r="C42" s="18">
        <v>4</v>
      </c>
      <c r="D42" s="19">
        <v>235</v>
      </c>
      <c r="E42" s="22">
        <f>D42-F42</f>
        <v>174</v>
      </c>
      <c r="F42" s="19">
        <v>61</v>
      </c>
      <c r="G42" s="19">
        <v>58</v>
      </c>
      <c r="H42" s="22">
        <f>I42+J42</f>
        <v>3405</v>
      </c>
      <c r="I42" s="22">
        <f>D115+F115+H115+J115+K42</f>
        <v>1765</v>
      </c>
      <c r="J42" s="22">
        <f>C115+E115+G115+I115+K115</f>
        <v>1640</v>
      </c>
      <c r="K42" s="19">
        <v>586</v>
      </c>
    </row>
    <row r="43" spans="2:11" x14ac:dyDescent="0.2">
      <c r="B43" s="5" t="s">
        <v>180</v>
      </c>
      <c r="C43" s="18">
        <v>3</v>
      </c>
      <c r="D43" s="19">
        <v>150</v>
      </c>
      <c r="E43" s="22">
        <f>D43-F43</f>
        <v>122</v>
      </c>
      <c r="F43" s="19">
        <v>28</v>
      </c>
      <c r="G43" s="19">
        <v>32</v>
      </c>
      <c r="H43" s="22">
        <f>I43+J43</f>
        <v>1971</v>
      </c>
      <c r="I43" s="22">
        <f>D116+F116+H116+J116+K43</f>
        <v>974</v>
      </c>
      <c r="J43" s="22">
        <f>C116+E116+G116+I116+K116</f>
        <v>997</v>
      </c>
      <c r="K43" s="19">
        <v>330</v>
      </c>
    </row>
    <row r="44" spans="2:11" x14ac:dyDescent="0.2">
      <c r="C44" s="9"/>
      <c r="D44" s="19"/>
    </row>
    <row r="45" spans="2:11" x14ac:dyDescent="0.2">
      <c r="B45" s="5" t="s">
        <v>179</v>
      </c>
      <c r="C45" s="18">
        <v>2</v>
      </c>
      <c r="D45" s="19">
        <v>32</v>
      </c>
      <c r="E45" s="22">
        <f>D45-F45</f>
        <v>17</v>
      </c>
      <c r="F45" s="19">
        <v>15</v>
      </c>
      <c r="G45" s="19">
        <v>7</v>
      </c>
      <c r="H45" s="22">
        <f>I45+J45</f>
        <v>354</v>
      </c>
      <c r="I45" s="22">
        <f>D118+F118+H118+J118+K45</f>
        <v>43</v>
      </c>
      <c r="J45" s="22">
        <f>C118+E118+G118+I118+K118</f>
        <v>311</v>
      </c>
      <c r="K45" s="19">
        <v>17</v>
      </c>
    </row>
    <row r="46" spans="2:11" x14ac:dyDescent="0.2">
      <c r="B46" s="5" t="s">
        <v>178</v>
      </c>
      <c r="C46" s="18">
        <v>1</v>
      </c>
      <c r="D46" s="19">
        <v>39</v>
      </c>
      <c r="E46" s="22">
        <f>D46-F46</f>
        <v>25</v>
      </c>
      <c r="F46" s="19">
        <v>14</v>
      </c>
      <c r="G46" s="19">
        <v>11</v>
      </c>
      <c r="H46" s="22">
        <f>I46+J46</f>
        <v>385</v>
      </c>
      <c r="I46" s="22">
        <f>D119+F119+H119+J119+K46</f>
        <v>243</v>
      </c>
      <c r="J46" s="22">
        <f>C119+E119+G119+I119+K119</f>
        <v>142</v>
      </c>
      <c r="K46" s="19">
        <v>77</v>
      </c>
    </row>
    <row r="47" spans="2:11" x14ac:dyDescent="0.2">
      <c r="B47" s="5" t="s">
        <v>177</v>
      </c>
      <c r="C47" s="18">
        <v>1</v>
      </c>
      <c r="D47" s="19">
        <v>10</v>
      </c>
      <c r="E47" s="22">
        <f>D47-F47</f>
        <v>6</v>
      </c>
      <c r="F47" s="19">
        <v>4</v>
      </c>
      <c r="G47" s="19">
        <v>1</v>
      </c>
      <c r="H47" s="22">
        <f>I47+J47</f>
        <v>91</v>
      </c>
      <c r="I47" s="22">
        <f>D120+F120+H120+J120+K47</f>
        <v>70</v>
      </c>
      <c r="J47" s="22">
        <f>C120+E120+G120+I120+K120</f>
        <v>21</v>
      </c>
      <c r="K47" s="19">
        <v>27</v>
      </c>
    </row>
    <row r="48" spans="2:11" x14ac:dyDescent="0.2">
      <c r="C48" s="9"/>
      <c r="D48" s="19"/>
    </row>
    <row r="49" spans="2:11" x14ac:dyDescent="0.2">
      <c r="B49" s="5" t="s">
        <v>175</v>
      </c>
      <c r="C49" s="18">
        <v>1</v>
      </c>
      <c r="D49" s="19">
        <v>76</v>
      </c>
      <c r="E49" s="22">
        <f>D49-F49</f>
        <v>48</v>
      </c>
      <c r="F49" s="19">
        <v>28</v>
      </c>
      <c r="G49" s="19">
        <v>13</v>
      </c>
      <c r="H49" s="22">
        <f>I49+J49</f>
        <v>1141</v>
      </c>
      <c r="I49" s="22">
        <f>D122+F122+H122+J122+K49</f>
        <v>608</v>
      </c>
      <c r="J49" s="22">
        <f>C122+E122+G122+I122+K122</f>
        <v>533</v>
      </c>
      <c r="K49" s="19">
        <v>225</v>
      </c>
    </row>
    <row r="50" spans="2:11" x14ac:dyDescent="0.2">
      <c r="B50" s="5" t="s">
        <v>172</v>
      </c>
      <c r="C50" s="18">
        <v>1</v>
      </c>
      <c r="D50" s="19">
        <v>54</v>
      </c>
      <c r="E50" s="22">
        <f>D50-F50</f>
        <v>35</v>
      </c>
      <c r="F50" s="19">
        <v>19</v>
      </c>
      <c r="G50" s="19">
        <v>12</v>
      </c>
      <c r="H50" s="22">
        <f>I50+J50</f>
        <v>711</v>
      </c>
      <c r="I50" s="22">
        <f>D123+F123+H123+J123+K50</f>
        <v>308</v>
      </c>
      <c r="J50" s="22">
        <f>C123+E123+G123+I123+K123</f>
        <v>403</v>
      </c>
      <c r="K50" s="19">
        <v>118</v>
      </c>
    </row>
    <row r="51" spans="2:11" x14ac:dyDescent="0.2">
      <c r="B51" s="5" t="s">
        <v>171</v>
      </c>
      <c r="C51" s="18">
        <v>1</v>
      </c>
      <c r="D51" s="19">
        <v>74</v>
      </c>
      <c r="E51" s="22">
        <f>D51-F51</f>
        <v>46</v>
      </c>
      <c r="F51" s="19">
        <v>28</v>
      </c>
      <c r="G51" s="19">
        <v>13</v>
      </c>
      <c r="H51" s="22">
        <f>I51+J51</f>
        <v>1306</v>
      </c>
      <c r="I51" s="22">
        <f>D124+F124+H124+J124+K51</f>
        <v>576</v>
      </c>
      <c r="J51" s="22">
        <f>C124+E124+G124+I124+K124</f>
        <v>730</v>
      </c>
      <c r="K51" s="19">
        <v>210</v>
      </c>
    </row>
    <row r="52" spans="2:11" x14ac:dyDescent="0.2">
      <c r="C52" s="9"/>
      <c r="D52" s="19"/>
    </row>
    <row r="53" spans="2:11" x14ac:dyDescent="0.2">
      <c r="B53" s="5" t="s">
        <v>170</v>
      </c>
      <c r="C53" s="18">
        <v>3</v>
      </c>
      <c r="D53" s="19">
        <v>110</v>
      </c>
      <c r="E53" s="22">
        <f>D53-F53</f>
        <v>76</v>
      </c>
      <c r="F53" s="19">
        <v>34</v>
      </c>
      <c r="G53" s="19">
        <v>27</v>
      </c>
      <c r="H53" s="22">
        <f>I53+J53</f>
        <v>1116</v>
      </c>
      <c r="I53" s="22">
        <f>D126+F126+H126+J126+K53</f>
        <v>571</v>
      </c>
      <c r="J53" s="22">
        <f>C126+E126+G126+I126+K126</f>
        <v>545</v>
      </c>
      <c r="K53" s="19">
        <v>206</v>
      </c>
    </row>
    <row r="54" spans="2:11" x14ac:dyDescent="0.2">
      <c r="B54" s="5" t="s">
        <v>169</v>
      </c>
      <c r="C54" s="18">
        <v>1</v>
      </c>
      <c r="D54" s="19">
        <v>45</v>
      </c>
      <c r="E54" s="22">
        <f>D54-F54</f>
        <v>28</v>
      </c>
      <c r="F54" s="19">
        <v>17</v>
      </c>
      <c r="G54" s="19">
        <v>12</v>
      </c>
      <c r="H54" s="22">
        <f>I54+J54</f>
        <v>618</v>
      </c>
      <c r="I54" s="22">
        <f>D127+F127+H127+J127+K54</f>
        <v>272</v>
      </c>
      <c r="J54" s="22">
        <f>C127+E127+G127+I127+K127</f>
        <v>346</v>
      </c>
      <c r="K54" s="19">
        <v>103</v>
      </c>
    </row>
    <row r="55" spans="2:11" x14ac:dyDescent="0.2">
      <c r="B55" s="5" t="s">
        <v>167</v>
      </c>
      <c r="C55" s="18">
        <v>1</v>
      </c>
      <c r="D55" s="19">
        <v>19</v>
      </c>
      <c r="E55" s="22">
        <f>D55-F55</f>
        <v>18</v>
      </c>
      <c r="F55" s="19">
        <v>1</v>
      </c>
      <c r="G55" s="19">
        <v>16</v>
      </c>
      <c r="H55" s="22">
        <f>I55+J55</f>
        <v>275</v>
      </c>
      <c r="I55" s="22">
        <f>D128+F128+H128+J128+K55</f>
        <v>253</v>
      </c>
      <c r="J55" s="22">
        <f>C128+E128+G128+I128+K128</f>
        <v>22</v>
      </c>
      <c r="K55" s="19">
        <v>95</v>
      </c>
    </row>
    <row r="56" spans="2:11" x14ac:dyDescent="0.2">
      <c r="C56" s="9"/>
      <c r="D56" s="19"/>
    </row>
    <row r="57" spans="2:11" x14ac:dyDescent="0.2">
      <c r="B57" s="5" t="s">
        <v>165</v>
      </c>
      <c r="C57" s="18">
        <v>1</v>
      </c>
      <c r="D57" s="19">
        <v>64</v>
      </c>
      <c r="E57" s="22">
        <f>D57-F57</f>
        <v>46</v>
      </c>
      <c r="F57" s="19">
        <v>18</v>
      </c>
      <c r="G57" s="19">
        <v>13</v>
      </c>
      <c r="H57" s="22">
        <f>I57+J57</f>
        <v>1011</v>
      </c>
      <c r="I57" s="22">
        <f>D130+F130+H130+J130+K57</f>
        <v>494</v>
      </c>
      <c r="J57" s="22">
        <f>C130+E130+G130+I130+K130</f>
        <v>517</v>
      </c>
      <c r="K57" s="19">
        <v>185</v>
      </c>
    </row>
    <row r="58" spans="2:11" x14ac:dyDescent="0.2">
      <c r="B58" s="5" t="s">
        <v>163</v>
      </c>
      <c r="C58" s="18">
        <v>1</v>
      </c>
      <c r="D58" s="19">
        <v>52</v>
      </c>
      <c r="E58" s="22">
        <f>D58-F58</f>
        <v>30</v>
      </c>
      <c r="F58" s="19">
        <v>22</v>
      </c>
      <c r="G58" s="19">
        <v>11</v>
      </c>
      <c r="H58" s="22">
        <f>I58+J58</f>
        <v>578</v>
      </c>
      <c r="I58" s="22">
        <f>D131+F131+H131+J131+K58</f>
        <v>273</v>
      </c>
      <c r="J58" s="22">
        <f>C131+E131+G131+I131+K131</f>
        <v>305</v>
      </c>
      <c r="K58" s="19">
        <v>101</v>
      </c>
    </row>
    <row r="59" spans="2:11" x14ac:dyDescent="0.2">
      <c r="B59" s="5" t="s">
        <v>161</v>
      </c>
      <c r="C59" s="18">
        <v>1</v>
      </c>
      <c r="D59" s="19">
        <v>10</v>
      </c>
      <c r="E59" s="22">
        <f>D59-F59</f>
        <v>8</v>
      </c>
      <c r="F59" s="19">
        <v>2</v>
      </c>
      <c r="G59" s="19">
        <v>1</v>
      </c>
      <c r="H59" s="22">
        <f>I59+J59</f>
        <v>78</v>
      </c>
      <c r="I59" s="22">
        <f>D132+F132+H132+J132+K59</f>
        <v>31</v>
      </c>
      <c r="J59" s="22">
        <f>C132+E132+G132+I132+K132</f>
        <v>47</v>
      </c>
      <c r="K59" s="19">
        <v>12</v>
      </c>
    </row>
    <row r="60" spans="2:11" x14ac:dyDescent="0.2">
      <c r="C60" s="9"/>
      <c r="D60" s="19"/>
    </row>
    <row r="61" spans="2:11" x14ac:dyDescent="0.2">
      <c r="B61" s="5" t="s">
        <v>157</v>
      </c>
      <c r="C61" s="18">
        <v>1</v>
      </c>
      <c r="D61" s="19">
        <v>10</v>
      </c>
      <c r="E61" s="22">
        <f>D61-F61</f>
        <v>8</v>
      </c>
      <c r="F61" s="19">
        <v>2</v>
      </c>
      <c r="G61" s="19">
        <v>6</v>
      </c>
      <c r="H61" s="22">
        <f>I61+J61</f>
        <v>94</v>
      </c>
      <c r="I61" s="22">
        <f>D134+F134+H134+J134+K61</f>
        <v>90</v>
      </c>
      <c r="J61" s="22">
        <f>C134+E134+G134+I134+K134</f>
        <v>4</v>
      </c>
      <c r="K61" s="19">
        <v>35</v>
      </c>
    </row>
    <row r="62" spans="2:11" x14ac:dyDescent="0.2">
      <c r="B62" s="5" t="s">
        <v>156</v>
      </c>
      <c r="C62" s="18">
        <v>1</v>
      </c>
      <c r="D62" s="19">
        <v>10</v>
      </c>
      <c r="E62" s="22">
        <f>D62-F62</f>
        <v>7</v>
      </c>
      <c r="F62" s="19">
        <v>3</v>
      </c>
      <c r="G62" s="19">
        <v>3</v>
      </c>
      <c r="H62" s="22">
        <f>I62+J62</f>
        <v>104</v>
      </c>
      <c r="I62" s="22">
        <f>D135+F135+H135+J135+K62</f>
        <v>94</v>
      </c>
      <c r="J62" s="22">
        <f>C135+E135+G135+I135+K135</f>
        <v>10</v>
      </c>
      <c r="K62" s="19">
        <v>32</v>
      </c>
    </row>
    <row r="63" spans="2:11" x14ac:dyDescent="0.2">
      <c r="B63" s="5" t="s">
        <v>154</v>
      </c>
      <c r="C63" s="18">
        <v>1</v>
      </c>
      <c r="D63" s="19">
        <v>11</v>
      </c>
      <c r="E63" s="22">
        <f>D63-F63</f>
        <v>7</v>
      </c>
      <c r="F63" s="19">
        <v>4</v>
      </c>
      <c r="G63" s="19">
        <v>4</v>
      </c>
      <c r="H63" s="22">
        <f>I63+J63</f>
        <v>53</v>
      </c>
      <c r="I63" s="22">
        <f>D136+F136+H136+J136+K63</f>
        <v>28</v>
      </c>
      <c r="J63" s="22">
        <f>C136+E136+G136+I136+K136</f>
        <v>25</v>
      </c>
      <c r="K63" s="19">
        <v>18</v>
      </c>
    </row>
    <row r="64" spans="2:11" x14ac:dyDescent="0.2">
      <c r="C64" s="9"/>
      <c r="D64" s="19"/>
    </row>
    <row r="65" spans="1:11" x14ac:dyDescent="0.2">
      <c r="B65" s="5" t="s">
        <v>152</v>
      </c>
      <c r="C65" s="18">
        <v>1</v>
      </c>
      <c r="D65" s="19">
        <v>62</v>
      </c>
      <c r="E65" s="22">
        <f>D65-F65</f>
        <v>42</v>
      </c>
      <c r="F65" s="19">
        <v>20</v>
      </c>
      <c r="G65" s="19">
        <v>19</v>
      </c>
      <c r="H65" s="22">
        <f>I65+J65</f>
        <v>773</v>
      </c>
      <c r="I65" s="22">
        <f>D138+F138+H138+J138+K65</f>
        <v>371</v>
      </c>
      <c r="J65" s="22">
        <f>C138+E138+G138+I138+K138</f>
        <v>402</v>
      </c>
      <c r="K65" s="19">
        <v>124</v>
      </c>
    </row>
    <row r="66" spans="1:11" x14ac:dyDescent="0.2">
      <c r="B66" s="5" t="s">
        <v>147</v>
      </c>
      <c r="C66" s="18">
        <v>1</v>
      </c>
      <c r="D66" s="19">
        <v>78</v>
      </c>
      <c r="E66" s="22">
        <f>D66-F66</f>
        <v>58</v>
      </c>
      <c r="F66" s="19">
        <v>20</v>
      </c>
      <c r="G66" s="19">
        <v>17</v>
      </c>
      <c r="H66" s="22">
        <f>I66+J66</f>
        <v>1012</v>
      </c>
      <c r="I66" s="22">
        <f>D139+F139+H139+J139+K66</f>
        <v>478</v>
      </c>
      <c r="J66" s="22">
        <f>C139+E139+G139+I139+K139</f>
        <v>534</v>
      </c>
      <c r="K66" s="19">
        <v>202</v>
      </c>
    </row>
    <row r="67" spans="1:11" x14ac:dyDescent="0.2">
      <c r="B67" s="5" t="s">
        <v>145</v>
      </c>
      <c r="C67" s="18">
        <v>1</v>
      </c>
      <c r="D67" s="19">
        <v>6</v>
      </c>
      <c r="E67" s="22">
        <f>D67-F67</f>
        <v>5</v>
      </c>
      <c r="F67" s="19">
        <v>1</v>
      </c>
      <c r="G67" s="19">
        <v>1</v>
      </c>
      <c r="H67" s="22">
        <f>I67+J67</f>
        <v>18</v>
      </c>
      <c r="I67" s="22">
        <f>D140+F140+H140+J140+K67</f>
        <v>10</v>
      </c>
      <c r="J67" s="22">
        <f>C140+E140+G140+I140+K140</f>
        <v>8</v>
      </c>
      <c r="K67" s="19">
        <v>5</v>
      </c>
    </row>
    <row r="68" spans="1:11" x14ac:dyDescent="0.2">
      <c r="C68" s="9"/>
      <c r="D68" s="19"/>
    </row>
    <row r="69" spans="1:11" x14ac:dyDescent="0.2">
      <c r="B69" s="5" t="s">
        <v>144</v>
      </c>
      <c r="C69" s="18">
        <v>1</v>
      </c>
      <c r="D69" s="19">
        <v>43</v>
      </c>
      <c r="E69" s="22">
        <f>D69-F69</f>
        <v>30</v>
      </c>
      <c r="F69" s="19">
        <v>13</v>
      </c>
      <c r="G69" s="19">
        <v>13</v>
      </c>
      <c r="H69" s="22">
        <f>I69+J69</f>
        <v>622</v>
      </c>
      <c r="I69" s="22">
        <f>D142+F142+H142+J142+K69</f>
        <v>310</v>
      </c>
      <c r="J69" s="22">
        <f>C142+E142+G142+I142+K142</f>
        <v>312</v>
      </c>
      <c r="K69" s="19">
        <v>103</v>
      </c>
    </row>
    <row r="70" spans="1:11" x14ac:dyDescent="0.2">
      <c r="B70" s="5" t="s">
        <v>141</v>
      </c>
      <c r="C70" s="18">
        <v>1</v>
      </c>
      <c r="D70" s="19">
        <v>35</v>
      </c>
      <c r="E70" s="22">
        <f>D70-F70</f>
        <v>27</v>
      </c>
      <c r="F70" s="19">
        <v>8</v>
      </c>
      <c r="G70" s="19">
        <v>8</v>
      </c>
      <c r="H70" s="22">
        <f>I70+J70</f>
        <v>435</v>
      </c>
      <c r="I70" s="22">
        <f>D143+F143+H143+J143+K70</f>
        <v>194</v>
      </c>
      <c r="J70" s="22">
        <f>C143+E143+G143+I143+K143</f>
        <v>241</v>
      </c>
      <c r="K70" s="19">
        <v>62</v>
      </c>
    </row>
    <row r="71" spans="1:11" ht="18" thickBot="1" x14ac:dyDescent="0.25">
      <c r="B71" s="7"/>
      <c r="C71" s="49"/>
      <c r="D71" s="7"/>
      <c r="E71" s="34"/>
      <c r="F71" s="34"/>
      <c r="G71" s="34"/>
      <c r="H71" s="7"/>
      <c r="I71" s="7"/>
      <c r="J71" s="7"/>
      <c r="K71" s="34"/>
    </row>
    <row r="72" spans="1:11" x14ac:dyDescent="0.2">
      <c r="C72" s="5" t="s">
        <v>39</v>
      </c>
    </row>
    <row r="73" spans="1:11" x14ac:dyDescent="0.2">
      <c r="A73" s="5"/>
    </row>
    <row r="74" spans="1:11" x14ac:dyDescent="0.2">
      <c r="A74" s="5"/>
    </row>
    <row r="79" spans="1:11" x14ac:dyDescent="0.2">
      <c r="F79" s="1" t="s">
        <v>332</v>
      </c>
    </row>
    <row r="81" spans="2:11" x14ac:dyDescent="0.2">
      <c r="C81" s="1" t="s">
        <v>357</v>
      </c>
      <c r="F81" s="2"/>
    </row>
    <row r="82" spans="2:11" ht="18" thickBot="1" x14ac:dyDescent="0.25">
      <c r="B82" s="7"/>
      <c r="C82" s="7"/>
      <c r="D82" s="7"/>
      <c r="E82" s="8" t="s">
        <v>356</v>
      </c>
      <c r="F82" s="7"/>
      <c r="G82" s="7"/>
      <c r="H82" s="7"/>
      <c r="I82" s="7"/>
      <c r="J82" s="8" t="s">
        <v>355</v>
      </c>
      <c r="K82" s="7"/>
    </row>
    <row r="83" spans="2:11" x14ac:dyDescent="0.2">
      <c r="C83" s="10"/>
      <c r="D83" s="12"/>
      <c r="E83" s="12"/>
      <c r="F83" s="12"/>
      <c r="G83" s="12"/>
      <c r="H83" s="12"/>
      <c r="I83" s="12"/>
      <c r="J83" s="12"/>
      <c r="K83" s="12"/>
    </row>
    <row r="84" spans="2:11" x14ac:dyDescent="0.2">
      <c r="C84" s="10"/>
      <c r="D84" s="12"/>
      <c r="E84" s="12"/>
      <c r="F84" s="11" t="s">
        <v>354</v>
      </c>
      <c r="G84" s="12"/>
      <c r="H84" s="12"/>
      <c r="I84" s="12"/>
      <c r="J84" s="9"/>
    </row>
    <row r="85" spans="2:11" x14ac:dyDescent="0.2">
      <c r="C85" s="13" t="s">
        <v>240</v>
      </c>
      <c r="D85" s="13" t="s">
        <v>192</v>
      </c>
      <c r="E85" s="12"/>
      <c r="F85" s="13" t="s">
        <v>353</v>
      </c>
      <c r="G85" s="12"/>
      <c r="H85" s="13" t="s">
        <v>352</v>
      </c>
      <c r="I85" s="12"/>
      <c r="J85" s="13" t="s">
        <v>351</v>
      </c>
      <c r="K85" s="12"/>
    </row>
    <row r="86" spans="2:11" x14ac:dyDescent="0.2">
      <c r="B86" s="12"/>
      <c r="C86" s="15" t="s">
        <v>10</v>
      </c>
      <c r="D86" s="15" t="s">
        <v>9</v>
      </c>
      <c r="E86" s="15" t="s">
        <v>10</v>
      </c>
      <c r="F86" s="15" t="s">
        <v>9</v>
      </c>
      <c r="G86" s="15" t="s">
        <v>10</v>
      </c>
      <c r="H86" s="15" t="s">
        <v>9</v>
      </c>
      <c r="I86" s="15" t="s">
        <v>10</v>
      </c>
      <c r="J86" s="15" t="s">
        <v>9</v>
      </c>
      <c r="K86" s="15" t="s">
        <v>10</v>
      </c>
    </row>
    <row r="87" spans="2:11" x14ac:dyDescent="0.2">
      <c r="C87" s="9"/>
    </row>
    <row r="88" spans="2:11" x14ac:dyDescent="0.2">
      <c r="B88" s="5" t="s">
        <v>350</v>
      </c>
      <c r="C88" s="18">
        <v>4414</v>
      </c>
      <c r="D88" s="19">
        <v>5039</v>
      </c>
      <c r="E88" s="19">
        <v>4015</v>
      </c>
      <c r="F88" s="19">
        <v>4947</v>
      </c>
      <c r="G88" s="19">
        <v>3810</v>
      </c>
      <c r="H88" s="19">
        <v>717</v>
      </c>
      <c r="I88" s="19">
        <v>135</v>
      </c>
      <c r="J88" s="20" t="s">
        <v>333</v>
      </c>
      <c r="K88" s="20" t="s">
        <v>333</v>
      </c>
    </row>
    <row r="89" spans="2:11" x14ac:dyDescent="0.2">
      <c r="B89" s="5" t="s">
        <v>349</v>
      </c>
      <c r="C89" s="18">
        <v>5335</v>
      </c>
      <c r="D89" s="19">
        <v>5803</v>
      </c>
      <c r="E89" s="19">
        <v>5385</v>
      </c>
      <c r="F89" s="19">
        <v>5648</v>
      </c>
      <c r="G89" s="19">
        <v>5157</v>
      </c>
      <c r="H89" s="19">
        <v>669</v>
      </c>
      <c r="I89" s="19">
        <v>439</v>
      </c>
      <c r="J89" s="20" t="s">
        <v>333</v>
      </c>
      <c r="K89" s="20" t="s">
        <v>333</v>
      </c>
    </row>
    <row r="90" spans="2:11" x14ac:dyDescent="0.2">
      <c r="B90" s="5" t="s">
        <v>348</v>
      </c>
      <c r="C90" s="18">
        <v>7983</v>
      </c>
      <c r="D90" s="19">
        <v>8235</v>
      </c>
      <c r="E90" s="19">
        <v>8264</v>
      </c>
      <c r="F90" s="19">
        <v>8561</v>
      </c>
      <c r="G90" s="19">
        <v>8343</v>
      </c>
      <c r="H90" s="19">
        <v>628</v>
      </c>
      <c r="I90" s="19">
        <v>262</v>
      </c>
      <c r="J90" s="20" t="s">
        <v>333</v>
      </c>
      <c r="K90" s="20" t="s">
        <v>333</v>
      </c>
    </row>
    <row r="91" spans="2:11" x14ac:dyDescent="0.2">
      <c r="B91" s="5" t="s">
        <v>347</v>
      </c>
      <c r="C91" s="18">
        <v>6451</v>
      </c>
      <c r="D91" s="19">
        <v>6099</v>
      </c>
      <c r="E91" s="19">
        <v>6340</v>
      </c>
      <c r="F91" s="19">
        <v>5972</v>
      </c>
      <c r="G91" s="19">
        <v>6436</v>
      </c>
      <c r="H91" s="19">
        <v>452</v>
      </c>
      <c r="I91" s="19">
        <v>308</v>
      </c>
      <c r="J91" s="20" t="s">
        <v>333</v>
      </c>
      <c r="K91" s="20" t="s">
        <v>333</v>
      </c>
    </row>
    <row r="92" spans="2:11" x14ac:dyDescent="0.2">
      <c r="C92" s="9"/>
    </row>
    <row r="93" spans="2:11" x14ac:dyDescent="0.2">
      <c r="B93" s="5" t="s">
        <v>346</v>
      </c>
      <c r="C93" s="18">
        <v>7051</v>
      </c>
      <c r="D93" s="19">
        <v>7040</v>
      </c>
      <c r="E93" s="19">
        <v>7096</v>
      </c>
      <c r="F93" s="19">
        <v>5911</v>
      </c>
      <c r="G93" s="19">
        <v>6271</v>
      </c>
      <c r="H93" s="19">
        <v>307</v>
      </c>
      <c r="I93" s="19">
        <v>263</v>
      </c>
      <c r="J93" s="20" t="s">
        <v>333</v>
      </c>
      <c r="K93" s="19">
        <v>37</v>
      </c>
    </row>
    <row r="94" spans="2:11" x14ac:dyDescent="0.2">
      <c r="B94" s="5" t="s">
        <v>345</v>
      </c>
      <c r="C94" s="18">
        <v>7782</v>
      </c>
      <c r="D94" s="19">
        <v>7049</v>
      </c>
      <c r="E94" s="19">
        <v>7207</v>
      </c>
      <c r="F94" s="19">
        <v>6747</v>
      </c>
      <c r="G94" s="19">
        <v>6858</v>
      </c>
      <c r="H94" s="19">
        <v>200</v>
      </c>
      <c r="I94" s="19">
        <v>127</v>
      </c>
      <c r="J94" s="19">
        <v>2</v>
      </c>
      <c r="K94" s="19">
        <v>45</v>
      </c>
    </row>
    <row r="95" spans="2:11" x14ac:dyDescent="0.2">
      <c r="B95" s="5" t="s">
        <v>344</v>
      </c>
      <c r="C95" s="18">
        <v>7804</v>
      </c>
      <c r="D95" s="19">
        <v>7803</v>
      </c>
      <c r="E95" s="19">
        <v>7772</v>
      </c>
      <c r="F95" s="19">
        <v>7305</v>
      </c>
      <c r="G95" s="19">
        <v>7426</v>
      </c>
      <c r="H95" s="19">
        <v>195</v>
      </c>
      <c r="I95" s="19">
        <v>74</v>
      </c>
      <c r="J95" s="19">
        <v>10</v>
      </c>
      <c r="K95" s="19">
        <v>52</v>
      </c>
    </row>
    <row r="96" spans="2:11" x14ac:dyDescent="0.2">
      <c r="B96" s="5" t="s">
        <v>343</v>
      </c>
      <c r="C96" s="18">
        <v>8006</v>
      </c>
      <c r="D96" s="19">
        <v>8264</v>
      </c>
      <c r="E96" s="19">
        <v>7971</v>
      </c>
      <c r="F96" s="19">
        <v>7888</v>
      </c>
      <c r="G96" s="19">
        <v>7854</v>
      </c>
      <c r="H96" s="19">
        <v>219</v>
      </c>
      <c r="I96" s="19">
        <v>98</v>
      </c>
      <c r="J96" s="19">
        <v>2</v>
      </c>
      <c r="K96" s="19">
        <v>59</v>
      </c>
    </row>
    <row r="97" spans="2:11" x14ac:dyDescent="0.2">
      <c r="C97" s="9"/>
    </row>
    <row r="98" spans="2:11" x14ac:dyDescent="0.2">
      <c r="B98" s="5" t="s">
        <v>342</v>
      </c>
      <c r="C98" s="18">
        <v>7459</v>
      </c>
      <c r="D98" s="19">
        <v>7892</v>
      </c>
      <c r="E98" s="19">
        <v>7829</v>
      </c>
      <c r="F98" s="19">
        <v>7931</v>
      </c>
      <c r="G98" s="19">
        <v>7776</v>
      </c>
      <c r="H98" s="19">
        <v>238</v>
      </c>
      <c r="I98" s="19">
        <v>80</v>
      </c>
      <c r="J98" s="19">
        <v>3</v>
      </c>
      <c r="K98" s="19">
        <v>60</v>
      </c>
    </row>
    <row r="99" spans="2:11" x14ac:dyDescent="0.2">
      <c r="B99" s="5" t="s">
        <v>341</v>
      </c>
      <c r="C99" s="18">
        <v>6960</v>
      </c>
      <c r="D99" s="19">
        <v>7620</v>
      </c>
      <c r="E99" s="19">
        <v>7287</v>
      </c>
      <c r="F99" s="19">
        <v>7578</v>
      </c>
      <c r="G99" s="19">
        <v>7597</v>
      </c>
      <c r="H99" s="19">
        <v>262</v>
      </c>
      <c r="I99" s="19">
        <v>92</v>
      </c>
      <c r="J99" s="19">
        <v>6</v>
      </c>
      <c r="K99" s="19">
        <v>65</v>
      </c>
    </row>
    <row r="100" spans="2:11" x14ac:dyDescent="0.2">
      <c r="B100" s="5" t="s">
        <v>340</v>
      </c>
      <c r="C100" s="18">
        <v>6860</v>
      </c>
      <c r="D100" s="19">
        <v>7286</v>
      </c>
      <c r="E100" s="19">
        <v>6804</v>
      </c>
      <c r="F100" s="19">
        <v>7276</v>
      </c>
      <c r="G100" s="19">
        <v>7109</v>
      </c>
      <c r="H100" s="19">
        <v>212</v>
      </c>
      <c r="I100" s="19">
        <v>89</v>
      </c>
      <c r="J100" s="19">
        <v>9</v>
      </c>
      <c r="K100" s="19">
        <v>71</v>
      </c>
    </row>
    <row r="101" spans="2:11" x14ac:dyDescent="0.2">
      <c r="B101" s="5" t="s">
        <v>339</v>
      </c>
      <c r="C101" s="18">
        <v>6837</v>
      </c>
      <c r="D101" s="19">
        <v>7006</v>
      </c>
      <c r="E101" s="19">
        <v>6704</v>
      </c>
      <c r="F101" s="19">
        <v>6995</v>
      </c>
      <c r="G101" s="19">
        <v>6690</v>
      </c>
      <c r="H101" s="19">
        <v>141</v>
      </c>
      <c r="I101" s="19">
        <v>54</v>
      </c>
      <c r="J101" s="19">
        <v>8</v>
      </c>
      <c r="K101" s="19">
        <v>76</v>
      </c>
    </row>
    <row r="102" spans="2:11" x14ac:dyDescent="0.2">
      <c r="C102" s="9"/>
    </row>
    <row r="103" spans="2:11" x14ac:dyDescent="0.2">
      <c r="B103" s="5" t="s">
        <v>338</v>
      </c>
      <c r="C103" s="18">
        <v>6547</v>
      </c>
      <c r="D103" s="19">
        <v>6844</v>
      </c>
      <c r="E103" s="19">
        <v>6709</v>
      </c>
      <c r="F103" s="19">
        <v>6707</v>
      </c>
      <c r="G103" s="19">
        <v>6537</v>
      </c>
      <c r="H103" s="19">
        <v>192</v>
      </c>
      <c r="I103" s="19">
        <v>53</v>
      </c>
      <c r="J103" s="19">
        <v>6</v>
      </c>
      <c r="K103" s="19">
        <v>82</v>
      </c>
    </row>
    <row r="104" spans="2:11" x14ac:dyDescent="0.2">
      <c r="B104" s="5" t="s">
        <v>337</v>
      </c>
      <c r="C104" s="18">
        <v>6584</v>
      </c>
      <c r="D104" s="19">
        <v>6444</v>
      </c>
      <c r="E104" s="19">
        <v>6346</v>
      </c>
      <c r="F104" s="19">
        <v>6576</v>
      </c>
      <c r="G104" s="19">
        <v>6552</v>
      </c>
      <c r="H104" s="19">
        <v>149</v>
      </c>
      <c r="I104" s="19">
        <v>80</v>
      </c>
      <c r="J104" s="19">
        <v>9</v>
      </c>
      <c r="K104" s="19">
        <v>71</v>
      </c>
    </row>
    <row r="105" spans="2:11" x14ac:dyDescent="0.2">
      <c r="B105" s="5" t="s">
        <v>336</v>
      </c>
      <c r="C105" s="18">
        <v>6376</v>
      </c>
      <c r="D105" s="19">
        <v>6404</v>
      </c>
      <c r="E105" s="19">
        <v>6404</v>
      </c>
      <c r="F105" s="19">
        <v>6170</v>
      </c>
      <c r="G105" s="19">
        <v>6176</v>
      </c>
      <c r="H105" s="19">
        <v>150</v>
      </c>
      <c r="I105" s="19">
        <v>57</v>
      </c>
      <c r="J105" s="19">
        <v>8</v>
      </c>
      <c r="K105" s="19">
        <v>73</v>
      </c>
    </row>
    <row r="106" spans="2:11" x14ac:dyDescent="0.2">
      <c r="B106" s="5" t="s">
        <v>335</v>
      </c>
      <c r="C106" s="18">
        <v>6391</v>
      </c>
      <c r="D106" s="19">
        <v>6123</v>
      </c>
      <c r="E106" s="19">
        <v>6180</v>
      </c>
      <c r="F106" s="19">
        <v>6102</v>
      </c>
      <c r="G106" s="19">
        <v>6207</v>
      </c>
      <c r="H106" s="19">
        <v>148</v>
      </c>
      <c r="I106" s="19">
        <v>60</v>
      </c>
      <c r="J106" s="19">
        <v>8</v>
      </c>
      <c r="K106" s="19">
        <v>79</v>
      </c>
    </row>
    <row r="107" spans="2:11" x14ac:dyDescent="0.2">
      <c r="B107" s="1" t="s">
        <v>334</v>
      </c>
      <c r="C107" s="3">
        <f>SUM(C109:C143)</f>
        <v>6377</v>
      </c>
      <c r="D107" s="2">
        <f>SUM(D109:D143)</f>
        <v>6521</v>
      </c>
      <c r="E107" s="2">
        <f>SUM(E109:E143)</f>
        <v>6146</v>
      </c>
      <c r="F107" s="2">
        <f>SUM(F109:F143)</f>
        <v>5816</v>
      </c>
      <c r="G107" s="2">
        <f>SUM(G109:G143)</f>
        <v>5948</v>
      </c>
      <c r="H107" s="2">
        <f>SUM(H109:H143)</f>
        <v>132</v>
      </c>
      <c r="I107" s="2">
        <f>SUM(I109:I143)</f>
        <v>59</v>
      </c>
      <c r="J107" s="2">
        <f>SUM(J109:J143)</f>
        <v>14</v>
      </c>
      <c r="K107" s="2">
        <f>SUM(K109:K143)</f>
        <v>68</v>
      </c>
    </row>
    <row r="108" spans="2:11" x14ac:dyDescent="0.2">
      <c r="C108" s="9"/>
    </row>
    <row r="109" spans="2:11" x14ac:dyDescent="0.2">
      <c r="B109" s="5" t="s">
        <v>186</v>
      </c>
      <c r="C109" s="18">
        <v>2514</v>
      </c>
      <c r="D109" s="19">
        <v>2600</v>
      </c>
      <c r="E109" s="19">
        <v>2482</v>
      </c>
      <c r="F109" s="19">
        <v>2332</v>
      </c>
      <c r="G109" s="19">
        <v>2399</v>
      </c>
      <c r="H109" s="19">
        <v>71</v>
      </c>
      <c r="I109" s="19">
        <v>29</v>
      </c>
      <c r="J109" s="20" t="s">
        <v>333</v>
      </c>
      <c r="K109" s="20" t="s">
        <v>333</v>
      </c>
    </row>
    <row r="110" spans="2:11" x14ac:dyDescent="0.2">
      <c r="B110" s="5" t="s">
        <v>185</v>
      </c>
      <c r="C110" s="18">
        <v>183</v>
      </c>
      <c r="D110" s="19">
        <v>124</v>
      </c>
      <c r="E110" s="19">
        <v>198</v>
      </c>
      <c r="F110" s="19">
        <v>116</v>
      </c>
      <c r="G110" s="19">
        <v>184</v>
      </c>
      <c r="H110" s="20" t="s">
        <v>333</v>
      </c>
      <c r="I110" s="19">
        <v>2</v>
      </c>
      <c r="J110" s="20" t="s">
        <v>333</v>
      </c>
      <c r="K110" s="20" t="s">
        <v>333</v>
      </c>
    </row>
    <row r="111" spans="2:11" x14ac:dyDescent="0.2">
      <c r="B111" s="5" t="s">
        <v>184</v>
      </c>
      <c r="C111" s="18">
        <v>333</v>
      </c>
      <c r="D111" s="19">
        <v>577</v>
      </c>
      <c r="E111" s="19">
        <v>356</v>
      </c>
      <c r="F111" s="19">
        <v>493</v>
      </c>
      <c r="G111" s="19">
        <v>331</v>
      </c>
      <c r="H111" s="20" t="s">
        <v>333</v>
      </c>
      <c r="I111" s="20" t="s">
        <v>333</v>
      </c>
      <c r="J111" s="20" t="s">
        <v>333</v>
      </c>
      <c r="K111" s="20" t="s">
        <v>333</v>
      </c>
    </row>
    <row r="112" spans="2:11" x14ac:dyDescent="0.2">
      <c r="C112" s="9"/>
      <c r="H112" s="19"/>
      <c r="I112" s="19"/>
      <c r="J112" s="19"/>
      <c r="K112" s="19"/>
    </row>
    <row r="113" spans="2:11" x14ac:dyDescent="0.2">
      <c r="B113" s="5" t="s">
        <v>183</v>
      </c>
      <c r="C113" s="18">
        <v>163</v>
      </c>
      <c r="D113" s="19">
        <v>148</v>
      </c>
      <c r="E113" s="19">
        <v>126</v>
      </c>
      <c r="F113" s="19">
        <v>175</v>
      </c>
      <c r="G113" s="19">
        <v>128</v>
      </c>
      <c r="H113" s="20" t="s">
        <v>333</v>
      </c>
      <c r="I113" s="20" t="s">
        <v>333</v>
      </c>
      <c r="J113" s="20" t="s">
        <v>333</v>
      </c>
      <c r="K113" s="20" t="s">
        <v>333</v>
      </c>
    </row>
    <row r="114" spans="2:11" x14ac:dyDescent="0.2">
      <c r="B114" s="5" t="s">
        <v>182</v>
      </c>
      <c r="C114" s="18">
        <v>375</v>
      </c>
      <c r="D114" s="19">
        <v>363</v>
      </c>
      <c r="E114" s="19">
        <v>368</v>
      </c>
      <c r="F114" s="19">
        <v>299</v>
      </c>
      <c r="G114" s="19">
        <v>329</v>
      </c>
      <c r="H114" s="19">
        <v>2</v>
      </c>
      <c r="I114" s="19">
        <v>3</v>
      </c>
      <c r="J114" s="20" t="s">
        <v>333</v>
      </c>
      <c r="K114" s="20" t="s">
        <v>333</v>
      </c>
    </row>
    <row r="115" spans="2:11" x14ac:dyDescent="0.2">
      <c r="B115" s="5" t="s">
        <v>181</v>
      </c>
      <c r="C115" s="18">
        <v>567</v>
      </c>
      <c r="D115" s="19">
        <v>648</v>
      </c>
      <c r="E115" s="19">
        <v>528</v>
      </c>
      <c r="F115" s="19">
        <v>492</v>
      </c>
      <c r="G115" s="19">
        <v>469</v>
      </c>
      <c r="H115" s="19">
        <v>25</v>
      </c>
      <c r="I115" s="19">
        <v>8</v>
      </c>
      <c r="J115" s="19">
        <v>14</v>
      </c>
      <c r="K115" s="19">
        <v>68</v>
      </c>
    </row>
    <row r="116" spans="2:11" x14ac:dyDescent="0.2">
      <c r="B116" s="5" t="s">
        <v>180</v>
      </c>
      <c r="C116" s="18">
        <v>355</v>
      </c>
      <c r="D116" s="19">
        <v>320</v>
      </c>
      <c r="E116" s="19">
        <v>311</v>
      </c>
      <c r="F116" s="19">
        <v>316</v>
      </c>
      <c r="G116" s="19">
        <v>325</v>
      </c>
      <c r="H116" s="19">
        <v>8</v>
      </c>
      <c r="I116" s="19">
        <v>6</v>
      </c>
      <c r="J116" s="20" t="s">
        <v>333</v>
      </c>
      <c r="K116" s="20" t="s">
        <v>333</v>
      </c>
    </row>
    <row r="117" spans="2:11" x14ac:dyDescent="0.2">
      <c r="C117" s="9"/>
      <c r="H117" s="19"/>
      <c r="I117" s="19"/>
      <c r="J117" s="19"/>
      <c r="K117" s="19"/>
    </row>
    <row r="118" spans="2:11" x14ac:dyDescent="0.2">
      <c r="B118" s="5" t="s">
        <v>179</v>
      </c>
      <c r="C118" s="18">
        <v>126</v>
      </c>
      <c r="D118" s="19">
        <v>17</v>
      </c>
      <c r="E118" s="19">
        <v>93</v>
      </c>
      <c r="F118" s="19">
        <v>6</v>
      </c>
      <c r="G118" s="19">
        <v>92</v>
      </c>
      <c r="H118" s="19">
        <v>3</v>
      </c>
      <c r="I118" s="20" t="s">
        <v>333</v>
      </c>
      <c r="J118" s="20" t="s">
        <v>333</v>
      </c>
      <c r="K118" s="20" t="s">
        <v>333</v>
      </c>
    </row>
    <row r="119" spans="2:11" x14ac:dyDescent="0.2">
      <c r="B119" s="5" t="s">
        <v>178</v>
      </c>
      <c r="C119" s="18">
        <v>37</v>
      </c>
      <c r="D119" s="19">
        <v>83</v>
      </c>
      <c r="E119" s="19">
        <v>48</v>
      </c>
      <c r="F119" s="19">
        <v>83</v>
      </c>
      <c r="G119" s="19">
        <v>57</v>
      </c>
      <c r="H119" s="20" t="s">
        <v>333</v>
      </c>
      <c r="I119" s="20" t="s">
        <v>333</v>
      </c>
      <c r="J119" s="20" t="s">
        <v>333</v>
      </c>
      <c r="K119" s="20" t="s">
        <v>333</v>
      </c>
    </row>
    <row r="120" spans="2:11" x14ac:dyDescent="0.2">
      <c r="B120" s="5" t="s">
        <v>177</v>
      </c>
      <c r="C120" s="18">
        <v>13</v>
      </c>
      <c r="D120" s="19">
        <v>23</v>
      </c>
      <c r="E120" s="19">
        <v>6</v>
      </c>
      <c r="F120" s="19">
        <v>20</v>
      </c>
      <c r="G120" s="19">
        <v>2</v>
      </c>
      <c r="H120" s="20" t="s">
        <v>333</v>
      </c>
      <c r="I120" s="20" t="s">
        <v>333</v>
      </c>
      <c r="J120" s="20" t="s">
        <v>333</v>
      </c>
      <c r="K120" s="20" t="s">
        <v>333</v>
      </c>
    </row>
    <row r="121" spans="2:11" x14ac:dyDescent="0.2">
      <c r="C121" s="9"/>
      <c r="H121" s="19"/>
      <c r="I121" s="19"/>
      <c r="J121" s="19"/>
      <c r="K121" s="19"/>
    </row>
    <row r="122" spans="2:11" x14ac:dyDescent="0.2">
      <c r="B122" s="5" t="s">
        <v>175</v>
      </c>
      <c r="C122" s="18">
        <v>171</v>
      </c>
      <c r="D122" s="19">
        <v>186</v>
      </c>
      <c r="E122" s="19">
        <v>205</v>
      </c>
      <c r="F122" s="19">
        <v>194</v>
      </c>
      <c r="G122" s="19">
        <v>157</v>
      </c>
      <c r="H122" s="19">
        <v>3</v>
      </c>
      <c r="I122" s="20" t="s">
        <v>333</v>
      </c>
      <c r="J122" s="20" t="s">
        <v>333</v>
      </c>
      <c r="K122" s="20" t="s">
        <v>333</v>
      </c>
    </row>
    <row r="123" spans="2:11" x14ac:dyDescent="0.2">
      <c r="B123" s="5" t="s">
        <v>172</v>
      </c>
      <c r="C123" s="18">
        <v>139</v>
      </c>
      <c r="D123" s="19">
        <v>116</v>
      </c>
      <c r="E123" s="19">
        <v>133</v>
      </c>
      <c r="F123" s="19">
        <v>74</v>
      </c>
      <c r="G123" s="19">
        <v>131</v>
      </c>
      <c r="H123" s="20" t="s">
        <v>333</v>
      </c>
      <c r="I123" s="20" t="s">
        <v>333</v>
      </c>
      <c r="J123" s="20" t="s">
        <v>333</v>
      </c>
      <c r="K123" s="20" t="s">
        <v>333</v>
      </c>
    </row>
    <row r="124" spans="2:11" x14ac:dyDescent="0.2">
      <c r="B124" s="5" t="s">
        <v>171</v>
      </c>
      <c r="C124" s="18">
        <v>277</v>
      </c>
      <c r="D124" s="19">
        <v>212</v>
      </c>
      <c r="E124" s="19">
        <v>217</v>
      </c>
      <c r="F124" s="19">
        <v>154</v>
      </c>
      <c r="G124" s="19">
        <v>236</v>
      </c>
      <c r="H124" s="20" t="s">
        <v>333</v>
      </c>
      <c r="I124" s="20" t="s">
        <v>333</v>
      </c>
      <c r="J124" s="20" t="s">
        <v>333</v>
      </c>
      <c r="K124" s="20" t="s">
        <v>333</v>
      </c>
    </row>
    <row r="125" spans="2:11" x14ac:dyDescent="0.2">
      <c r="C125" s="9"/>
      <c r="H125" s="19"/>
      <c r="I125" s="19"/>
      <c r="J125" s="19"/>
      <c r="K125" s="19"/>
    </row>
    <row r="126" spans="2:11" x14ac:dyDescent="0.2">
      <c r="B126" s="5" t="s">
        <v>170</v>
      </c>
      <c r="C126" s="18">
        <v>206</v>
      </c>
      <c r="D126" s="19">
        <v>180</v>
      </c>
      <c r="E126" s="19">
        <v>180</v>
      </c>
      <c r="F126" s="19">
        <v>171</v>
      </c>
      <c r="G126" s="19">
        <v>152</v>
      </c>
      <c r="H126" s="19">
        <v>14</v>
      </c>
      <c r="I126" s="19">
        <v>7</v>
      </c>
      <c r="J126" s="20" t="s">
        <v>333</v>
      </c>
      <c r="K126" s="20" t="s">
        <v>333</v>
      </c>
    </row>
    <row r="127" spans="2:11" x14ac:dyDescent="0.2">
      <c r="B127" s="5" t="s">
        <v>169</v>
      </c>
      <c r="C127" s="18">
        <v>129</v>
      </c>
      <c r="D127" s="19">
        <v>82</v>
      </c>
      <c r="E127" s="19">
        <v>107</v>
      </c>
      <c r="F127" s="19">
        <v>87</v>
      </c>
      <c r="G127" s="19">
        <v>110</v>
      </c>
      <c r="H127" s="20" t="s">
        <v>333</v>
      </c>
      <c r="I127" s="20" t="s">
        <v>333</v>
      </c>
      <c r="J127" s="20" t="s">
        <v>333</v>
      </c>
      <c r="K127" s="20" t="s">
        <v>333</v>
      </c>
    </row>
    <row r="128" spans="2:11" x14ac:dyDescent="0.2">
      <c r="B128" s="5" t="s">
        <v>167</v>
      </c>
      <c r="C128" s="18">
        <v>5</v>
      </c>
      <c r="D128" s="19">
        <v>80</v>
      </c>
      <c r="E128" s="19">
        <v>7</v>
      </c>
      <c r="F128" s="19">
        <v>78</v>
      </c>
      <c r="G128" s="19">
        <v>10</v>
      </c>
      <c r="H128" s="20" t="s">
        <v>333</v>
      </c>
      <c r="I128" s="20" t="s">
        <v>333</v>
      </c>
      <c r="J128" s="20" t="s">
        <v>333</v>
      </c>
      <c r="K128" s="20" t="s">
        <v>333</v>
      </c>
    </row>
    <row r="129" spans="2:11" x14ac:dyDescent="0.2">
      <c r="C129" s="9"/>
      <c r="H129" s="19"/>
      <c r="I129" s="19"/>
      <c r="J129" s="19"/>
      <c r="K129" s="19"/>
    </row>
    <row r="130" spans="2:11" x14ac:dyDescent="0.2">
      <c r="B130" s="5" t="s">
        <v>165</v>
      </c>
      <c r="C130" s="18">
        <v>158</v>
      </c>
      <c r="D130" s="19">
        <v>171</v>
      </c>
      <c r="E130" s="19">
        <v>164</v>
      </c>
      <c r="F130" s="19">
        <v>135</v>
      </c>
      <c r="G130" s="19">
        <v>193</v>
      </c>
      <c r="H130" s="19">
        <v>3</v>
      </c>
      <c r="I130" s="19">
        <v>2</v>
      </c>
      <c r="J130" s="20" t="s">
        <v>333</v>
      </c>
      <c r="K130" s="20" t="s">
        <v>333</v>
      </c>
    </row>
    <row r="131" spans="2:11" x14ac:dyDescent="0.2">
      <c r="B131" s="5" t="s">
        <v>163</v>
      </c>
      <c r="C131" s="18">
        <v>101</v>
      </c>
      <c r="D131" s="19">
        <v>89</v>
      </c>
      <c r="E131" s="19">
        <v>103</v>
      </c>
      <c r="F131" s="19">
        <v>83</v>
      </c>
      <c r="G131" s="19">
        <v>101</v>
      </c>
      <c r="H131" s="20" t="s">
        <v>333</v>
      </c>
      <c r="I131" s="20" t="s">
        <v>333</v>
      </c>
      <c r="J131" s="20" t="s">
        <v>333</v>
      </c>
      <c r="K131" s="20" t="s">
        <v>333</v>
      </c>
    </row>
    <row r="132" spans="2:11" x14ac:dyDescent="0.2">
      <c r="B132" s="5" t="s">
        <v>161</v>
      </c>
      <c r="C132" s="18">
        <v>20</v>
      </c>
      <c r="D132" s="19">
        <v>11</v>
      </c>
      <c r="E132" s="19">
        <v>16</v>
      </c>
      <c r="F132" s="19">
        <v>8</v>
      </c>
      <c r="G132" s="19">
        <v>11</v>
      </c>
      <c r="H132" s="20" t="s">
        <v>333</v>
      </c>
      <c r="I132" s="20" t="s">
        <v>333</v>
      </c>
      <c r="J132" s="20" t="s">
        <v>333</v>
      </c>
      <c r="K132" s="20" t="s">
        <v>333</v>
      </c>
    </row>
    <row r="133" spans="2:11" x14ac:dyDescent="0.2">
      <c r="C133" s="9"/>
      <c r="H133" s="19"/>
      <c r="I133" s="19"/>
      <c r="J133" s="19"/>
      <c r="K133" s="19"/>
    </row>
    <row r="134" spans="2:11" x14ac:dyDescent="0.2">
      <c r="B134" s="5" t="s">
        <v>157</v>
      </c>
      <c r="C134" s="18">
        <v>2</v>
      </c>
      <c r="D134" s="19">
        <v>20</v>
      </c>
      <c r="E134" s="19">
        <v>1</v>
      </c>
      <c r="F134" s="19">
        <v>35</v>
      </c>
      <c r="G134" s="19">
        <v>1</v>
      </c>
      <c r="H134" s="20" t="s">
        <v>333</v>
      </c>
      <c r="I134" s="20" t="s">
        <v>333</v>
      </c>
      <c r="J134" s="20" t="s">
        <v>333</v>
      </c>
      <c r="K134" s="20" t="s">
        <v>333</v>
      </c>
    </row>
    <row r="135" spans="2:11" x14ac:dyDescent="0.2">
      <c r="B135" s="5" t="s">
        <v>156</v>
      </c>
      <c r="C135" s="18">
        <v>4</v>
      </c>
      <c r="D135" s="19">
        <v>36</v>
      </c>
      <c r="E135" s="19">
        <v>1</v>
      </c>
      <c r="F135" s="19">
        <v>26</v>
      </c>
      <c r="G135" s="19">
        <v>5</v>
      </c>
      <c r="H135" s="20" t="s">
        <v>333</v>
      </c>
      <c r="I135" s="20" t="s">
        <v>333</v>
      </c>
      <c r="J135" s="20" t="s">
        <v>333</v>
      </c>
      <c r="K135" s="20" t="s">
        <v>333</v>
      </c>
    </row>
    <row r="136" spans="2:11" x14ac:dyDescent="0.2">
      <c r="B136" s="5" t="s">
        <v>154</v>
      </c>
      <c r="C136" s="18">
        <v>13</v>
      </c>
      <c r="D136" s="19">
        <v>5</v>
      </c>
      <c r="E136" s="19">
        <v>2</v>
      </c>
      <c r="F136" s="19">
        <v>5</v>
      </c>
      <c r="G136" s="19">
        <v>10</v>
      </c>
      <c r="H136" s="20" t="s">
        <v>333</v>
      </c>
      <c r="I136" s="20" t="s">
        <v>333</v>
      </c>
      <c r="J136" s="20" t="s">
        <v>333</v>
      </c>
      <c r="K136" s="20" t="s">
        <v>333</v>
      </c>
    </row>
    <row r="137" spans="2:11" x14ac:dyDescent="0.2">
      <c r="C137" s="9"/>
      <c r="H137" s="19"/>
      <c r="I137" s="19"/>
      <c r="J137" s="19"/>
      <c r="K137" s="19"/>
    </row>
    <row r="138" spans="2:11" x14ac:dyDescent="0.2">
      <c r="B138" s="5" t="s">
        <v>152</v>
      </c>
      <c r="C138" s="18">
        <v>129</v>
      </c>
      <c r="D138" s="19">
        <v>128</v>
      </c>
      <c r="E138" s="19">
        <v>142</v>
      </c>
      <c r="F138" s="19">
        <v>119</v>
      </c>
      <c r="G138" s="19">
        <v>131</v>
      </c>
      <c r="H138" s="20" t="s">
        <v>333</v>
      </c>
      <c r="I138" s="20" t="s">
        <v>333</v>
      </c>
      <c r="J138" s="20" t="s">
        <v>333</v>
      </c>
      <c r="K138" s="20" t="s">
        <v>333</v>
      </c>
    </row>
    <row r="139" spans="2:11" x14ac:dyDescent="0.2">
      <c r="B139" s="5" t="s">
        <v>147</v>
      </c>
      <c r="C139" s="18">
        <v>178</v>
      </c>
      <c r="D139" s="19">
        <v>156</v>
      </c>
      <c r="E139" s="19">
        <v>188</v>
      </c>
      <c r="F139" s="19">
        <v>120</v>
      </c>
      <c r="G139" s="19">
        <v>168</v>
      </c>
      <c r="H139" s="20" t="s">
        <v>333</v>
      </c>
      <c r="I139" s="20" t="s">
        <v>333</v>
      </c>
      <c r="J139" s="20" t="s">
        <v>333</v>
      </c>
      <c r="K139" s="20" t="s">
        <v>333</v>
      </c>
    </row>
    <row r="140" spans="2:11" x14ac:dyDescent="0.2">
      <c r="B140" s="5" t="s">
        <v>145</v>
      </c>
      <c r="C140" s="18">
        <v>3</v>
      </c>
      <c r="D140" s="19">
        <v>1</v>
      </c>
      <c r="E140" s="19">
        <v>1</v>
      </c>
      <c r="F140" s="19">
        <v>1</v>
      </c>
      <c r="G140" s="19">
        <v>2</v>
      </c>
      <c r="H140" s="19">
        <v>3</v>
      </c>
      <c r="I140" s="19">
        <v>2</v>
      </c>
      <c r="J140" s="20" t="s">
        <v>333</v>
      </c>
      <c r="K140" s="20" t="s">
        <v>333</v>
      </c>
    </row>
    <row r="141" spans="2:11" x14ac:dyDescent="0.2">
      <c r="C141" s="9"/>
    </row>
    <row r="142" spans="2:11" x14ac:dyDescent="0.2">
      <c r="B142" s="5" t="s">
        <v>144</v>
      </c>
      <c r="C142" s="18">
        <v>96</v>
      </c>
      <c r="D142" s="19">
        <v>91</v>
      </c>
      <c r="E142" s="19">
        <v>99</v>
      </c>
      <c r="F142" s="19">
        <v>116</v>
      </c>
      <c r="G142" s="19">
        <v>117</v>
      </c>
      <c r="H142" s="20" t="s">
        <v>333</v>
      </c>
      <c r="I142" s="20" t="s">
        <v>333</v>
      </c>
      <c r="J142" s="20" t="s">
        <v>333</v>
      </c>
      <c r="K142" s="20" t="s">
        <v>333</v>
      </c>
    </row>
    <row r="143" spans="2:11" x14ac:dyDescent="0.2">
      <c r="B143" s="5" t="s">
        <v>141</v>
      </c>
      <c r="C143" s="18">
        <v>80</v>
      </c>
      <c r="D143" s="19">
        <v>54</v>
      </c>
      <c r="E143" s="19">
        <v>64</v>
      </c>
      <c r="F143" s="19">
        <v>78</v>
      </c>
      <c r="G143" s="19">
        <v>97</v>
      </c>
      <c r="H143" s="20" t="s">
        <v>333</v>
      </c>
      <c r="I143" s="20" t="s">
        <v>333</v>
      </c>
      <c r="J143" s="20" t="s">
        <v>333</v>
      </c>
      <c r="K143" s="20" t="s">
        <v>333</v>
      </c>
    </row>
    <row r="144" spans="2:11" ht="18" thickBot="1" x14ac:dyDescent="0.25">
      <c r="B144" s="7"/>
      <c r="C144" s="49"/>
      <c r="D144" s="34"/>
      <c r="E144" s="34"/>
      <c r="F144" s="34"/>
      <c r="G144" s="34"/>
      <c r="H144" s="34"/>
      <c r="I144" s="34"/>
      <c r="J144" s="34"/>
      <c r="K144" s="34"/>
    </row>
    <row r="145" spans="1:3" x14ac:dyDescent="0.2">
      <c r="C145" s="5" t="s">
        <v>39</v>
      </c>
    </row>
    <row r="146" spans="1:3" x14ac:dyDescent="0.2">
      <c r="A146" s="5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6"/>
  <dimension ref="A1:K46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4" width="9.69921875" style="6"/>
    <col min="5" max="5" width="10.69921875" style="6" customWidth="1"/>
    <col min="6" max="6" width="9.69921875" style="6"/>
    <col min="7" max="9" width="10.69921875" style="6" customWidth="1"/>
    <col min="10" max="16384" width="9.69921875" style="6"/>
  </cols>
  <sheetData>
    <row r="1" spans="1:11" x14ac:dyDescent="0.2">
      <c r="A1" s="5"/>
    </row>
    <row r="6" spans="1:11" x14ac:dyDescent="0.2">
      <c r="E6" s="1" t="s">
        <v>377</v>
      </c>
    </row>
    <row r="7" spans="1:11" ht="18" thickBot="1" x14ac:dyDescent="0.25">
      <c r="B7" s="7"/>
      <c r="C7" s="7"/>
      <c r="D7" s="7"/>
      <c r="E7" s="8" t="s">
        <v>376</v>
      </c>
      <c r="F7" s="7"/>
      <c r="G7" s="7"/>
      <c r="H7" s="7"/>
      <c r="I7" s="7"/>
      <c r="J7" s="7"/>
      <c r="K7" s="7"/>
    </row>
    <row r="8" spans="1:11" x14ac:dyDescent="0.2">
      <c r="C8" s="9"/>
      <c r="D8" s="9"/>
      <c r="E8" s="9"/>
      <c r="F8" s="12"/>
      <c r="G8" s="12"/>
      <c r="H8" s="12"/>
      <c r="I8" s="12"/>
      <c r="J8" s="9"/>
      <c r="K8" s="9"/>
    </row>
    <row r="9" spans="1:11" x14ac:dyDescent="0.2">
      <c r="C9" s="14" t="s">
        <v>375</v>
      </c>
      <c r="D9" s="14" t="s">
        <v>118</v>
      </c>
      <c r="E9" s="14" t="s">
        <v>374</v>
      </c>
      <c r="F9" s="9"/>
      <c r="G9" s="9"/>
      <c r="H9" s="9"/>
      <c r="I9" s="9"/>
      <c r="J9" s="14" t="s">
        <v>201</v>
      </c>
      <c r="K9" s="14" t="s">
        <v>359</v>
      </c>
    </row>
    <row r="10" spans="1:11" x14ac:dyDescent="0.2">
      <c r="B10" s="12"/>
      <c r="C10" s="10"/>
      <c r="D10" s="10"/>
      <c r="E10" s="13" t="s">
        <v>373</v>
      </c>
      <c r="F10" s="13" t="s">
        <v>372</v>
      </c>
      <c r="G10" s="13" t="s">
        <v>371</v>
      </c>
      <c r="H10" s="13" t="s">
        <v>370</v>
      </c>
      <c r="I10" s="13" t="s">
        <v>369</v>
      </c>
      <c r="J10" s="13" t="s">
        <v>197</v>
      </c>
      <c r="K10" s="13" t="s">
        <v>197</v>
      </c>
    </row>
    <row r="11" spans="1:11" x14ac:dyDescent="0.2">
      <c r="C11" s="16" t="s">
        <v>15</v>
      </c>
      <c r="D11" s="17" t="s">
        <v>111</v>
      </c>
      <c r="E11" s="17" t="s">
        <v>16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7" t="s">
        <v>16</v>
      </c>
    </row>
    <row r="12" spans="1:11" x14ac:dyDescent="0.2">
      <c r="C12" s="9"/>
      <c r="F12" s="1" t="s">
        <v>368</v>
      </c>
    </row>
    <row r="13" spans="1:11" x14ac:dyDescent="0.2">
      <c r="B13" s="5" t="s">
        <v>365</v>
      </c>
      <c r="C13" s="18">
        <v>1</v>
      </c>
      <c r="D13" s="19">
        <v>28</v>
      </c>
      <c r="E13" s="22">
        <f>SUM(F13:I13)</f>
        <v>139</v>
      </c>
      <c r="F13" s="19">
        <v>4</v>
      </c>
      <c r="G13" s="19">
        <v>35</v>
      </c>
      <c r="H13" s="19">
        <v>17</v>
      </c>
      <c r="I13" s="19">
        <v>83</v>
      </c>
      <c r="J13" s="19">
        <v>48</v>
      </c>
      <c r="K13" s="19">
        <v>24</v>
      </c>
    </row>
    <row r="14" spans="1:11" x14ac:dyDescent="0.2">
      <c r="B14" s="5" t="s">
        <v>83</v>
      </c>
      <c r="C14" s="18">
        <v>1</v>
      </c>
      <c r="D14" s="19">
        <v>27</v>
      </c>
      <c r="E14" s="22">
        <f>SUM(F14:I14)</f>
        <v>107</v>
      </c>
      <c r="F14" s="19">
        <v>1</v>
      </c>
      <c r="G14" s="19">
        <v>23</v>
      </c>
      <c r="H14" s="19">
        <v>21</v>
      </c>
      <c r="I14" s="19">
        <v>62</v>
      </c>
      <c r="J14" s="19">
        <v>57</v>
      </c>
      <c r="K14" s="19">
        <v>27</v>
      </c>
    </row>
    <row r="15" spans="1:11" x14ac:dyDescent="0.2">
      <c r="B15" s="5" t="s">
        <v>82</v>
      </c>
      <c r="C15" s="18">
        <v>1</v>
      </c>
      <c r="D15" s="19">
        <v>22</v>
      </c>
      <c r="E15" s="22">
        <f>SUM(F15:I15)</f>
        <v>96</v>
      </c>
      <c r="F15" s="19">
        <v>2</v>
      </c>
      <c r="G15" s="19">
        <v>16</v>
      </c>
      <c r="H15" s="19">
        <v>13</v>
      </c>
      <c r="I15" s="19">
        <v>65</v>
      </c>
      <c r="J15" s="19">
        <v>55</v>
      </c>
      <c r="K15" s="19">
        <v>31</v>
      </c>
    </row>
    <row r="16" spans="1:11" x14ac:dyDescent="0.2">
      <c r="B16" s="5" t="s">
        <v>364</v>
      </c>
      <c r="C16" s="18">
        <v>1</v>
      </c>
      <c r="D16" s="19">
        <v>19</v>
      </c>
      <c r="E16" s="22">
        <f>SUM(F16:I16)</f>
        <v>65</v>
      </c>
      <c r="F16" s="19">
        <v>2</v>
      </c>
      <c r="G16" s="19">
        <v>8</v>
      </c>
      <c r="H16" s="19">
        <v>11</v>
      </c>
      <c r="I16" s="19">
        <v>44</v>
      </c>
      <c r="J16" s="19">
        <v>56</v>
      </c>
      <c r="K16" s="19">
        <v>32</v>
      </c>
    </row>
    <row r="17" spans="2:11" x14ac:dyDescent="0.2">
      <c r="B17" s="5" t="s">
        <v>76</v>
      </c>
      <c r="C17" s="18">
        <v>1</v>
      </c>
      <c r="D17" s="19">
        <v>20</v>
      </c>
      <c r="E17" s="22">
        <f>SUM(F17:I17)</f>
        <v>53</v>
      </c>
      <c r="F17" s="19">
        <v>6</v>
      </c>
      <c r="G17" s="19">
        <v>6</v>
      </c>
      <c r="H17" s="19">
        <v>4</v>
      </c>
      <c r="I17" s="19">
        <v>37</v>
      </c>
      <c r="J17" s="19">
        <v>59</v>
      </c>
      <c r="K17" s="19">
        <v>30</v>
      </c>
    </row>
    <row r="18" spans="2:11" x14ac:dyDescent="0.2">
      <c r="C18" s="9"/>
    </row>
    <row r="19" spans="2:11" x14ac:dyDescent="0.2">
      <c r="B19" s="5" t="s">
        <v>75</v>
      </c>
      <c r="C19" s="18">
        <v>1</v>
      </c>
      <c r="D19" s="19">
        <v>20</v>
      </c>
      <c r="E19" s="22">
        <f>SUM(F19:I19)</f>
        <v>51</v>
      </c>
      <c r="F19" s="19">
        <v>5</v>
      </c>
      <c r="G19" s="19">
        <v>8</v>
      </c>
      <c r="H19" s="19">
        <v>5</v>
      </c>
      <c r="I19" s="19">
        <v>33</v>
      </c>
      <c r="J19" s="19">
        <v>58</v>
      </c>
      <c r="K19" s="19">
        <v>36</v>
      </c>
    </row>
    <row r="20" spans="2:11" x14ac:dyDescent="0.2">
      <c r="B20" s="5" t="s">
        <v>74</v>
      </c>
      <c r="C20" s="18">
        <v>1</v>
      </c>
      <c r="D20" s="19">
        <v>20</v>
      </c>
      <c r="E20" s="22">
        <f>SUM(F20:I20)</f>
        <v>50</v>
      </c>
      <c r="F20" s="19">
        <v>5</v>
      </c>
      <c r="G20" s="19">
        <v>8</v>
      </c>
      <c r="H20" s="19">
        <v>7</v>
      </c>
      <c r="I20" s="19">
        <v>30</v>
      </c>
      <c r="J20" s="19">
        <v>59</v>
      </c>
      <c r="K20" s="19">
        <v>35</v>
      </c>
    </row>
    <row r="21" spans="2:11" x14ac:dyDescent="0.2">
      <c r="B21" s="5" t="s">
        <v>73</v>
      </c>
      <c r="C21" s="18">
        <v>1</v>
      </c>
      <c r="D21" s="19">
        <v>22</v>
      </c>
      <c r="E21" s="22">
        <f>SUM(F21:I21)</f>
        <v>54</v>
      </c>
      <c r="F21" s="19">
        <v>6</v>
      </c>
      <c r="G21" s="19">
        <v>9</v>
      </c>
      <c r="H21" s="19">
        <v>6</v>
      </c>
      <c r="I21" s="19">
        <v>33</v>
      </c>
      <c r="J21" s="19">
        <v>63</v>
      </c>
      <c r="K21" s="19">
        <v>33</v>
      </c>
    </row>
    <row r="22" spans="2:11" x14ac:dyDescent="0.2">
      <c r="B22" s="1" t="s">
        <v>363</v>
      </c>
      <c r="C22" s="38">
        <v>1</v>
      </c>
      <c r="D22" s="39">
        <v>24</v>
      </c>
      <c r="E22" s="2">
        <f>SUM(F22:I22)</f>
        <v>60</v>
      </c>
      <c r="F22" s="39">
        <v>7</v>
      </c>
      <c r="G22" s="39">
        <v>9</v>
      </c>
      <c r="H22" s="39">
        <v>7</v>
      </c>
      <c r="I22" s="39">
        <v>37</v>
      </c>
      <c r="J22" s="39">
        <v>67</v>
      </c>
      <c r="K22" s="39">
        <v>31</v>
      </c>
    </row>
    <row r="23" spans="2:11" x14ac:dyDescent="0.2">
      <c r="C23" s="9"/>
      <c r="F23" s="1" t="s">
        <v>367</v>
      </c>
    </row>
    <row r="24" spans="2:11" x14ac:dyDescent="0.2">
      <c r="B24" s="5" t="s">
        <v>365</v>
      </c>
      <c r="C24" s="18">
        <v>1</v>
      </c>
      <c r="D24" s="19">
        <v>30</v>
      </c>
      <c r="E24" s="22">
        <f>SUM(F24:I24)</f>
        <v>156</v>
      </c>
      <c r="F24" s="19">
        <v>26</v>
      </c>
      <c r="G24" s="19">
        <v>58</v>
      </c>
      <c r="H24" s="19">
        <v>25</v>
      </c>
      <c r="I24" s="19">
        <v>47</v>
      </c>
      <c r="J24" s="19">
        <v>63</v>
      </c>
      <c r="K24" s="19">
        <v>21</v>
      </c>
    </row>
    <row r="25" spans="2:11" x14ac:dyDescent="0.2">
      <c r="B25" s="5" t="s">
        <v>83</v>
      </c>
      <c r="C25" s="18">
        <v>1</v>
      </c>
      <c r="D25" s="19">
        <v>28</v>
      </c>
      <c r="E25" s="22">
        <f>SUM(F25:I25)</f>
        <v>137</v>
      </c>
      <c r="F25" s="19">
        <v>20</v>
      </c>
      <c r="G25" s="19">
        <v>56</v>
      </c>
      <c r="H25" s="19">
        <v>25</v>
      </c>
      <c r="I25" s="19">
        <v>36</v>
      </c>
      <c r="J25" s="19">
        <v>63</v>
      </c>
      <c r="K25" s="19">
        <v>22</v>
      </c>
    </row>
    <row r="26" spans="2:11" x14ac:dyDescent="0.2">
      <c r="B26" s="5" t="s">
        <v>82</v>
      </c>
      <c r="C26" s="18">
        <v>1</v>
      </c>
      <c r="D26" s="19">
        <v>24</v>
      </c>
      <c r="E26" s="22">
        <f>SUM(F26:I26)</f>
        <v>117</v>
      </c>
      <c r="F26" s="19">
        <v>17</v>
      </c>
      <c r="G26" s="19">
        <v>30</v>
      </c>
      <c r="H26" s="19">
        <v>30</v>
      </c>
      <c r="I26" s="19">
        <v>40</v>
      </c>
      <c r="J26" s="19">
        <v>62</v>
      </c>
      <c r="K26" s="19">
        <v>22</v>
      </c>
    </row>
    <row r="27" spans="2:11" x14ac:dyDescent="0.2">
      <c r="B27" s="5" t="s">
        <v>364</v>
      </c>
      <c r="C27" s="18">
        <v>1</v>
      </c>
      <c r="D27" s="19">
        <v>23</v>
      </c>
      <c r="E27" s="22">
        <f>SUM(F27:I27)</f>
        <v>103</v>
      </c>
      <c r="F27" s="19">
        <v>21</v>
      </c>
      <c r="G27" s="19">
        <v>28</v>
      </c>
      <c r="H27" s="19">
        <v>16</v>
      </c>
      <c r="I27" s="19">
        <v>38</v>
      </c>
      <c r="J27" s="19">
        <v>69</v>
      </c>
      <c r="K27" s="19">
        <v>25</v>
      </c>
    </row>
    <row r="28" spans="2:11" x14ac:dyDescent="0.2">
      <c r="B28" s="5" t="s">
        <v>76</v>
      </c>
      <c r="C28" s="18">
        <v>1</v>
      </c>
      <c r="D28" s="19">
        <v>23</v>
      </c>
      <c r="E28" s="22">
        <f>SUM(F28:I28)</f>
        <v>71</v>
      </c>
      <c r="F28" s="19">
        <v>7</v>
      </c>
      <c r="G28" s="19">
        <v>24</v>
      </c>
      <c r="H28" s="19">
        <v>21</v>
      </c>
      <c r="I28" s="19">
        <v>19</v>
      </c>
      <c r="J28" s="19">
        <v>66</v>
      </c>
      <c r="K28" s="19">
        <v>28</v>
      </c>
    </row>
    <row r="29" spans="2:11" x14ac:dyDescent="0.2">
      <c r="C29" s="9"/>
    </row>
    <row r="30" spans="2:11" x14ac:dyDescent="0.2">
      <c r="B30" s="5" t="s">
        <v>75</v>
      </c>
      <c r="C30" s="18">
        <v>1</v>
      </c>
      <c r="D30" s="19">
        <v>25</v>
      </c>
      <c r="E30" s="22">
        <f>SUM(F30:I30)</f>
        <v>69</v>
      </c>
      <c r="F30" s="19">
        <v>12</v>
      </c>
      <c r="G30" s="19">
        <v>20</v>
      </c>
      <c r="H30" s="19">
        <v>21</v>
      </c>
      <c r="I30" s="19">
        <v>16</v>
      </c>
      <c r="J30" s="19">
        <v>69</v>
      </c>
      <c r="K30" s="19">
        <v>29</v>
      </c>
    </row>
    <row r="31" spans="2:11" x14ac:dyDescent="0.2">
      <c r="B31" s="5" t="s">
        <v>74</v>
      </c>
      <c r="C31" s="18">
        <v>1</v>
      </c>
      <c r="D31" s="19">
        <v>25</v>
      </c>
      <c r="E31" s="22">
        <f>SUM(F31:I31)</f>
        <v>66</v>
      </c>
      <c r="F31" s="19">
        <v>11</v>
      </c>
      <c r="G31" s="19">
        <v>23</v>
      </c>
      <c r="H31" s="19">
        <v>16</v>
      </c>
      <c r="I31" s="19">
        <v>16</v>
      </c>
      <c r="J31" s="19">
        <v>66</v>
      </c>
      <c r="K31" s="19">
        <v>29</v>
      </c>
    </row>
    <row r="32" spans="2:11" x14ac:dyDescent="0.2">
      <c r="B32" s="5" t="s">
        <v>73</v>
      </c>
      <c r="C32" s="18">
        <v>1</v>
      </c>
      <c r="D32" s="19">
        <v>24</v>
      </c>
      <c r="E32" s="22">
        <f>SUM(F32:I32)</f>
        <v>67</v>
      </c>
      <c r="F32" s="19">
        <v>8</v>
      </c>
      <c r="G32" s="19">
        <v>16</v>
      </c>
      <c r="H32" s="19">
        <v>14</v>
      </c>
      <c r="I32" s="19">
        <v>29</v>
      </c>
      <c r="J32" s="19">
        <v>65</v>
      </c>
      <c r="K32" s="19">
        <v>31</v>
      </c>
    </row>
    <row r="33" spans="1:11" x14ac:dyDescent="0.2">
      <c r="B33" s="1" t="s">
        <v>363</v>
      </c>
      <c r="C33" s="38">
        <v>1</v>
      </c>
      <c r="D33" s="39">
        <v>24</v>
      </c>
      <c r="E33" s="2">
        <f>SUM(F33:I33)</f>
        <v>74</v>
      </c>
      <c r="F33" s="39">
        <v>8</v>
      </c>
      <c r="G33" s="39">
        <v>13</v>
      </c>
      <c r="H33" s="39">
        <v>16</v>
      </c>
      <c r="I33" s="39">
        <v>37</v>
      </c>
      <c r="J33" s="39">
        <v>66</v>
      </c>
      <c r="K33" s="39">
        <v>30</v>
      </c>
    </row>
    <row r="34" spans="1:11" x14ac:dyDescent="0.2">
      <c r="A34" s="2"/>
      <c r="C34" s="9"/>
      <c r="F34" s="1" t="s">
        <v>366</v>
      </c>
    </row>
    <row r="35" spans="1:11" x14ac:dyDescent="0.2">
      <c r="B35" s="5" t="s">
        <v>365</v>
      </c>
      <c r="C35" s="18">
        <v>4</v>
      </c>
      <c r="D35" s="19">
        <v>50</v>
      </c>
      <c r="E35" s="22">
        <f>SUM(F35:I35)</f>
        <v>368</v>
      </c>
      <c r="F35" s="20" t="s">
        <v>203</v>
      </c>
      <c r="G35" s="19">
        <v>207</v>
      </c>
      <c r="H35" s="19">
        <v>90</v>
      </c>
      <c r="I35" s="19">
        <v>71</v>
      </c>
      <c r="J35" s="19">
        <v>101</v>
      </c>
      <c r="K35" s="19">
        <v>56</v>
      </c>
    </row>
    <row r="36" spans="1:11" x14ac:dyDescent="0.2">
      <c r="B36" s="5" t="s">
        <v>83</v>
      </c>
      <c r="C36" s="18">
        <v>6</v>
      </c>
      <c r="D36" s="19">
        <v>134</v>
      </c>
      <c r="E36" s="22">
        <f>SUM(F36:I36)</f>
        <v>675</v>
      </c>
      <c r="F36" s="20" t="s">
        <v>203</v>
      </c>
      <c r="G36" s="19">
        <v>348</v>
      </c>
      <c r="H36" s="19">
        <v>165</v>
      </c>
      <c r="I36" s="19">
        <v>162</v>
      </c>
      <c r="J36" s="19">
        <v>234</v>
      </c>
      <c r="K36" s="19">
        <v>105</v>
      </c>
    </row>
    <row r="37" spans="1:11" x14ac:dyDescent="0.2">
      <c r="B37" s="5" t="s">
        <v>82</v>
      </c>
      <c r="C37" s="18">
        <v>6</v>
      </c>
      <c r="D37" s="19">
        <v>141</v>
      </c>
      <c r="E37" s="22">
        <f>SUM(F37:I37)</f>
        <v>834</v>
      </c>
      <c r="F37" s="20" t="s">
        <v>203</v>
      </c>
      <c r="G37" s="19">
        <v>261</v>
      </c>
      <c r="H37" s="19">
        <v>244</v>
      </c>
      <c r="I37" s="19">
        <v>329</v>
      </c>
      <c r="J37" s="19">
        <v>304</v>
      </c>
      <c r="K37" s="19">
        <v>125</v>
      </c>
    </row>
    <row r="38" spans="1:11" x14ac:dyDescent="0.2">
      <c r="B38" s="5" t="s">
        <v>364</v>
      </c>
      <c r="C38" s="18">
        <v>8</v>
      </c>
      <c r="D38" s="19">
        <v>169</v>
      </c>
      <c r="E38" s="22">
        <f>SUM(F38:I38)</f>
        <v>735</v>
      </c>
      <c r="F38" s="20" t="s">
        <v>203</v>
      </c>
      <c r="G38" s="19">
        <v>199</v>
      </c>
      <c r="H38" s="19">
        <v>187</v>
      </c>
      <c r="I38" s="19">
        <v>349</v>
      </c>
      <c r="J38" s="19">
        <v>392</v>
      </c>
      <c r="K38" s="19">
        <v>143</v>
      </c>
    </row>
    <row r="39" spans="1:11" x14ac:dyDescent="0.2">
      <c r="B39" s="5" t="s">
        <v>76</v>
      </c>
      <c r="C39" s="18">
        <v>9</v>
      </c>
      <c r="D39" s="19">
        <v>222</v>
      </c>
      <c r="E39" s="22">
        <f>SUM(F39:I39)</f>
        <v>753</v>
      </c>
      <c r="F39" s="20" t="s">
        <v>203</v>
      </c>
      <c r="G39" s="19">
        <v>249</v>
      </c>
      <c r="H39" s="19">
        <v>172</v>
      </c>
      <c r="I39" s="19">
        <v>332</v>
      </c>
      <c r="J39" s="19">
        <v>553</v>
      </c>
      <c r="K39" s="19">
        <v>169</v>
      </c>
    </row>
    <row r="40" spans="1:11" x14ac:dyDescent="0.2">
      <c r="C40" s="9"/>
    </row>
    <row r="41" spans="1:11" x14ac:dyDescent="0.2">
      <c r="B41" s="5" t="s">
        <v>75</v>
      </c>
      <c r="C41" s="18">
        <v>9</v>
      </c>
      <c r="D41" s="19">
        <v>231</v>
      </c>
      <c r="E41" s="22">
        <f>SUM(F41:I41)</f>
        <v>776</v>
      </c>
      <c r="F41" s="20" t="s">
        <v>203</v>
      </c>
      <c r="G41" s="19">
        <v>257</v>
      </c>
      <c r="H41" s="19">
        <v>171</v>
      </c>
      <c r="I41" s="19">
        <v>348</v>
      </c>
      <c r="J41" s="19">
        <v>564</v>
      </c>
      <c r="K41" s="19">
        <v>174</v>
      </c>
    </row>
    <row r="42" spans="1:11" x14ac:dyDescent="0.2">
      <c r="B42" s="5" t="s">
        <v>74</v>
      </c>
      <c r="C42" s="18">
        <v>9</v>
      </c>
      <c r="D42" s="19">
        <v>234</v>
      </c>
      <c r="E42" s="22">
        <f>SUM(F42:I42)</f>
        <v>769</v>
      </c>
      <c r="F42" s="20" t="s">
        <v>203</v>
      </c>
      <c r="G42" s="19">
        <v>238</v>
      </c>
      <c r="H42" s="19">
        <v>190</v>
      </c>
      <c r="I42" s="19">
        <v>341</v>
      </c>
      <c r="J42" s="19">
        <v>561</v>
      </c>
      <c r="K42" s="19">
        <v>177</v>
      </c>
    </row>
    <row r="43" spans="1:11" x14ac:dyDescent="0.2">
      <c r="B43" s="5" t="s">
        <v>73</v>
      </c>
      <c r="C43" s="18">
        <v>9</v>
      </c>
      <c r="D43" s="19">
        <v>240</v>
      </c>
      <c r="E43" s="22">
        <f>SUM(F43:I43)</f>
        <v>788</v>
      </c>
      <c r="F43" s="20" t="s">
        <v>203</v>
      </c>
      <c r="G43" s="19">
        <v>235</v>
      </c>
      <c r="H43" s="19">
        <v>207</v>
      </c>
      <c r="I43" s="19">
        <v>346</v>
      </c>
      <c r="J43" s="19">
        <v>590</v>
      </c>
      <c r="K43" s="19">
        <v>181</v>
      </c>
    </row>
    <row r="44" spans="1:11" x14ac:dyDescent="0.2">
      <c r="B44" s="1" t="s">
        <v>363</v>
      </c>
      <c r="C44" s="38">
        <v>10</v>
      </c>
      <c r="D44" s="39">
        <v>251</v>
      </c>
      <c r="E44" s="2">
        <f>SUM(F44:I44)</f>
        <v>802</v>
      </c>
      <c r="F44" s="40" t="s">
        <v>203</v>
      </c>
      <c r="G44" s="39">
        <v>245</v>
      </c>
      <c r="H44" s="39">
        <v>213</v>
      </c>
      <c r="I44" s="39">
        <v>344</v>
      </c>
      <c r="J44" s="39">
        <v>624</v>
      </c>
      <c r="K44" s="39">
        <v>183</v>
      </c>
    </row>
    <row r="45" spans="1:11" ht="18" thickBot="1" x14ac:dyDescent="0.25">
      <c r="B45" s="7"/>
      <c r="C45" s="23"/>
      <c r="D45" s="7"/>
      <c r="E45" s="7"/>
      <c r="F45" s="7"/>
      <c r="G45" s="7"/>
      <c r="H45" s="24"/>
      <c r="I45" s="24"/>
      <c r="J45" s="24"/>
      <c r="K45" s="24"/>
    </row>
    <row r="46" spans="1:11" x14ac:dyDescent="0.2">
      <c r="C46" s="5" t="s">
        <v>39</v>
      </c>
      <c r="I46" s="2"/>
      <c r="J46" s="2"/>
      <c r="K46" s="2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7"/>
  <dimension ref="A1:K31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4" width="9.69921875" style="6"/>
    <col min="5" max="5" width="10.69921875" style="6" customWidth="1"/>
    <col min="6" max="6" width="9.69921875" style="6"/>
    <col min="7" max="9" width="10.69921875" style="6" customWidth="1"/>
    <col min="10" max="16384" width="9.69921875" style="6"/>
  </cols>
  <sheetData>
    <row r="1" spans="1:11" x14ac:dyDescent="0.2">
      <c r="A1" s="5"/>
    </row>
    <row r="6" spans="1:11" x14ac:dyDescent="0.2">
      <c r="E6" s="1" t="s">
        <v>384</v>
      </c>
    </row>
    <row r="7" spans="1:11" x14ac:dyDescent="0.2">
      <c r="C7" s="1" t="s">
        <v>383</v>
      </c>
    </row>
    <row r="8" spans="1:11" ht="18" thickBot="1" x14ac:dyDescent="0.25">
      <c r="B8" s="7"/>
      <c r="C8" s="8" t="s">
        <v>356</v>
      </c>
      <c r="D8" s="7"/>
      <c r="E8" s="7"/>
      <c r="F8" s="7"/>
      <c r="G8" s="7"/>
      <c r="H8" s="7"/>
      <c r="I8" s="7"/>
      <c r="J8" s="7"/>
      <c r="K8" s="7"/>
    </row>
    <row r="9" spans="1:11" x14ac:dyDescent="0.2">
      <c r="C9" s="9"/>
      <c r="G9" s="9"/>
    </row>
    <row r="10" spans="1:11" x14ac:dyDescent="0.2">
      <c r="C10" s="10"/>
      <c r="D10" s="51" t="s">
        <v>382</v>
      </c>
      <c r="E10" s="12"/>
      <c r="F10" s="12"/>
      <c r="G10" s="10"/>
      <c r="H10" s="12"/>
      <c r="I10" s="51" t="s">
        <v>31</v>
      </c>
      <c r="J10" s="12"/>
      <c r="K10" s="12"/>
    </row>
    <row r="11" spans="1:11" x14ac:dyDescent="0.2">
      <c r="C11" s="9"/>
      <c r="D11" s="9"/>
      <c r="E11" s="12"/>
      <c r="F11" s="9"/>
      <c r="G11" s="9"/>
      <c r="H11" s="9"/>
      <c r="I11" s="12"/>
      <c r="J11" s="12"/>
      <c r="K11" s="26" t="s">
        <v>242</v>
      </c>
    </row>
    <row r="12" spans="1:11" x14ac:dyDescent="0.2">
      <c r="B12" s="12"/>
      <c r="C12" s="15" t="s">
        <v>243</v>
      </c>
      <c r="D12" s="15" t="s">
        <v>380</v>
      </c>
      <c r="E12" s="15" t="s">
        <v>381</v>
      </c>
      <c r="F12" s="15" t="s">
        <v>242</v>
      </c>
      <c r="G12" s="15" t="s">
        <v>243</v>
      </c>
      <c r="H12" s="15" t="s">
        <v>380</v>
      </c>
      <c r="I12" s="15" t="s">
        <v>12</v>
      </c>
      <c r="J12" s="15" t="s">
        <v>13</v>
      </c>
      <c r="K12" s="13" t="s">
        <v>197</v>
      </c>
    </row>
    <row r="13" spans="1:11" x14ac:dyDescent="0.2">
      <c r="C13" s="16" t="s">
        <v>15</v>
      </c>
      <c r="D13" s="17" t="s">
        <v>16</v>
      </c>
      <c r="E13" s="17" t="s">
        <v>16</v>
      </c>
      <c r="F13" s="17" t="s">
        <v>16</v>
      </c>
      <c r="G13" s="16" t="s">
        <v>15</v>
      </c>
      <c r="H13" s="17" t="s">
        <v>16</v>
      </c>
      <c r="I13" s="17" t="s">
        <v>16</v>
      </c>
      <c r="J13" s="17" t="s">
        <v>16</v>
      </c>
      <c r="K13" s="17" t="s">
        <v>16</v>
      </c>
    </row>
    <row r="14" spans="1:11" x14ac:dyDescent="0.2">
      <c r="B14" s="5" t="s">
        <v>365</v>
      </c>
      <c r="C14" s="18">
        <v>1</v>
      </c>
      <c r="D14" s="19">
        <v>761</v>
      </c>
      <c r="E14" s="19">
        <v>755</v>
      </c>
      <c r="F14" s="19">
        <v>59</v>
      </c>
      <c r="G14" s="18">
        <v>3</v>
      </c>
      <c r="H14" s="22">
        <f>I14+J14</f>
        <v>808</v>
      </c>
      <c r="I14" s="19">
        <v>309</v>
      </c>
      <c r="J14" s="19">
        <v>499</v>
      </c>
      <c r="K14" s="19">
        <v>44</v>
      </c>
    </row>
    <row r="15" spans="1:11" x14ac:dyDescent="0.2">
      <c r="B15" s="5" t="s">
        <v>83</v>
      </c>
      <c r="C15" s="18">
        <v>1</v>
      </c>
      <c r="D15" s="19">
        <v>757</v>
      </c>
      <c r="E15" s="19">
        <v>752</v>
      </c>
      <c r="F15" s="19">
        <v>64</v>
      </c>
      <c r="G15" s="18">
        <v>3</v>
      </c>
      <c r="H15" s="22">
        <f>I15+J15</f>
        <v>832</v>
      </c>
      <c r="I15" s="19">
        <v>342</v>
      </c>
      <c r="J15" s="19">
        <v>490</v>
      </c>
      <c r="K15" s="19">
        <v>55</v>
      </c>
    </row>
    <row r="16" spans="1:11" x14ac:dyDescent="0.2">
      <c r="B16" s="5" t="s">
        <v>82</v>
      </c>
      <c r="C16" s="18">
        <v>1</v>
      </c>
      <c r="D16" s="19">
        <v>764</v>
      </c>
      <c r="E16" s="19">
        <v>756</v>
      </c>
      <c r="F16" s="19">
        <v>62</v>
      </c>
      <c r="G16" s="18">
        <v>3</v>
      </c>
      <c r="H16" s="22">
        <f>I16+J16</f>
        <v>776</v>
      </c>
      <c r="I16" s="19">
        <v>306</v>
      </c>
      <c r="J16" s="19">
        <v>470</v>
      </c>
      <c r="K16" s="19">
        <v>48</v>
      </c>
    </row>
    <row r="17" spans="1:11" x14ac:dyDescent="0.2">
      <c r="B17" s="5" t="s">
        <v>364</v>
      </c>
      <c r="C17" s="18">
        <v>1</v>
      </c>
      <c r="D17" s="19">
        <v>792</v>
      </c>
      <c r="E17" s="19">
        <v>759</v>
      </c>
      <c r="F17" s="19">
        <v>60</v>
      </c>
      <c r="G17" s="18">
        <v>3</v>
      </c>
      <c r="H17" s="22">
        <f>I17+J17</f>
        <v>1089</v>
      </c>
      <c r="I17" s="19">
        <v>282</v>
      </c>
      <c r="J17" s="19">
        <v>807</v>
      </c>
      <c r="K17" s="19">
        <v>49</v>
      </c>
    </row>
    <row r="18" spans="1:11" x14ac:dyDescent="0.2">
      <c r="C18" s="9"/>
      <c r="G18" s="9"/>
    </row>
    <row r="19" spans="1:11" x14ac:dyDescent="0.2">
      <c r="B19" s="5" t="s">
        <v>78</v>
      </c>
      <c r="C19" s="18">
        <v>1</v>
      </c>
      <c r="D19" s="19">
        <v>792</v>
      </c>
      <c r="E19" s="19">
        <v>714</v>
      </c>
      <c r="F19" s="19">
        <v>61</v>
      </c>
      <c r="G19" s="18">
        <v>3</v>
      </c>
      <c r="H19" s="22">
        <f>I19+J19</f>
        <v>971</v>
      </c>
      <c r="I19" s="19">
        <v>178</v>
      </c>
      <c r="J19" s="19">
        <v>793</v>
      </c>
      <c r="K19" s="19">
        <v>45</v>
      </c>
    </row>
    <row r="20" spans="1:11" x14ac:dyDescent="0.2">
      <c r="B20" s="5" t="s">
        <v>77</v>
      </c>
      <c r="C20" s="18">
        <v>1</v>
      </c>
      <c r="D20" s="19">
        <v>789</v>
      </c>
      <c r="E20" s="19">
        <v>694</v>
      </c>
      <c r="F20" s="19">
        <v>61</v>
      </c>
      <c r="G20" s="18">
        <v>3</v>
      </c>
      <c r="H20" s="22">
        <f>I20+J20</f>
        <v>872</v>
      </c>
      <c r="I20" s="19">
        <v>100</v>
      </c>
      <c r="J20" s="19">
        <v>772</v>
      </c>
      <c r="K20" s="19">
        <v>55</v>
      </c>
    </row>
    <row r="21" spans="1:11" x14ac:dyDescent="0.2">
      <c r="B21" s="5" t="s">
        <v>76</v>
      </c>
      <c r="C21" s="18">
        <v>1</v>
      </c>
      <c r="D21" s="19">
        <v>789</v>
      </c>
      <c r="E21" s="19">
        <v>681</v>
      </c>
      <c r="F21" s="19">
        <v>63</v>
      </c>
      <c r="G21" s="18">
        <v>3</v>
      </c>
      <c r="H21" s="22">
        <f>I21+J21</f>
        <v>721</v>
      </c>
      <c r="I21" s="19">
        <v>12</v>
      </c>
      <c r="J21" s="19">
        <v>709</v>
      </c>
      <c r="K21" s="19">
        <v>55</v>
      </c>
    </row>
    <row r="22" spans="1:11" x14ac:dyDescent="0.2">
      <c r="B22" s="5" t="s">
        <v>75</v>
      </c>
      <c r="C22" s="18">
        <v>1</v>
      </c>
      <c r="D22" s="19">
        <v>804</v>
      </c>
      <c r="E22" s="19">
        <v>696</v>
      </c>
      <c r="F22" s="19">
        <v>66</v>
      </c>
      <c r="G22" s="18">
        <v>4</v>
      </c>
      <c r="H22" s="22">
        <f>I22+J22</f>
        <v>701</v>
      </c>
      <c r="I22" s="19">
        <v>2</v>
      </c>
      <c r="J22" s="19">
        <v>699</v>
      </c>
      <c r="K22" s="19">
        <v>71</v>
      </c>
    </row>
    <row r="23" spans="1:11" x14ac:dyDescent="0.2">
      <c r="B23" s="5" t="s">
        <v>74</v>
      </c>
      <c r="C23" s="18">
        <v>1</v>
      </c>
      <c r="D23" s="19">
        <v>792</v>
      </c>
      <c r="E23" s="19">
        <v>689</v>
      </c>
      <c r="F23" s="19">
        <v>65</v>
      </c>
      <c r="G23" s="18">
        <v>3</v>
      </c>
      <c r="H23" s="22">
        <f>I23+J23</f>
        <v>737</v>
      </c>
      <c r="I23" s="19">
        <v>2</v>
      </c>
      <c r="J23" s="19">
        <v>735</v>
      </c>
      <c r="K23" s="19">
        <v>76</v>
      </c>
    </row>
    <row r="24" spans="1:11" x14ac:dyDescent="0.2">
      <c r="B24" s="1" t="s">
        <v>73</v>
      </c>
      <c r="C24" s="3">
        <f>C26+C27+C28</f>
        <v>1</v>
      </c>
      <c r="D24" s="2">
        <f>D26+D27+D28</f>
        <v>788</v>
      </c>
      <c r="E24" s="2">
        <f>E26+E27+E28</f>
        <v>686</v>
      </c>
      <c r="F24" s="2">
        <f>F26+F27+F28</f>
        <v>64</v>
      </c>
      <c r="G24" s="3">
        <f>G26+G27+G28</f>
        <v>3</v>
      </c>
      <c r="H24" s="2">
        <f>H26+H27+H28</f>
        <v>767</v>
      </c>
      <c r="I24" s="2">
        <f>I26+I27+I28</f>
        <v>5</v>
      </c>
      <c r="J24" s="2">
        <f>J26+J27+J28</f>
        <v>762</v>
      </c>
      <c r="K24" s="2">
        <f>K26+K27+K28</f>
        <v>75</v>
      </c>
    </row>
    <row r="25" spans="1:11" x14ac:dyDescent="0.2">
      <c r="C25" s="9"/>
      <c r="G25" s="9"/>
    </row>
    <row r="26" spans="1:11" x14ac:dyDescent="0.2">
      <c r="B26" s="35" t="s">
        <v>108</v>
      </c>
      <c r="C26" s="18">
        <v>1</v>
      </c>
      <c r="D26" s="19">
        <v>788</v>
      </c>
      <c r="E26" s="19">
        <v>686</v>
      </c>
      <c r="F26" s="19">
        <v>64</v>
      </c>
      <c r="G26" s="25" t="s">
        <v>379</v>
      </c>
      <c r="H26" s="17" t="s">
        <v>379</v>
      </c>
      <c r="I26" s="50" t="s">
        <v>379</v>
      </c>
      <c r="J26" s="50" t="s">
        <v>379</v>
      </c>
      <c r="K26" s="50" t="s">
        <v>379</v>
      </c>
    </row>
    <row r="27" spans="1:11" x14ac:dyDescent="0.2">
      <c r="B27" s="35" t="s">
        <v>107</v>
      </c>
      <c r="C27" s="25" t="s">
        <v>379</v>
      </c>
      <c r="D27" s="50" t="s">
        <v>379</v>
      </c>
      <c r="E27" s="50" t="s">
        <v>379</v>
      </c>
      <c r="F27" s="50" t="s">
        <v>379</v>
      </c>
      <c r="G27" s="18">
        <v>1</v>
      </c>
      <c r="H27" s="22">
        <f>I27+J27</f>
        <v>224</v>
      </c>
      <c r="I27" s="19">
        <v>5</v>
      </c>
      <c r="J27" s="19">
        <v>219</v>
      </c>
      <c r="K27" s="19">
        <v>26</v>
      </c>
    </row>
    <row r="28" spans="1:11" x14ac:dyDescent="0.2">
      <c r="B28" s="35" t="s">
        <v>106</v>
      </c>
      <c r="C28" s="25" t="s">
        <v>379</v>
      </c>
      <c r="D28" s="50" t="s">
        <v>379</v>
      </c>
      <c r="E28" s="50" t="s">
        <v>379</v>
      </c>
      <c r="F28" s="50" t="s">
        <v>379</v>
      </c>
      <c r="G28" s="18">
        <v>2</v>
      </c>
      <c r="H28" s="22">
        <f>I28+J28</f>
        <v>543</v>
      </c>
      <c r="I28" s="50" t="s">
        <v>379</v>
      </c>
      <c r="J28" s="19">
        <v>543</v>
      </c>
      <c r="K28" s="19">
        <v>49</v>
      </c>
    </row>
    <row r="29" spans="1:11" ht="18" thickBot="1" x14ac:dyDescent="0.25">
      <c r="B29" s="7"/>
      <c r="C29" s="23"/>
      <c r="D29" s="7"/>
      <c r="E29" s="7"/>
      <c r="F29" s="7"/>
      <c r="G29" s="23"/>
      <c r="H29" s="7"/>
      <c r="I29" s="7"/>
      <c r="J29" s="7"/>
      <c r="K29" s="7"/>
    </row>
    <row r="30" spans="1:11" x14ac:dyDescent="0.2">
      <c r="C30" s="5" t="s">
        <v>378</v>
      </c>
    </row>
    <row r="31" spans="1:11" x14ac:dyDescent="0.2">
      <c r="A31" s="5"/>
      <c r="I31" s="19"/>
      <c r="J31" s="19"/>
      <c r="K31" s="19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3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8"/>
  <dimension ref="A1:L34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4.69921875" style="6" customWidth="1"/>
    <col min="3" max="4" width="9.69921875" style="6" customWidth="1"/>
    <col min="5" max="5" width="8.69921875" style="6"/>
    <col min="6" max="6" width="9.69921875" style="6" customWidth="1"/>
    <col min="7" max="7" width="8.69921875" style="6"/>
    <col min="8" max="8" width="9.69921875" style="6" customWidth="1"/>
    <col min="9" max="9" width="8.69921875" style="6"/>
    <col min="10" max="10" width="9.69921875" style="6" customWidth="1"/>
    <col min="11" max="11" width="7.69921875" style="6" customWidth="1"/>
    <col min="12" max="12" width="9.69921875" style="6" customWidth="1"/>
    <col min="13" max="16384" width="8.69921875" style="6"/>
  </cols>
  <sheetData>
    <row r="1" spans="1:12" x14ac:dyDescent="0.2">
      <c r="A1" s="5"/>
    </row>
    <row r="2" spans="1:12" x14ac:dyDescent="0.2">
      <c r="I2" s="2"/>
      <c r="K2" s="2"/>
      <c r="L2" s="2"/>
    </row>
    <row r="6" spans="1:12" x14ac:dyDescent="0.2">
      <c r="F6" s="1" t="s">
        <v>384</v>
      </c>
    </row>
    <row r="7" spans="1:12" x14ac:dyDescent="0.2">
      <c r="C7" s="1" t="s">
        <v>390</v>
      </c>
    </row>
    <row r="8" spans="1:12" ht="18" thickBot="1" x14ac:dyDescent="0.25">
      <c r="B8" s="7"/>
      <c r="C8" s="7"/>
      <c r="D8" s="24"/>
      <c r="E8" s="8" t="s">
        <v>389</v>
      </c>
      <c r="F8" s="7"/>
      <c r="G8" s="24"/>
      <c r="H8" s="24"/>
      <c r="I8" s="7"/>
      <c r="J8" s="24"/>
      <c r="K8" s="7"/>
      <c r="L8" s="7"/>
    </row>
    <row r="9" spans="1:12" x14ac:dyDescent="0.2">
      <c r="C9" s="3"/>
      <c r="D9" s="3"/>
      <c r="E9" s="27"/>
      <c r="F9" s="9"/>
      <c r="G9" s="27"/>
      <c r="H9" s="9"/>
      <c r="I9" s="12"/>
      <c r="J9" s="9"/>
      <c r="K9" s="12"/>
      <c r="L9" s="9"/>
    </row>
    <row r="10" spans="1:12" x14ac:dyDescent="0.2">
      <c r="B10" s="2"/>
      <c r="C10" s="26" t="s">
        <v>243</v>
      </c>
      <c r="D10" s="26" t="s">
        <v>380</v>
      </c>
      <c r="E10" s="14" t="s">
        <v>386</v>
      </c>
      <c r="F10" s="14" t="s">
        <v>388</v>
      </c>
      <c r="G10" s="14" t="s">
        <v>386</v>
      </c>
      <c r="H10" s="26" t="s">
        <v>387</v>
      </c>
      <c r="I10" s="14" t="s">
        <v>386</v>
      </c>
      <c r="J10" s="26" t="s">
        <v>242</v>
      </c>
      <c r="K10" s="14" t="s">
        <v>386</v>
      </c>
      <c r="L10" s="26" t="s">
        <v>14</v>
      </c>
    </row>
    <row r="11" spans="1:12" x14ac:dyDescent="0.2">
      <c r="B11" s="27"/>
      <c r="C11" s="10"/>
      <c r="D11" s="10"/>
      <c r="E11" s="15" t="s">
        <v>131</v>
      </c>
      <c r="F11" s="15" t="s">
        <v>380</v>
      </c>
      <c r="G11" s="15" t="s">
        <v>131</v>
      </c>
      <c r="H11" s="15" t="s">
        <v>380</v>
      </c>
      <c r="I11" s="15" t="s">
        <v>131</v>
      </c>
      <c r="J11" s="13" t="s">
        <v>197</v>
      </c>
      <c r="K11" s="15" t="s">
        <v>385</v>
      </c>
      <c r="L11" s="13" t="s">
        <v>197</v>
      </c>
    </row>
    <row r="12" spans="1:12" x14ac:dyDescent="0.2">
      <c r="C12" s="16" t="s">
        <v>15</v>
      </c>
      <c r="D12" s="17" t="s">
        <v>16</v>
      </c>
      <c r="E12" s="17" t="s">
        <v>16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  <c r="K12" s="17" t="s">
        <v>16</v>
      </c>
      <c r="L12" s="17" t="s">
        <v>16</v>
      </c>
    </row>
    <row r="13" spans="1:12" x14ac:dyDescent="0.2">
      <c r="B13" s="5" t="s">
        <v>365</v>
      </c>
      <c r="C13" s="18">
        <v>3</v>
      </c>
      <c r="D13" s="19">
        <v>3505</v>
      </c>
      <c r="E13" s="19">
        <v>2774</v>
      </c>
      <c r="F13" s="19">
        <v>3177</v>
      </c>
      <c r="G13" s="19">
        <v>2490</v>
      </c>
      <c r="H13" s="19">
        <v>47</v>
      </c>
      <c r="I13" s="19">
        <v>45</v>
      </c>
      <c r="J13" s="19">
        <v>444</v>
      </c>
      <c r="K13" s="19">
        <v>422</v>
      </c>
      <c r="L13" s="19">
        <v>893</v>
      </c>
    </row>
    <row r="14" spans="1:12" x14ac:dyDescent="0.2">
      <c r="B14" s="5" t="s">
        <v>83</v>
      </c>
      <c r="C14" s="18">
        <v>3</v>
      </c>
      <c r="D14" s="19">
        <v>4051</v>
      </c>
      <c r="E14" s="19">
        <v>3237</v>
      </c>
      <c r="F14" s="19">
        <v>3650</v>
      </c>
      <c r="G14" s="19">
        <v>2888</v>
      </c>
      <c r="H14" s="19">
        <v>55</v>
      </c>
      <c r="I14" s="19">
        <v>51</v>
      </c>
      <c r="J14" s="19">
        <v>441</v>
      </c>
      <c r="K14" s="19">
        <v>424</v>
      </c>
      <c r="L14" s="19">
        <v>952</v>
      </c>
    </row>
    <row r="15" spans="1:12" x14ac:dyDescent="0.2">
      <c r="B15" s="5" t="s">
        <v>82</v>
      </c>
      <c r="C15" s="18">
        <v>3</v>
      </c>
      <c r="D15" s="19">
        <v>4176</v>
      </c>
      <c r="E15" s="19">
        <v>3258</v>
      </c>
      <c r="F15" s="19">
        <v>3596</v>
      </c>
      <c r="G15" s="19">
        <v>2760</v>
      </c>
      <c r="H15" s="19">
        <v>60</v>
      </c>
      <c r="I15" s="19">
        <v>52</v>
      </c>
      <c r="J15" s="19">
        <v>457</v>
      </c>
      <c r="K15" s="19">
        <v>435</v>
      </c>
      <c r="L15" s="19">
        <v>971</v>
      </c>
    </row>
    <row r="16" spans="1:12" x14ac:dyDescent="0.2">
      <c r="A16" s="2"/>
      <c r="B16" s="5" t="s">
        <v>81</v>
      </c>
      <c r="C16" s="18">
        <v>3</v>
      </c>
      <c r="D16" s="19">
        <v>4846</v>
      </c>
      <c r="E16" s="19">
        <v>3774</v>
      </c>
      <c r="F16" s="19">
        <v>4004</v>
      </c>
      <c r="G16" s="19">
        <v>3063</v>
      </c>
      <c r="H16" s="19">
        <v>82</v>
      </c>
      <c r="I16" s="19">
        <v>71</v>
      </c>
      <c r="J16" s="19">
        <v>464</v>
      </c>
      <c r="K16" s="19">
        <v>432</v>
      </c>
      <c r="L16" s="19">
        <v>917</v>
      </c>
    </row>
    <row r="17" spans="1:12" x14ac:dyDescent="0.2">
      <c r="C17" s="9"/>
    </row>
    <row r="18" spans="1:12" x14ac:dyDescent="0.2">
      <c r="A18" s="2"/>
      <c r="B18" s="5" t="s">
        <v>80</v>
      </c>
      <c r="C18" s="18">
        <v>3</v>
      </c>
      <c r="D18" s="19">
        <v>4975</v>
      </c>
      <c r="E18" s="19">
        <v>3905</v>
      </c>
      <c r="F18" s="19">
        <v>4030</v>
      </c>
      <c r="G18" s="19">
        <v>3114</v>
      </c>
      <c r="H18" s="19">
        <v>73</v>
      </c>
      <c r="I18" s="19">
        <v>59</v>
      </c>
      <c r="J18" s="19">
        <v>480</v>
      </c>
      <c r="K18" s="19">
        <v>447</v>
      </c>
      <c r="L18" s="19">
        <v>906</v>
      </c>
    </row>
    <row r="19" spans="1:12" x14ac:dyDescent="0.2">
      <c r="B19" s="5" t="s">
        <v>79</v>
      </c>
      <c r="C19" s="18">
        <v>3</v>
      </c>
      <c r="D19" s="19">
        <v>5057</v>
      </c>
      <c r="E19" s="19">
        <v>3962</v>
      </c>
      <c r="F19" s="19">
        <v>4106</v>
      </c>
      <c r="G19" s="19">
        <v>3177</v>
      </c>
      <c r="H19" s="19">
        <v>81</v>
      </c>
      <c r="I19" s="19">
        <v>63</v>
      </c>
      <c r="J19" s="19">
        <v>492</v>
      </c>
      <c r="K19" s="19">
        <v>451</v>
      </c>
      <c r="L19" s="19">
        <v>936</v>
      </c>
    </row>
    <row r="20" spans="1:12" x14ac:dyDescent="0.2">
      <c r="B20" s="5" t="s">
        <v>78</v>
      </c>
      <c r="C20" s="18">
        <v>3</v>
      </c>
      <c r="D20" s="19">
        <v>5805</v>
      </c>
      <c r="E20" s="19">
        <v>4556</v>
      </c>
      <c r="F20" s="19">
        <v>4716</v>
      </c>
      <c r="G20" s="19">
        <v>3671</v>
      </c>
      <c r="H20" s="19">
        <v>128</v>
      </c>
      <c r="I20" s="19">
        <v>97</v>
      </c>
      <c r="J20" s="19">
        <v>513</v>
      </c>
      <c r="K20" s="19">
        <v>466</v>
      </c>
      <c r="L20" s="19">
        <v>918</v>
      </c>
    </row>
    <row r="21" spans="1:12" x14ac:dyDescent="0.2">
      <c r="B21" s="5" t="s">
        <v>77</v>
      </c>
      <c r="C21" s="18">
        <v>3</v>
      </c>
      <c r="D21" s="19">
        <v>6441</v>
      </c>
      <c r="E21" s="19">
        <v>5024</v>
      </c>
      <c r="F21" s="19">
        <v>5302</v>
      </c>
      <c r="G21" s="19">
        <v>4111</v>
      </c>
      <c r="H21" s="19">
        <v>177</v>
      </c>
      <c r="I21" s="19">
        <v>133</v>
      </c>
      <c r="J21" s="19">
        <v>510</v>
      </c>
      <c r="K21" s="19">
        <v>465</v>
      </c>
      <c r="L21" s="19">
        <v>931</v>
      </c>
    </row>
    <row r="22" spans="1:12" x14ac:dyDescent="0.2">
      <c r="C22" s="9"/>
    </row>
    <row r="23" spans="1:12" x14ac:dyDescent="0.2">
      <c r="B23" s="5" t="s">
        <v>76</v>
      </c>
      <c r="C23" s="18">
        <v>3</v>
      </c>
      <c r="D23" s="19">
        <v>6966</v>
      </c>
      <c r="E23" s="19">
        <v>5464</v>
      </c>
      <c r="F23" s="19">
        <v>5876</v>
      </c>
      <c r="G23" s="19">
        <v>4589</v>
      </c>
      <c r="H23" s="19">
        <v>208</v>
      </c>
      <c r="I23" s="19">
        <v>153</v>
      </c>
      <c r="J23" s="19">
        <v>514</v>
      </c>
      <c r="K23" s="19">
        <v>467</v>
      </c>
      <c r="L23" s="19">
        <v>968</v>
      </c>
    </row>
    <row r="24" spans="1:12" x14ac:dyDescent="0.2">
      <c r="B24" s="5" t="s">
        <v>75</v>
      </c>
      <c r="C24" s="18">
        <v>3</v>
      </c>
      <c r="D24" s="19">
        <v>7483</v>
      </c>
      <c r="E24" s="19">
        <v>5833</v>
      </c>
      <c r="F24" s="19">
        <v>6308</v>
      </c>
      <c r="G24" s="19">
        <v>4923</v>
      </c>
      <c r="H24" s="19">
        <v>234</v>
      </c>
      <c r="I24" s="19">
        <v>163</v>
      </c>
      <c r="J24" s="19">
        <v>539</v>
      </c>
      <c r="K24" s="19">
        <v>492</v>
      </c>
      <c r="L24" s="19">
        <v>991</v>
      </c>
    </row>
    <row r="25" spans="1:12" x14ac:dyDescent="0.2">
      <c r="B25" s="5" t="s">
        <v>74</v>
      </c>
      <c r="C25" s="18">
        <v>3</v>
      </c>
      <c r="D25" s="19">
        <v>7948</v>
      </c>
      <c r="E25" s="19">
        <v>6156</v>
      </c>
      <c r="F25" s="19">
        <v>6710</v>
      </c>
      <c r="G25" s="19">
        <v>5202</v>
      </c>
      <c r="H25" s="19">
        <v>271</v>
      </c>
      <c r="I25" s="19">
        <v>198</v>
      </c>
      <c r="J25" s="19">
        <v>564</v>
      </c>
      <c r="K25" s="19">
        <v>510</v>
      </c>
      <c r="L25" s="19">
        <v>1006</v>
      </c>
    </row>
    <row r="26" spans="1:12" x14ac:dyDescent="0.2">
      <c r="B26" s="1" t="s">
        <v>73</v>
      </c>
      <c r="C26" s="3">
        <f>C28+C29+C30</f>
        <v>3</v>
      </c>
      <c r="D26" s="2">
        <f>D28+D29+D30</f>
        <v>8142</v>
      </c>
      <c r="E26" s="2">
        <f>E28+E29+E30</f>
        <v>6296</v>
      </c>
      <c r="F26" s="2">
        <f>F28+F29+F30</f>
        <v>6927</v>
      </c>
      <c r="G26" s="2">
        <f>G28+G29+G30</f>
        <v>5359</v>
      </c>
      <c r="H26" s="2">
        <f>H28+H29+H30</f>
        <v>292</v>
      </c>
      <c r="I26" s="2">
        <f>I28+I29+I30</f>
        <v>218</v>
      </c>
      <c r="J26" s="2">
        <f>J28+J29+J30</f>
        <v>579</v>
      </c>
      <c r="K26" s="2">
        <f>K28+K29+K30</f>
        <v>525</v>
      </c>
      <c r="L26" s="2">
        <f>L28+L29+L30</f>
        <v>1069</v>
      </c>
    </row>
    <row r="27" spans="1:12" x14ac:dyDescent="0.2"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2" x14ac:dyDescent="0.2">
      <c r="B28" s="17" t="s">
        <v>108</v>
      </c>
      <c r="C28" s="18">
        <v>1</v>
      </c>
      <c r="D28" s="19">
        <v>3907</v>
      </c>
      <c r="E28" s="19">
        <v>2810</v>
      </c>
      <c r="F28" s="19">
        <v>3716</v>
      </c>
      <c r="G28" s="19">
        <v>2698</v>
      </c>
      <c r="H28" s="19">
        <v>159</v>
      </c>
      <c r="I28" s="19">
        <v>99</v>
      </c>
      <c r="J28" s="19">
        <v>274</v>
      </c>
      <c r="K28" s="19">
        <v>245</v>
      </c>
      <c r="L28" s="19">
        <v>134</v>
      </c>
    </row>
    <row r="29" spans="1:12" x14ac:dyDescent="0.2">
      <c r="A29" s="2"/>
      <c r="B29" s="17" t="s">
        <v>107</v>
      </c>
      <c r="C29" s="18">
        <v>1</v>
      </c>
      <c r="D29" s="19">
        <v>1283</v>
      </c>
      <c r="E29" s="19">
        <v>963</v>
      </c>
      <c r="F29" s="19">
        <v>360</v>
      </c>
      <c r="G29" s="19">
        <v>230</v>
      </c>
      <c r="H29" s="19">
        <v>58</v>
      </c>
      <c r="I29" s="19">
        <v>51</v>
      </c>
      <c r="J29" s="19">
        <v>257</v>
      </c>
      <c r="K29" s="19">
        <v>236</v>
      </c>
      <c r="L29" s="19">
        <v>889</v>
      </c>
    </row>
    <row r="30" spans="1:12" x14ac:dyDescent="0.2">
      <c r="A30" s="2"/>
      <c r="B30" s="17" t="s">
        <v>106</v>
      </c>
      <c r="C30" s="18">
        <v>1</v>
      </c>
      <c r="D30" s="19">
        <v>2952</v>
      </c>
      <c r="E30" s="19">
        <v>2523</v>
      </c>
      <c r="F30" s="19">
        <v>2851</v>
      </c>
      <c r="G30" s="19">
        <v>2431</v>
      </c>
      <c r="H30" s="19">
        <v>75</v>
      </c>
      <c r="I30" s="19">
        <v>68</v>
      </c>
      <c r="J30" s="19">
        <v>48</v>
      </c>
      <c r="K30" s="19">
        <v>44</v>
      </c>
      <c r="L30" s="19">
        <v>46</v>
      </c>
    </row>
    <row r="31" spans="1:12" ht="18" thickBot="1" x14ac:dyDescent="0.25">
      <c r="A31" s="2"/>
      <c r="B31" s="24"/>
      <c r="C31" s="49"/>
      <c r="D31" s="34"/>
      <c r="E31" s="34"/>
      <c r="F31" s="34"/>
      <c r="G31" s="34"/>
      <c r="H31" s="34"/>
      <c r="I31" s="34"/>
      <c r="J31" s="34"/>
      <c r="K31" s="34"/>
      <c r="L31" s="34"/>
    </row>
    <row r="32" spans="1:12" x14ac:dyDescent="0.2">
      <c r="A32" s="2"/>
      <c r="B32" s="2"/>
      <c r="C32" s="5" t="s">
        <v>378</v>
      </c>
    </row>
    <row r="34" spans="1:1" x14ac:dyDescent="0.2">
      <c r="A34" s="2"/>
    </row>
  </sheetData>
  <phoneticPr fontId="4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9"/>
  <dimension ref="A1:L43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4.69921875" style="6" customWidth="1"/>
    <col min="3" max="4" width="9.69921875" style="6" customWidth="1"/>
    <col min="5" max="5" width="8.69921875" style="6"/>
    <col min="6" max="6" width="9.69921875" style="6" customWidth="1"/>
    <col min="7" max="7" width="8.69921875" style="6"/>
    <col min="8" max="8" width="9.69921875" style="6" customWidth="1"/>
    <col min="9" max="9" width="8.69921875" style="6"/>
    <col min="10" max="10" width="9.69921875" style="6" customWidth="1"/>
    <col min="11" max="11" width="7.69921875" style="6" customWidth="1"/>
    <col min="12" max="12" width="9.69921875" style="6" customWidth="1"/>
    <col min="13" max="16384" width="8.69921875" style="6"/>
  </cols>
  <sheetData>
    <row r="1" spans="1:12" x14ac:dyDescent="0.2">
      <c r="A1" s="5"/>
    </row>
    <row r="2" spans="1:12" x14ac:dyDescent="0.2">
      <c r="I2" s="2"/>
      <c r="K2" s="2"/>
      <c r="L2" s="2"/>
    </row>
    <row r="6" spans="1:12" x14ac:dyDescent="0.2">
      <c r="F6" s="1" t="s">
        <v>384</v>
      </c>
    </row>
    <row r="7" spans="1:12" x14ac:dyDescent="0.2">
      <c r="C7" s="1" t="s">
        <v>412</v>
      </c>
    </row>
    <row r="8" spans="1:12" ht="18" thickBot="1" x14ac:dyDescent="0.25">
      <c r="A8" s="2"/>
      <c r="B8" s="24"/>
      <c r="C8" s="7"/>
      <c r="D8" s="8" t="s">
        <v>389</v>
      </c>
      <c r="E8" s="7"/>
      <c r="F8" s="7"/>
      <c r="G8" s="7"/>
      <c r="H8" s="7"/>
      <c r="I8" s="24"/>
      <c r="J8" s="7"/>
      <c r="K8" s="24"/>
      <c r="L8" s="8" t="s">
        <v>411</v>
      </c>
    </row>
    <row r="9" spans="1:12" x14ac:dyDescent="0.2">
      <c r="A9" s="2"/>
      <c r="B9" s="2"/>
      <c r="C9" s="14" t="s">
        <v>410</v>
      </c>
      <c r="D9" s="12"/>
      <c r="E9" s="11" t="s">
        <v>409</v>
      </c>
      <c r="F9" s="12"/>
      <c r="G9" s="12"/>
      <c r="H9" s="12"/>
      <c r="I9" s="12"/>
      <c r="J9" s="12"/>
      <c r="K9" s="12"/>
      <c r="L9" s="12"/>
    </row>
    <row r="10" spans="1:12" x14ac:dyDescent="0.2">
      <c r="A10" s="2"/>
      <c r="B10" s="27"/>
      <c r="C10" s="13" t="s">
        <v>373</v>
      </c>
      <c r="D10" s="13" t="s">
        <v>408</v>
      </c>
      <c r="E10" s="13" t="s">
        <v>407</v>
      </c>
      <c r="F10" s="13" t="s">
        <v>406</v>
      </c>
      <c r="G10" s="13" t="s">
        <v>405</v>
      </c>
      <c r="H10" s="13" t="s">
        <v>404</v>
      </c>
      <c r="I10" s="13" t="s">
        <v>403</v>
      </c>
      <c r="J10" s="13" t="s">
        <v>402</v>
      </c>
      <c r="K10" s="13" t="s">
        <v>401</v>
      </c>
      <c r="L10" s="13" t="s">
        <v>400</v>
      </c>
    </row>
    <row r="11" spans="1:12" x14ac:dyDescent="0.2">
      <c r="A11" s="2"/>
      <c r="C11" s="9"/>
    </row>
    <row r="12" spans="1:12" x14ac:dyDescent="0.2">
      <c r="A12" s="2"/>
      <c r="B12" s="1" t="s">
        <v>399</v>
      </c>
      <c r="C12" s="3">
        <f>C13+C17</f>
        <v>1872</v>
      </c>
      <c r="D12" s="2">
        <f>D13+D17</f>
        <v>597</v>
      </c>
      <c r="E12" s="2">
        <f>E13+E17</f>
        <v>597</v>
      </c>
      <c r="F12" s="2">
        <f>F13+F17</f>
        <v>125</v>
      </c>
      <c r="G12" s="2">
        <f>G13+G17</f>
        <v>46</v>
      </c>
      <c r="H12" s="2">
        <f>H13+H17</f>
        <v>37</v>
      </c>
      <c r="I12" s="2">
        <f>I13+I17</f>
        <v>11</v>
      </c>
      <c r="J12" s="2">
        <f>J13+J17</f>
        <v>30</v>
      </c>
      <c r="K12" s="2">
        <f>K13+K17</f>
        <v>30</v>
      </c>
      <c r="L12" s="2">
        <f>L13+L17</f>
        <v>399</v>
      </c>
    </row>
    <row r="13" spans="1:12" x14ac:dyDescent="0.2">
      <c r="B13" s="5" t="s">
        <v>397</v>
      </c>
      <c r="C13" s="21">
        <f>C14+C15</f>
        <v>384</v>
      </c>
      <c r="D13" s="22">
        <f>D14+D15</f>
        <v>309</v>
      </c>
      <c r="E13" s="22">
        <f>E14+E15</f>
        <v>53</v>
      </c>
      <c r="F13" s="22">
        <f>F14+F15</f>
        <v>7</v>
      </c>
      <c r="G13" s="22">
        <f>G14+G15</f>
        <v>2</v>
      </c>
      <c r="H13" s="17" t="s">
        <v>395</v>
      </c>
      <c r="I13" s="22">
        <f>I14+I15</f>
        <v>1</v>
      </c>
      <c r="J13" s="22">
        <f>J14+J15</f>
        <v>1</v>
      </c>
      <c r="K13" s="17" t="s">
        <v>395</v>
      </c>
      <c r="L13" s="22">
        <f>L14+L15</f>
        <v>11</v>
      </c>
    </row>
    <row r="14" spans="1:12" x14ac:dyDescent="0.2">
      <c r="A14" s="2"/>
      <c r="B14" s="5" t="s">
        <v>396</v>
      </c>
      <c r="C14" s="21">
        <f>SUM(D14:L14)</f>
        <v>75</v>
      </c>
      <c r="D14" s="19">
        <v>42</v>
      </c>
      <c r="E14" s="19">
        <v>17</v>
      </c>
      <c r="F14" s="19">
        <v>5</v>
      </c>
      <c r="G14" s="19">
        <v>1</v>
      </c>
      <c r="H14" s="20" t="s">
        <v>395</v>
      </c>
      <c r="I14" s="19">
        <v>1</v>
      </c>
      <c r="J14" s="19">
        <v>1</v>
      </c>
      <c r="K14" s="20" t="s">
        <v>395</v>
      </c>
      <c r="L14" s="19">
        <v>8</v>
      </c>
    </row>
    <row r="15" spans="1:12" x14ac:dyDescent="0.2">
      <c r="A15" s="2"/>
      <c r="B15" s="5" t="s">
        <v>391</v>
      </c>
      <c r="C15" s="21">
        <f>SUM(D15:L15)</f>
        <v>309</v>
      </c>
      <c r="D15" s="19">
        <v>267</v>
      </c>
      <c r="E15" s="19">
        <v>36</v>
      </c>
      <c r="F15" s="19">
        <v>2</v>
      </c>
      <c r="G15" s="19">
        <v>1</v>
      </c>
      <c r="H15" s="20" t="s">
        <v>395</v>
      </c>
      <c r="I15" s="20" t="s">
        <v>395</v>
      </c>
      <c r="J15" s="20" t="s">
        <v>395</v>
      </c>
      <c r="K15" s="20" t="s">
        <v>395</v>
      </c>
      <c r="L15" s="19">
        <v>3</v>
      </c>
    </row>
    <row r="16" spans="1:12" x14ac:dyDescent="0.2">
      <c r="C16" s="9"/>
    </row>
    <row r="17" spans="1:12" x14ac:dyDescent="0.2">
      <c r="B17" s="5" t="s">
        <v>394</v>
      </c>
      <c r="C17" s="21">
        <f>SUM(D17:L17)</f>
        <v>1488</v>
      </c>
      <c r="D17" s="19">
        <v>288</v>
      </c>
      <c r="E17" s="19">
        <v>544</v>
      </c>
      <c r="F17" s="19">
        <v>118</v>
      </c>
      <c r="G17" s="19">
        <v>44</v>
      </c>
      <c r="H17" s="19">
        <v>37</v>
      </c>
      <c r="I17" s="19">
        <v>10</v>
      </c>
      <c r="J17" s="19">
        <v>29</v>
      </c>
      <c r="K17" s="19">
        <v>30</v>
      </c>
      <c r="L17" s="19">
        <f>15+13+25+24+11+22+21+13+5+22+7+14+2+3+11+6+8+26+18+17+5+9+17+9+6+11+6+3+2+4+3+3+3+4+3+5+12</f>
        <v>388</v>
      </c>
    </row>
    <row r="18" spans="1:12" x14ac:dyDescent="0.2">
      <c r="B18" s="5" t="s">
        <v>393</v>
      </c>
      <c r="C18" s="21">
        <f>SUM(D18:L18)</f>
        <v>830</v>
      </c>
      <c r="D18" s="19">
        <v>188</v>
      </c>
      <c r="E18" s="19">
        <v>310</v>
      </c>
      <c r="F18" s="19">
        <v>71</v>
      </c>
      <c r="G18" s="19">
        <v>27</v>
      </c>
      <c r="H18" s="19">
        <v>20</v>
      </c>
      <c r="I18" s="19">
        <v>5</v>
      </c>
      <c r="J18" s="19">
        <v>16</v>
      </c>
      <c r="K18" s="19">
        <v>10</v>
      </c>
      <c r="L18" s="19">
        <f>8+10+15+9+1+11+9+6+3+8+4+10+2+2+9+4+0+5+7+8+12+1+7+6+2+0+1+3+3+2+0+3+1+0+3+0+1+1+5+1</f>
        <v>183</v>
      </c>
    </row>
    <row r="19" spans="1:12" x14ac:dyDescent="0.2">
      <c r="A19" s="2"/>
      <c r="B19" s="5" t="s">
        <v>392</v>
      </c>
      <c r="C19" s="21">
        <f>C17-C18-C20</f>
        <v>60</v>
      </c>
      <c r="D19" s="22">
        <f>D17-D18-D20</f>
        <v>17</v>
      </c>
      <c r="E19" s="22">
        <f>E17-E18-E20</f>
        <v>24</v>
      </c>
      <c r="F19" s="22">
        <f>F17-F18-F20</f>
        <v>5</v>
      </c>
      <c r="G19" s="22">
        <f>G17-G18-G20</f>
        <v>5</v>
      </c>
      <c r="H19" s="22">
        <f>H17-H18-H20</f>
        <v>4</v>
      </c>
      <c r="I19" s="17" t="s">
        <v>395</v>
      </c>
      <c r="J19" s="22">
        <f>J17-J18-J20</f>
        <v>1</v>
      </c>
      <c r="K19" s="22">
        <f>K17-K18-K20</f>
        <v>1</v>
      </c>
      <c r="L19" s="22">
        <f>L17-L18-L20</f>
        <v>3</v>
      </c>
    </row>
    <row r="20" spans="1:12" x14ac:dyDescent="0.2">
      <c r="A20" s="2"/>
      <c r="B20" s="5" t="s">
        <v>391</v>
      </c>
      <c r="C20" s="21">
        <f>SUM(D20:L20)</f>
        <v>598</v>
      </c>
      <c r="D20" s="19">
        <v>83</v>
      </c>
      <c r="E20" s="19">
        <v>210</v>
      </c>
      <c r="F20" s="19">
        <v>42</v>
      </c>
      <c r="G20" s="19">
        <v>12</v>
      </c>
      <c r="H20" s="19">
        <v>13</v>
      </c>
      <c r="I20" s="19">
        <v>5</v>
      </c>
      <c r="J20" s="19">
        <v>12</v>
      </c>
      <c r="K20" s="19">
        <v>19</v>
      </c>
      <c r="L20" s="19">
        <f>7+3+10+15+10+11+12+6+2+14+3+4+1+2+2+3+11+2+3+3+2+1+2+1+3+7+5+6+11+2+4+5+10+19</f>
        <v>202</v>
      </c>
    </row>
    <row r="21" spans="1:12" x14ac:dyDescent="0.2">
      <c r="C21" s="9"/>
    </row>
    <row r="22" spans="1:12" x14ac:dyDescent="0.2">
      <c r="B22" s="1" t="s">
        <v>398</v>
      </c>
      <c r="C22" s="3">
        <f>C23+C27</f>
        <v>2303</v>
      </c>
      <c r="D22" s="2">
        <f>D23+D27</f>
        <v>680</v>
      </c>
      <c r="E22" s="2">
        <f>E23+E27</f>
        <v>703</v>
      </c>
      <c r="F22" s="2">
        <f>F23+F27</f>
        <v>183</v>
      </c>
      <c r="G22" s="2">
        <f>G23+G27</f>
        <v>57</v>
      </c>
      <c r="H22" s="2">
        <f>H23+H27</f>
        <v>68</v>
      </c>
      <c r="I22" s="2">
        <f>I23+I27</f>
        <v>31</v>
      </c>
      <c r="J22" s="2">
        <f>J23+J27</f>
        <v>50</v>
      </c>
      <c r="K22" s="2">
        <f>K23+K27</f>
        <v>41</v>
      </c>
      <c r="L22" s="2">
        <f>L23+L27</f>
        <v>490</v>
      </c>
    </row>
    <row r="23" spans="1:12" x14ac:dyDescent="0.2">
      <c r="B23" s="5" t="s">
        <v>397</v>
      </c>
      <c r="C23" s="21">
        <f>C24+C25</f>
        <v>374</v>
      </c>
      <c r="D23" s="22">
        <f>D24+D25</f>
        <v>300</v>
      </c>
      <c r="E23" s="22">
        <f>E24+E25</f>
        <v>47</v>
      </c>
      <c r="F23" s="22">
        <f>F24+F25</f>
        <v>6</v>
      </c>
      <c r="G23" s="22">
        <f>G24+G25</f>
        <v>2</v>
      </c>
      <c r="H23" s="17" t="s">
        <v>395</v>
      </c>
      <c r="I23" s="22">
        <f>I24+I25</f>
        <v>2</v>
      </c>
      <c r="J23" s="17" t="s">
        <v>395</v>
      </c>
      <c r="K23" s="22">
        <f>K24+K25</f>
        <v>2</v>
      </c>
      <c r="L23" s="22">
        <f>L24+L25</f>
        <v>15</v>
      </c>
    </row>
    <row r="24" spans="1:12" x14ac:dyDescent="0.2">
      <c r="B24" s="5" t="s">
        <v>396</v>
      </c>
      <c r="C24" s="18">
        <v>76</v>
      </c>
      <c r="D24" s="19">
        <v>37</v>
      </c>
      <c r="E24" s="19">
        <v>15</v>
      </c>
      <c r="F24" s="19">
        <v>6</v>
      </c>
      <c r="G24" s="19">
        <v>2</v>
      </c>
      <c r="H24" s="20" t="s">
        <v>395</v>
      </c>
      <c r="I24" s="19">
        <v>1</v>
      </c>
      <c r="J24" s="20" t="s">
        <v>395</v>
      </c>
      <c r="K24" s="19">
        <v>1</v>
      </c>
      <c r="L24" s="22">
        <f>C24-SUM(D24:K24)</f>
        <v>14</v>
      </c>
    </row>
    <row r="25" spans="1:12" x14ac:dyDescent="0.2">
      <c r="B25" s="5" t="s">
        <v>391</v>
      </c>
      <c r="C25" s="18">
        <v>298</v>
      </c>
      <c r="D25" s="19">
        <v>263</v>
      </c>
      <c r="E25" s="19">
        <v>32</v>
      </c>
      <c r="F25" s="20" t="s">
        <v>395</v>
      </c>
      <c r="G25" s="20" t="s">
        <v>395</v>
      </c>
      <c r="H25" s="20" t="s">
        <v>395</v>
      </c>
      <c r="I25" s="19">
        <v>1</v>
      </c>
      <c r="J25" s="20" t="s">
        <v>395</v>
      </c>
      <c r="K25" s="19">
        <v>1</v>
      </c>
      <c r="L25" s="22">
        <f>C25-SUM(D25:K25)</f>
        <v>1</v>
      </c>
    </row>
    <row r="26" spans="1:12" x14ac:dyDescent="0.2">
      <c r="C26" s="9"/>
    </row>
    <row r="27" spans="1:12" x14ac:dyDescent="0.2">
      <c r="B27" s="5" t="s">
        <v>394</v>
      </c>
      <c r="C27" s="18">
        <v>1929</v>
      </c>
      <c r="D27" s="19">
        <v>380</v>
      </c>
      <c r="E27" s="19">
        <v>656</v>
      </c>
      <c r="F27" s="19">
        <v>177</v>
      </c>
      <c r="G27" s="19">
        <v>55</v>
      </c>
      <c r="H27" s="19">
        <v>68</v>
      </c>
      <c r="I27" s="19">
        <v>29</v>
      </c>
      <c r="J27" s="19">
        <v>50</v>
      </c>
      <c r="K27" s="19">
        <v>39</v>
      </c>
      <c r="L27" s="22">
        <f>C27-SUM(D27:K27)</f>
        <v>475</v>
      </c>
    </row>
    <row r="28" spans="1:12" x14ac:dyDescent="0.2">
      <c r="B28" s="5" t="s">
        <v>393</v>
      </c>
      <c r="C28" s="18">
        <v>967</v>
      </c>
      <c r="D28" s="19">
        <v>252</v>
      </c>
      <c r="E28" s="19">
        <v>335</v>
      </c>
      <c r="F28" s="19">
        <v>75</v>
      </c>
      <c r="G28" s="19">
        <v>29</v>
      </c>
      <c r="H28" s="19">
        <v>13</v>
      </c>
      <c r="I28" s="19">
        <v>15</v>
      </c>
      <c r="J28" s="19">
        <v>22</v>
      </c>
      <c r="K28" s="19">
        <v>14</v>
      </c>
      <c r="L28" s="22">
        <f>C28-SUM(D28:K28)</f>
        <v>212</v>
      </c>
    </row>
    <row r="29" spans="1:12" x14ac:dyDescent="0.2">
      <c r="B29" s="5" t="s">
        <v>392</v>
      </c>
      <c r="C29" s="21">
        <f>C27-C28-C30</f>
        <v>61</v>
      </c>
      <c r="D29" s="22">
        <f>D27-D28-D30</f>
        <v>7</v>
      </c>
      <c r="E29" s="22">
        <f>E27-E28-E30</f>
        <v>18</v>
      </c>
      <c r="F29" s="22">
        <f>F27-F28-F30</f>
        <v>12</v>
      </c>
      <c r="G29" s="22">
        <f>G27-G28-G30</f>
        <v>4</v>
      </c>
      <c r="H29" s="22">
        <f>H27-H28-H30</f>
        <v>3</v>
      </c>
      <c r="I29" s="17" t="s">
        <v>395</v>
      </c>
      <c r="J29" s="22">
        <f>J27-J28-J30</f>
        <v>4</v>
      </c>
      <c r="K29" s="17" t="s">
        <v>395</v>
      </c>
      <c r="L29" s="22">
        <f>C29-SUM(D29:K29)</f>
        <v>13</v>
      </c>
    </row>
    <row r="30" spans="1:12" x14ac:dyDescent="0.2">
      <c r="B30" s="5" t="s">
        <v>391</v>
      </c>
      <c r="C30" s="18">
        <v>901</v>
      </c>
      <c r="D30" s="19">
        <v>121</v>
      </c>
      <c r="E30" s="19">
        <v>303</v>
      </c>
      <c r="F30" s="19">
        <v>90</v>
      </c>
      <c r="G30" s="19">
        <v>22</v>
      </c>
      <c r="H30" s="19">
        <v>52</v>
      </c>
      <c r="I30" s="19">
        <v>14</v>
      </c>
      <c r="J30" s="19">
        <v>24</v>
      </c>
      <c r="K30" s="19">
        <v>25</v>
      </c>
      <c r="L30" s="22">
        <f>C30-SUM(D30:K30)</f>
        <v>250</v>
      </c>
    </row>
    <row r="31" spans="1:12" x14ac:dyDescent="0.2">
      <c r="C31" s="9"/>
    </row>
    <row r="32" spans="1:12" x14ac:dyDescent="0.2">
      <c r="B32" s="1" t="s">
        <v>17</v>
      </c>
      <c r="C32" s="3">
        <f>C33+C37</f>
        <v>2090</v>
      </c>
      <c r="D32" s="2">
        <f>D33+D37</f>
        <v>671</v>
      </c>
      <c r="E32" s="2">
        <f>E33+E37</f>
        <v>614</v>
      </c>
      <c r="F32" s="2">
        <f>F33+F37</f>
        <v>156</v>
      </c>
      <c r="G32" s="2">
        <f>G33+G37</f>
        <v>49</v>
      </c>
      <c r="H32" s="2">
        <f>H33+H37</f>
        <v>37</v>
      </c>
      <c r="I32" s="2">
        <f>I33+I37</f>
        <v>26</v>
      </c>
      <c r="J32" s="2">
        <f>J33+J37</f>
        <v>52</v>
      </c>
      <c r="K32" s="2">
        <f>K33+K37</f>
        <v>17</v>
      </c>
      <c r="L32" s="2">
        <f>L33+L37</f>
        <v>468</v>
      </c>
    </row>
    <row r="33" spans="1:12" x14ac:dyDescent="0.2">
      <c r="B33" s="5" t="s">
        <v>397</v>
      </c>
      <c r="C33" s="21">
        <f>C34+C35</f>
        <v>328</v>
      </c>
      <c r="D33" s="22">
        <f>D34+D35</f>
        <v>262</v>
      </c>
      <c r="E33" s="22">
        <f>E34+E35</f>
        <v>34</v>
      </c>
      <c r="F33" s="22">
        <f>F34+F35</f>
        <v>6</v>
      </c>
      <c r="G33" s="22">
        <f>G34+G35</f>
        <v>1</v>
      </c>
      <c r="H33" s="17" t="s">
        <v>395</v>
      </c>
      <c r="I33" s="22">
        <f>I34+I35</f>
        <v>2</v>
      </c>
      <c r="J33" s="22">
        <f>J34+J35</f>
        <v>1</v>
      </c>
      <c r="K33" s="22">
        <f>K34+K35</f>
        <v>2</v>
      </c>
      <c r="L33" s="22">
        <f>L34+L35</f>
        <v>20</v>
      </c>
    </row>
    <row r="34" spans="1:12" x14ac:dyDescent="0.2">
      <c r="B34" s="5" t="s">
        <v>396</v>
      </c>
      <c r="C34" s="18">
        <v>75</v>
      </c>
      <c r="D34" s="19">
        <v>31</v>
      </c>
      <c r="E34" s="19">
        <v>15</v>
      </c>
      <c r="F34" s="19">
        <v>6</v>
      </c>
      <c r="G34" s="19">
        <v>1</v>
      </c>
      <c r="H34" s="20" t="s">
        <v>395</v>
      </c>
      <c r="I34" s="19">
        <v>2</v>
      </c>
      <c r="J34" s="19">
        <v>1</v>
      </c>
      <c r="K34" s="19">
        <v>1</v>
      </c>
      <c r="L34" s="22">
        <f>C34-SUM(D34:K34)</f>
        <v>18</v>
      </c>
    </row>
    <row r="35" spans="1:12" x14ac:dyDescent="0.2">
      <c r="B35" s="5" t="s">
        <v>391</v>
      </c>
      <c r="C35" s="18">
        <v>253</v>
      </c>
      <c r="D35" s="19">
        <v>231</v>
      </c>
      <c r="E35" s="19">
        <v>19</v>
      </c>
      <c r="F35" s="20" t="s">
        <v>395</v>
      </c>
      <c r="G35" s="20" t="s">
        <v>395</v>
      </c>
      <c r="H35" s="20" t="s">
        <v>395</v>
      </c>
      <c r="I35" s="20" t="s">
        <v>395</v>
      </c>
      <c r="J35" s="20" t="s">
        <v>395</v>
      </c>
      <c r="K35" s="19">
        <v>1</v>
      </c>
      <c r="L35" s="22">
        <f>C35-SUM(D35:K35)</f>
        <v>2</v>
      </c>
    </row>
    <row r="36" spans="1:12" x14ac:dyDescent="0.2">
      <c r="C36" s="9"/>
    </row>
    <row r="37" spans="1:12" x14ac:dyDescent="0.2">
      <c r="B37" s="5" t="s">
        <v>394</v>
      </c>
      <c r="C37" s="18">
        <v>1762</v>
      </c>
      <c r="D37" s="19">
        <v>409</v>
      </c>
      <c r="E37" s="19">
        <v>580</v>
      </c>
      <c r="F37" s="19">
        <v>150</v>
      </c>
      <c r="G37" s="19">
        <v>48</v>
      </c>
      <c r="H37" s="19">
        <v>37</v>
      </c>
      <c r="I37" s="19">
        <v>24</v>
      </c>
      <c r="J37" s="19">
        <v>51</v>
      </c>
      <c r="K37" s="19">
        <v>15</v>
      </c>
      <c r="L37" s="22">
        <f>C37-SUM(D37:K37)</f>
        <v>448</v>
      </c>
    </row>
    <row r="38" spans="1:12" x14ac:dyDescent="0.2">
      <c r="B38" s="5" t="s">
        <v>393</v>
      </c>
      <c r="C38" s="18">
        <v>964</v>
      </c>
      <c r="D38" s="19">
        <v>282</v>
      </c>
      <c r="E38" s="19">
        <v>319</v>
      </c>
      <c r="F38" s="19">
        <v>75</v>
      </c>
      <c r="G38" s="19">
        <v>21</v>
      </c>
      <c r="H38" s="19">
        <v>8</v>
      </c>
      <c r="I38" s="19">
        <v>7</v>
      </c>
      <c r="J38" s="19">
        <v>20</v>
      </c>
      <c r="K38" s="19">
        <v>7</v>
      </c>
      <c r="L38" s="22">
        <f>C38-SUM(D38:K38)</f>
        <v>225</v>
      </c>
    </row>
    <row r="39" spans="1:12" x14ac:dyDescent="0.2">
      <c r="B39" s="5" t="s">
        <v>392</v>
      </c>
      <c r="C39" s="21">
        <f>C37-C38-C40</f>
        <v>60</v>
      </c>
      <c r="D39" s="22">
        <f>D37-D38-D40</f>
        <v>14</v>
      </c>
      <c r="E39" s="22">
        <f>E37-E38-E40</f>
        <v>19</v>
      </c>
      <c r="F39" s="22">
        <f>F37-F38-F40</f>
        <v>6</v>
      </c>
      <c r="G39" s="22">
        <f>G37-G38-G40</f>
        <v>4</v>
      </c>
      <c r="H39" s="22">
        <f>H37-H38-H40</f>
        <v>1</v>
      </c>
      <c r="I39" s="22">
        <f>I37-I38-I40</f>
        <v>1</v>
      </c>
      <c r="J39" s="22">
        <f>J37-J38-J40</f>
        <v>4</v>
      </c>
      <c r="K39" s="22">
        <f>K37-K38-K40</f>
        <v>1</v>
      </c>
      <c r="L39" s="22">
        <f>C39-SUM(D39:K39)</f>
        <v>10</v>
      </c>
    </row>
    <row r="40" spans="1:12" x14ac:dyDescent="0.2">
      <c r="B40" s="5" t="s">
        <v>391</v>
      </c>
      <c r="C40" s="18">
        <v>738</v>
      </c>
      <c r="D40" s="19">
        <v>113</v>
      </c>
      <c r="E40" s="19">
        <v>242</v>
      </c>
      <c r="F40" s="19">
        <v>69</v>
      </c>
      <c r="G40" s="19">
        <v>23</v>
      </c>
      <c r="H40" s="19">
        <v>28</v>
      </c>
      <c r="I40" s="19">
        <v>16</v>
      </c>
      <c r="J40" s="19">
        <v>27</v>
      </c>
      <c r="K40" s="19">
        <v>7</v>
      </c>
      <c r="L40" s="22">
        <f>C40-SUM(D40:K40)</f>
        <v>213</v>
      </c>
    </row>
    <row r="41" spans="1:12" ht="18" thickBot="1" x14ac:dyDescent="0.25">
      <c r="A41" s="2"/>
      <c r="B41" s="7"/>
      <c r="C41" s="23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">
      <c r="A42" s="2"/>
      <c r="C42" s="5" t="s">
        <v>378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phoneticPr fontId="4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/>
  <dimension ref="A1:L219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4.69921875" style="6" customWidth="1"/>
    <col min="3" max="3" width="8.69921875" style="6"/>
    <col min="4" max="4" width="9.69921875" style="6" customWidth="1"/>
    <col min="5" max="5" width="7.69921875" style="6" customWidth="1"/>
    <col min="6" max="6" width="8.69921875" style="6"/>
    <col min="7" max="11" width="9.69921875" style="6" customWidth="1"/>
    <col min="12" max="16384" width="8.69921875" style="6"/>
  </cols>
  <sheetData>
    <row r="1" spans="1:12" x14ac:dyDescent="0.2">
      <c r="A1" s="5"/>
    </row>
    <row r="6" spans="1:12" x14ac:dyDescent="0.2">
      <c r="E6" s="1" t="s">
        <v>101</v>
      </c>
    </row>
    <row r="8" spans="1:12" x14ac:dyDescent="0.2">
      <c r="C8" s="1" t="s">
        <v>104</v>
      </c>
      <c r="G8" s="17" t="s">
        <v>99</v>
      </c>
      <c r="L8" s="2"/>
    </row>
    <row r="9" spans="1:12" ht="18" thickBot="1" x14ac:dyDescent="0.25">
      <c r="B9" s="7"/>
      <c r="C9" s="7"/>
      <c r="D9" s="24"/>
      <c r="E9" s="7"/>
      <c r="F9" s="24"/>
      <c r="G9" s="7"/>
      <c r="H9" s="24"/>
      <c r="I9" s="24"/>
      <c r="J9" s="24"/>
      <c r="K9" s="24"/>
      <c r="L9" s="7"/>
    </row>
    <row r="10" spans="1:12" x14ac:dyDescent="0.2">
      <c r="C10" s="9"/>
      <c r="D10" s="3"/>
      <c r="E10" s="12"/>
      <c r="F10" s="27"/>
      <c r="G10" s="11" t="s">
        <v>103</v>
      </c>
      <c r="H10" s="27"/>
      <c r="I10" s="27"/>
      <c r="J10" s="30"/>
      <c r="K10" s="16" t="s">
        <v>97</v>
      </c>
      <c r="L10" s="29"/>
    </row>
    <row r="11" spans="1:12" x14ac:dyDescent="0.2">
      <c r="C11" s="9"/>
      <c r="D11" s="14" t="s">
        <v>96</v>
      </c>
      <c r="E11" s="9"/>
      <c r="G11" s="9"/>
      <c r="I11" s="9"/>
      <c r="K11" s="26" t="s">
        <v>95</v>
      </c>
      <c r="L11" s="26" t="s">
        <v>94</v>
      </c>
    </row>
    <row r="12" spans="1:12" x14ac:dyDescent="0.2">
      <c r="C12" s="26" t="s">
        <v>87</v>
      </c>
      <c r="D12" s="14" t="s">
        <v>93</v>
      </c>
      <c r="E12" s="13" t="s">
        <v>92</v>
      </c>
      <c r="F12" s="27"/>
      <c r="G12" s="13" t="s">
        <v>91</v>
      </c>
      <c r="H12" s="27"/>
      <c r="I12" s="13" t="s">
        <v>90</v>
      </c>
      <c r="J12" s="27"/>
      <c r="K12" s="26" t="s">
        <v>89</v>
      </c>
      <c r="L12" s="26" t="s">
        <v>88</v>
      </c>
    </row>
    <row r="13" spans="1:12" x14ac:dyDescent="0.2">
      <c r="B13" s="27"/>
      <c r="C13" s="10"/>
      <c r="D13" s="10"/>
      <c r="E13" s="15" t="s">
        <v>12</v>
      </c>
      <c r="F13" s="15" t="s">
        <v>10</v>
      </c>
      <c r="G13" s="15" t="s">
        <v>12</v>
      </c>
      <c r="H13" s="15" t="s">
        <v>13</v>
      </c>
      <c r="I13" s="15" t="s">
        <v>12</v>
      </c>
      <c r="J13" s="15" t="s">
        <v>13</v>
      </c>
      <c r="K13" s="15" t="s">
        <v>6</v>
      </c>
      <c r="L13" s="15" t="s">
        <v>6</v>
      </c>
    </row>
    <row r="14" spans="1:12" x14ac:dyDescent="0.2">
      <c r="B14" s="2"/>
      <c r="C14" s="16" t="s">
        <v>87</v>
      </c>
      <c r="D14" s="17" t="s">
        <v>16</v>
      </c>
      <c r="E14" s="17" t="s">
        <v>16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</row>
    <row r="15" spans="1:12" x14ac:dyDescent="0.2">
      <c r="B15" s="5" t="s">
        <v>86</v>
      </c>
      <c r="C15" s="21">
        <f>C88+C161</f>
        <v>130</v>
      </c>
      <c r="D15" s="22">
        <f>D88+D161</f>
        <v>14354</v>
      </c>
      <c r="E15" s="22">
        <f>E88+E161</f>
        <v>236</v>
      </c>
      <c r="F15" s="22">
        <f>F88+F161</f>
        <v>222</v>
      </c>
      <c r="G15" s="22">
        <f>G88+G161</f>
        <v>2427</v>
      </c>
      <c r="H15" s="22">
        <f>H88+H161</f>
        <v>2166</v>
      </c>
      <c r="I15" s="22">
        <f>I88+I161</f>
        <v>4869</v>
      </c>
      <c r="J15" s="22">
        <f>J88+J161</f>
        <v>4434</v>
      </c>
      <c r="K15" s="22">
        <f>K88+K161</f>
        <v>9562</v>
      </c>
      <c r="L15" s="22">
        <f>L88+L161</f>
        <v>9223</v>
      </c>
    </row>
    <row r="16" spans="1:12" x14ac:dyDescent="0.2">
      <c r="B16" s="5" t="s">
        <v>85</v>
      </c>
      <c r="C16" s="21">
        <f>C89+C162</f>
        <v>134</v>
      </c>
      <c r="D16" s="22">
        <f>D89+D162</f>
        <v>17514</v>
      </c>
      <c r="E16" s="22">
        <f>E89+E162</f>
        <v>349</v>
      </c>
      <c r="F16" s="22">
        <f>F89+F162</f>
        <v>321</v>
      </c>
      <c r="G16" s="22">
        <f>G89+G162</f>
        <v>3309</v>
      </c>
      <c r="H16" s="22">
        <f>H89+H162</f>
        <v>3095</v>
      </c>
      <c r="I16" s="22">
        <f>I89+I162</f>
        <v>5268</v>
      </c>
      <c r="J16" s="22">
        <f>J89+J162</f>
        <v>5172</v>
      </c>
      <c r="K16" s="22">
        <f>K89+K162</f>
        <v>10547</v>
      </c>
      <c r="L16" s="22">
        <f>L89+L162</f>
        <v>9683</v>
      </c>
    </row>
    <row r="17" spans="2:12" x14ac:dyDescent="0.2">
      <c r="B17" s="5" t="s">
        <v>84</v>
      </c>
      <c r="C17" s="21">
        <f>C90+C163</f>
        <v>134</v>
      </c>
      <c r="D17" s="22">
        <f>D90+D163</f>
        <v>19584</v>
      </c>
      <c r="E17" s="22">
        <f>E90+E163</f>
        <v>658</v>
      </c>
      <c r="F17" s="22">
        <f>F90+F163</f>
        <v>586</v>
      </c>
      <c r="G17" s="22">
        <f>G90+G163</f>
        <v>3929</v>
      </c>
      <c r="H17" s="22">
        <f>H90+H163</f>
        <v>3663</v>
      </c>
      <c r="I17" s="22">
        <f>I90+I163</f>
        <v>5458</v>
      </c>
      <c r="J17" s="22">
        <f>J90+J163</f>
        <v>5290</v>
      </c>
      <c r="K17" s="22">
        <f>K90+K163</f>
        <v>11214</v>
      </c>
      <c r="L17" s="22">
        <f>L90+L163</f>
        <v>11026</v>
      </c>
    </row>
    <row r="18" spans="2:12" x14ac:dyDescent="0.2">
      <c r="B18" s="5" t="s">
        <v>83</v>
      </c>
      <c r="C18" s="21">
        <f>C91+C164</f>
        <v>136</v>
      </c>
      <c r="D18" s="22">
        <f>D91+D164</f>
        <v>17400</v>
      </c>
      <c r="E18" s="22">
        <f>E91+E164</f>
        <v>791</v>
      </c>
      <c r="F18" s="22">
        <f>F91+F164</f>
        <v>669</v>
      </c>
      <c r="G18" s="22">
        <f>G91+G164</f>
        <v>3277</v>
      </c>
      <c r="H18" s="22">
        <f>H91+H164</f>
        <v>3137</v>
      </c>
      <c r="I18" s="22">
        <f>I91+I164</f>
        <v>4945</v>
      </c>
      <c r="J18" s="22">
        <f>J91+J164</f>
        <v>4581</v>
      </c>
      <c r="K18" s="22">
        <f>K91+K164</f>
        <v>9156</v>
      </c>
      <c r="L18" s="22">
        <f>L91+L164</f>
        <v>9981</v>
      </c>
    </row>
    <row r="19" spans="2:12" x14ac:dyDescent="0.2">
      <c r="B19" s="5" t="s">
        <v>82</v>
      </c>
      <c r="C19" s="21">
        <f>C92+C165</f>
        <v>131</v>
      </c>
      <c r="D19" s="22">
        <f>D92+D165</f>
        <v>13490</v>
      </c>
      <c r="E19" s="22">
        <f>E92+E165</f>
        <v>767</v>
      </c>
      <c r="F19" s="22">
        <f>F92+F165</f>
        <v>684</v>
      </c>
      <c r="G19" s="22">
        <f>G92+G165</f>
        <v>2561</v>
      </c>
      <c r="H19" s="22">
        <f>H92+H165</f>
        <v>2543</v>
      </c>
      <c r="I19" s="22">
        <f>I92+I165</f>
        <v>3527</v>
      </c>
      <c r="J19" s="22">
        <f>J92+J165</f>
        <v>3408</v>
      </c>
      <c r="K19" s="22">
        <f>K92+K165</f>
        <v>7043</v>
      </c>
      <c r="L19" s="22">
        <f>L92+L165</f>
        <v>7380</v>
      </c>
    </row>
    <row r="20" spans="2:12" x14ac:dyDescent="0.2">
      <c r="B20" s="5" t="s">
        <v>81</v>
      </c>
      <c r="C20" s="21">
        <f>C93+C166</f>
        <v>128</v>
      </c>
      <c r="D20" s="22">
        <f>D93+D166</f>
        <v>12799</v>
      </c>
      <c r="E20" s="22">
        <f>E93+E166</f>
        <v>947</v>
      </c>
      <c r="F20" s="22">
        <f>F93+F166</f>
        <v>905</v>
      </c>
      <c r="G20" s="22">
        <f>G93+G166</f>
        <v>2421</v>
      </c>
      <c r="H20" s="22">
        <f>H93+H166</f>
        <v>2334</v>
      </c>
      <c r="I20" s="22">
        <f>I93+I166</f>
        <v>3094</v>
      </c>
      <c r="J20" s="22">
        <f>J93+J166</f>
        <v>3098</v>
      </c>
      <c r="K20" s="22">
        <f>K93+K166</f>
        <v>6367</v>
      </c>
      <c r="L20" s="22">
        <f>L93+L166</f>
        <v>6262</v>
      </c>
    </row>
    <row r="21" spans="2:12" x14ac:dyDescent="0.2">
      <c r="C21" s="9"/>
    </row>
    <row r="22" spans="2:12" x14ac:dyDescent="0.2">
      <c r="B22" s="5" t="s">
        <v>80</v>
      </c>
      <c r="C22" s="21">
        <f>C95+C168</f>
        <v>126</v>
      </c>
      <c r="D22" s="22">
        <f>D95+D168</f>
        <v>12976</v>
      </c>
      <c r="E22" s="22">
        <f>E95+E168</f>
        <v>1012</v>
      </c>
      <c r="F22" s="22">
        <f>F95+F168</f>
        <v>946</v>
      </c>
      <c r="G22" s="22">
        <f>G95+G168</f>
        <v>2441</v>
      </c>
      <c r="H22" s="22">
        <f>H95+H168</f>
        <v>2456</v>
      </c>
      <c r="I22" s="22">
        <f>I95+I168</f>
        <v>3123</v>
      </c>
      <c r="J22" s="22">
        <f>J95+J168</f>
        <v>2998</v>
      </c>
      <c r="K22" s="22">
        <f>K95+K168</f>
        <v>6531</v>
      </c>
      <c r="L22" s="22">
        <f>L95+L168</f>
        <v>6230</v>
      </c>
    </row>
    <row r="23" spans="2:12" x14ac:dyDescent="0.2">
      <c r="B23" s="5" t="s">
        <v>79</v>
      </c>
      <c r="C23" s="21">
        <f>C96+C169</f>
        <v>126</v>
      </c>
      <c r="D23" s="22">
        <f>D96+D169</f>
        <v>12740</v>
      </c>
      <c r="E23" s="22">
        <f>E96+E169</f>
        <v>1015</v>
      </c>
      <c r="F23" s="22">
        <f>F96+F169</f>
        <v>1005</v>
      </c>
      <c r="G23" s="22">
        <f>G96+G169</f>
        <v>2326</v>
      </c>
      <c r="H23" s="22">
        <f>H96+H169</f>
        <v>2343</v>
      </c>
      <c r="I23" s="22">
        <f>I96+I169</f>
        <v>3066</v>
      </c>
      <c r="J23" s="22">
        <f>J96+J169</f>
        <v>2985</v>
      </c>
      <c r="K23" s="22">
        <f>K96+K169</f>
        <v>6046</v>
      </c>
      <c r="L23" s="22">
        <f>L96+L169</f>
        <v>6156</v>
      </c>
    </row>
    <row r="24" spans="2:12" x14ac:dyDescent="0.2">
      <c r="B24" s="5" t="s">
        <v>78</v>
      </c>
      <c r="C24" s="21">
        <f>C97+C170</f>
        <v>126</v>
      </c>
      <c r="D24" s="22">
        <f>D97+D170</f>
        <v>12286</v>
      </c>
      <c r="E24" s="22">
        <f>E97+E170</f>
        <v>1012</v>
      </c>
      <c r="F24" s="22">
        <f>F97+F170</f>
        <v>977</v>
      </c>
      <c r="G24" s="22">
        <f>G97+G170</f>
        <v>2240</v>
      </c>
      <c r="H24" s="22">
        <f>H97+H170</f>
        <v>2312</v>
      </c>
      <c r="I24" s="22">
        <f>I97+I170</f>
        <v>2936</v>
      </c>
      <c r="J24" s="22">
        <f>J97+J170</f>
        <v>2809</v>
      </c>
      <c r="K24" s="22">
        <f>K97+K170</f>
        <v>5711</v>
      </c>
      <c r="L24" s="22">
        <f>L97+L170</f>
        <v>6094</v>
      </c>
    </row>
    <row r="25" spans="2:12" x14ac:dyDescent="0.2">
      <c r="B25" s="5" t="s">
        <v>77</v>
      </c>
      <c r="C25" s="21">
        <f>C98+C171</f>
        <v>127</v>
      </c>
      <c r="D25" s="22">
        <f>D98+D171</f>
        <v>12249</v>
      </c>
      <c r="E25" s="22">
        <f>E98+E171</f>
        <v>1127</v>
      </c>
      <c r="F25" s="22">
        <f>F98+F171</f>
        <v>1072</v>
      </c>
      <c r="G25" s="22">
        <f>G98+G171</f>
        <v>2228</v>
      </c>
      <c r="H25" s="22">
        <f>H98+H171</f>
        <v>2181</v>
      </c>
      <c r="I25" s="22">
        <f>I98+I171</f>
        <v>2799</v>
      </c>
      <c r="J25" s="22">
        <f>J98+J171</f>
        <v>2842</v>
      </c>
      <c r="K25" s="22">
        <f>K98+K171</f>
        <v>5828</v>
      </c>
      <c r="L25" s="22">
        <f>L98+L171</f>
        <v>5794</v>
      </c>
    </row>
    <row r="26" spans="2:12" x14ac:dyDescent="0.2">
      <c r="C26" s="9"/>
    </row>
    <row r="27" spans="2:12" x14ac:dyDescent="0.2">
      <c r="B27" s="5" t="s">
        <v>76</v>
      </c>
      <c r="C27" s="21">
        <f>C100+C173</f>
        <v>127</v>
      </c>
      <c r="D27" s="22">
        <f>D100+D173</f>
        <v>12139</v>
      </c>
      <c r="E27" s="22">
        <f>E100+E173</f>
        <v>1181</v>
      </c>
      <c r="F27" s="22">
        <f>F100+F173</f>
        <v>1054</v>
      </c>
      <c r="G27" s="22">
        <f>G100+G173</f>
        <v>2254</v>
      </c>
      <c r="H27" s="22">
        <f>H100+H173</f>
        <v>2272</v>
      </c>
      <c r="I27" s="22">
        <f>I100+I173</f>
        <v>2746</v>
      </c>
      <c r="J27" s="22">
        <f>J100+J173</f>
        <v>2632</v>
      </c>
      <c r="K27" s="22">
        <f>K100+K173</f>
        <v>5642</v>
      </c>
      <c r="L27" s="22">
        <f>L100+L173</f>
        <v>5668</v>
      </c>
    </row>
    <row r="28" spans="2:12" x14ac:dyDescent="0.2">
      <c r="B28" s="5" t="s">
        <v>75</v>
      </c>
      <c r="C28" s="21">
        <f>C101+C174</f>
        <v>127</v>
      </c>
      <c r="D28" s="22">
        <f>D101+D174</f>
        <v>12308</v>
      </c>
      <c r="E28" s="22">
        <f>E101+E174</f>
        <v>1213</v>
      </c>
      <c r="F28" s="22">
        <f>F101+F174</f>
        <v>1196</v>
      </c>
      <c r="G28" s="22">
        <f>G101+G174</f>
        <v>2298</v>
      </c>
      <c r="H28" s="22">
        <f>H101+H174</f>
        <v>2162</v>
      </c>
      <c r="I28" s="22">
        <f>I101+I174</f>
        <v>2736</v>
      </c>
      <c r="J28" s="22">
        <f>J101+J174</f>
        <v>2703</v>
      </c>
      <c r="K28" s="22">
        <f>K101+K174</f>
        <v>5726</v>
      </c>
      <c r="L28" s="22">
        <f>L101+L174</f>
        <v>5355</v>
      </c>
    </row>
    <row r="29" spans="2:12" x14ac:dyDescent="0.2">
      <c r="B29" s="5" t="s">
        <v>74</v>
      </c>
      <c r="C29" s="21">
        <f>C102+C175</f>
        <v>127</v>
      </c>
      <c r="D29" s="22">
        <f>D102+D175</f>
        <v>12087</v>
      </c>
      <c r="E29" s="22">
        <f>E102+E175</f>
        <v>1122</v>
      </c>
      <c r="F29" s="22">
        <f>F102+F175</f>
        <v>1141</v>
      </c>
      <c r="G29" s="22">
        <f>G102+G175</f>
        <v>2273</v>
      </c>
      <c r="H29" s="22">
        <f>H102+H175</f>
        <v>2280</v>
      </c>
      <c r="I29" s="22">
        <f>I102+I175</f>
        <v>2704</v>
      </c>
      <c r="J29" s="22">
        <f>J102+J175</f>
        <v>2567</v>
      </c>
      <c r="K29" s="22">
        <f>K102+K175</f>
        <v>5435</v>
      </c>
      <c r="L29" s="22">
        <f>L102+L175</f>
        <v>5445</v>
      </c>
    </row>
    <row r="30" spans="2:12" x14ac:dyDescent="0.2">
      <c r="B30" s="5" t="s">
        <v>73</v>
      </c>
      <c r="C30" s="21">
        <f>C103+C176</f>
        <v>127</v>
      </c>
      <c r="D30" s="22">
        <f>D103+D176</f>
        <v>11815</v>
      </c>
      <c r="E30" s="22">
        <f>E103+E176</f>
        <v>1170</v>
      </c>
      <c r="F30" s="22">
        <f>F103+F176</f>
        <v>1136</v>
      </c>
      <c r="G30" s="22">
        <f>G103+G176</f>
        <v>2102</v>
      </c>
      <c r="H30" s="22">
        <f>H103+H176</f>
        <v>2144</v>
      </c>
      <c r="I30" s="22">
        <f>I103+I176</f>
        <v>2655</v>
      </c>
      <c r="J30" s="22">
        <f>J103+J176</f>
        <v>2608</v>
      </c>
      <c r="K30" s="22">
        <f>K103+K176</f>
        <v>5234</v>
      </c>
      <c r="L30" s="22">
        <f>L103+L176</f>
        <v>5268</v>
      </c>
    </row>
    <row r="31" spans="2:12" x14ac:dyDescent="0.2">
      <c r="B31" s="1" t="s">
        <v>72</v>
      </c>
      <c r="C31" s="3">
        <f>C104+C177</f>
        <v>127</v>
      </c>
      <c r="D31" s="2">
        <f>D104+D177</f>
        <v>11686</v>
      </c>
      <c r="E31" s="2">
        <f>E104+E177</f>
        <v>1195</v>
      </c>
      <c r="F31" s="2">
        <f>F104+F177</f>
        <v>1159</v>
      </c>
      <c r="G31" s="2">
        <f>G104+G177</f>
        <v>2168</v>
      </c>
      <c r="H31" s="2">
        <f>H104+H177</f>
        <v>2157</v>
      </c>
      <c r="I31" s="2">
        <f>I104+I177</f>
        <v>2512</v>
      </c>
      <c r="J31" s="2">
        <f>J104+J177</f>
        <v>2495</v>
      </c>
      <c r="K31" s="2">
        <f>K104+K177</f>
        <v>5289</v>
      </c>
      <c r="L31" s="2">
        <f>L104+L177</f>
        <v>5276</v>
      </c>
    </row>
    <row r="32" spans="2:12" x14ac:dyDescent="0.2">
      <c r="C32" s="9"/>
    </row>
    <row r="33" spans="1:12" x14ac:dyDescent="0.2">
      <c r="B33" s="5" t="s">
        <v>71</v>
      </c>
      <c r="C33" s="21">
        <f>C106+C179</f>
        <v>38</v>
      </c>
      <c r="D33" s="22">
        <f>D106+D179</f>
        <v>5355</v>
      </c>
      <c r="E33" s="22">
        <f>E106+E179</f>
        <v>655</v>
      </c>
      <c r="F33" s="22">
        <f>F106+F179</f>
        <v>647</v>
      </c>
      <c r="G33" s="22">
        <f>G106+G179</f>
        <v>1038</v>
      </c>
      <c r="H33" s="22">
        <f>H106+H179</f>
        <v>1028</v>
      </c>
      <c r="I33" s="22">
        <f>I106+I179</f>
        <v>994</v>
      </c>
      <c r="J33" s="22">
        <f>J106+J179</f>
        <v>993</v>
      </c>
      <c r="K33" s="22">
        <f>K106+K179</f>
        <v>2098</v>
      </c>
      <c r="L33" s="22">
        <f>L106+L179</f>
        <v>2139</v>
      </c>
    </row>
    <row r="34" spans="1:12" x14ac:dyDescent="0.2">
      <c r="B34" s="5" t="s">
        <v>70</v>
      </c>
      <c r="C34" s="21">
        <f>C107+C180</f>
        <v>8</v>
      </c>
      <c r="D34" s="22">
        <f>D107+D180</f>
        <v>456</v>
      </c>
      <c r="E34" s="22">
        <f>E107+E180</f>
        <v>4</v>
      </c>
      <c r="F34" s="22">
        <f>F107+F180</f>
        <v>8</v>
      </c>
      <c r="G34" s="22">
        <f>G107+G180</f>
        <v>100</v>
      </c>
      <c r="H34" s="22">
        <f>H107+H180</f>
        <v>120</v>
      </c>
      <c r="I34" s="22">
        <f>I107+I180</f>
        <v>114</v>
      </c>
      <c r="J34" s="22">
        <f>J107+J180</f>
        <v>110</v>
      </c>
      <c r="K34" s="22">
        <f>K107+K180</f>
        <v>230</v>
      </c>
      <c r="L34" s="22">
        <f>L107+L180</f>
        <v>265</v>
      </c>
    </row>
    <row r="35" spans="1:12" x14ac:dyDescent="0.2">
      <c r="B35" s="5" t="s">
        <v>69</v>
      </c>
      <c r="C35" s="21">
        <f>C108+C181</f>
        <v>12</v>
      </c>
      <c r="D35" s="22">
        <f>D108+D181</f>
        <v>873</v>
      </c>
      <c r="E35" s="22">
        <f>E108+E181</f>
        <v>46</v>
      </c>
      <c r="F35" s="22">
        <f>F108+F181</f>
        <v>60</v>
      </c>
      <c r="G35" s="22">
        <f>G108+G181</f>
        <v>175</v>
      </c>
      <c r="H35" s="22">
        <f>H108+H181</f>
        <v>160</v>
      </c>
      <c r="I35" s="22">
        <f>I108+I181</f>
        <v>209</v>
      </c>
      <c r="J35" s="22">
        <f>J108+J181</f>
        <v>223</v>
      </c>
      <c r="K35" s="22">
        <f>K108+K181</f>
        <v>404</v>
      </c>
      <c r="L35" s="22">
        <f>L108+L181</f>
        <v>444</v>
      </c>
    </row>
    <row r="36" spans="1:12" x14ac:dyDescent="0.2">
      <c r="C36" s="9"/>
    </row>
    <row r="37" spans="1:12" x14ac:dyDescent="0.2">
      <c r="B37" s="5" t="s">
        <v>68</v>
      </c>
      <c r="C37" s="21">
        <f>C110+C183</f>
        <v>2</v>
      </c>
      <c r="D37" s="22">
        <f>D110+D183</f>
        <v>292</v>
      </c>
      <c r="E37" s="22">
        <f>E110+E183</f>
        <v>56</v>
      </c>
      <c r="F37" s="22">
        <f>F110+F183</f>
        <v>42</v>
      </c>
      <c r="G37" s="22">
        <f>G110+G183</f>
        <v>47</v>
      </c>
      <c r="H37" s="22">
        <f>H110+H183</f>
        <v>45</v>
      </c>
      <c r="I37" s="22">
        <f>I110+I183</f>
        <v>54</v>
      </c>
      <c r="J37" s="22">
        <f>J110+J183</f>
        <v>48</v>
      </c>
      <c r="K37" s="22">
        <f>K110+K183</f>
        <v>114</v>
      </c>
      <c r="L37" s="22">
        <f>L110+L183</f>
        <v>111</v>
      </c>
    </row>
    <row r="38" spans="1:12" x14ac:dyDescent="0.2">
      <c r="B38" s="5" t="s">
        <v>67</v>
      </c>
      <c r="C38" s="21">
        <f>C111+C184</f>
        <v>6</v>
      </c>
      <c r="D38" s="22">
        <f>D111+D184</f>
        <v>429</v>
      </c>
      <c r="E38" s="22">
        <f>E111+E184</f>
        <v>67</v>
      </c>
      <c r="F38" s="22">
        <f>F111+F184</f>
        <v>60</v>
      </c>
      <c r="G38" s="22">
        <f>G111+G184</f>
        <v>66</v>
      </c>
      <c r="H38" s="22">
        <f>H111+H184</f>
        <v>78</v>
      </c>
      <c r="I38" s="22">
        <f>I111+I184</f>
        <v>81</v>
      </c>
      <c r="J38" s="22">
        <f>J111+J184</f>
        <v>77</v>
      </c>
      <c r="K38" s="22">
        <f>K111+K184</f>
        <v>245</v>
      </c>
      <c r="L38" s="22">
        <f>L111+L184</f>
        <v>160</v>
      </c>
    </row>
    <row r="39" spans="1:12" x14ac:dyDescent="0.2">
      <c r="A39" s="2"/>
      <c r="B39" s="5" t="s">
        <v>66</v>
      </c>
      <c r="C39" s="21">
        <f>C112+C185</f>
        <v>11</v>
      </c>
      <c r="D39" s="22">
        <f>D112+D185</f>
        <v>1107</v>
      </c>
      <c r="E39" s="22">
        <f>E112+E185</f>
        <v>129</v>
      </c>
      <c r="F39" s="22">
        <f>F112+F185</f>
        <v>110</v>
      </c>
      <c r="G39" s="22">
        <f>G112+G185</f>
        <v>214</v>
      </c>
      <c r="H39" s="22">
        <f>H112+H185</f>
        <v>198</v>
      </c>
      <c r="I39" s="22">
        <f>I112+I185</f>
        <v>222</v>
      </c>
      <c r="J39" s="22">
        <f>J112+J185</f>
        <v>234</v>
      </c>
      <c r="K39" s="22">
        <f>K112+K185</f>
        <v>483</v>
      </c>
      <c r="L39" s="22">
        <f>L112+L185</f>
        <v>449</v>
      </c>
    </row>
    <row r="40" spans="1:12" x14ac:dyDescent="0.2">
      <c r="B40" s="5" t="s">
        <v>65</v>
      </c>
      <c r="C40" s="21">
        <f>C113+C186</f>
        <v>6</v>
      </c>
      <c r="D40" s="22">
        <f>D113+D186</f>
        <v>322</v>
      </c>
      <c r="E40" s="22">
        <f>E113+E186</f>
        <v>10</v>
      </c>
      <c r="F40" s="22">
        <f>F113+F186</f>
        <v>6</v>
      </c>
      <c r="G40" s="22">
        <f>G113+G186</f>
        <v>7</v>
      </c>
      <c r="H40" s="22">
        <f>H113+H186</f>
        <v>7</v>
      </c>
      <c r="I40" s="22">
        <f>I113+I186</f>
        <v>164</v>
      </c>
      <c r="J40" s="22">
        <f>J113+J186</f>
        <v>128</v>
      </c>
      <c r="K40" s="22">
        <f>K113+K186</f>
        <v>299</v>
      </c>
      <c r="L40" s="22">
        <f>L113+L186</f>
        <v>264</v>
      </c>
    </row>
    <row r="41" spans="1:12" x14ac:dyDescent="0.2">
      <c r="C41" s="9"/>
    </row>
    <row r="42" spans="1:12" x14ac:dyDescent="0.2">
      <c r="A42" s="2"/>
      <c r="B42" s="5" t="s">
        <v>64</v>
      </c>
      <c r="C42" s="21">
        <f>C115+C188</f>
        <v>7</v>
      </c>
      <c r="D42" s="22">
        <f>D115+D188</f>
        <v>177</v>
      </c>
      <c r="E42" s="17" t="s">
        <v>40</v>
      </c>
      <c r="F42" s="17" t="s">
        <v>40</v>
      </c>
      <c r="G42" s="22">
        <f>G115+G188</f>
        <v>36</v>
      </c>
      <c r="H42" s="22">
        <f>H115+H188</f>
        <v>36</v>
      </c>
      <c r="I42" s="22">
        <f>I115+I188</f>
        <v>53</v>
      </c>
      <c r="J42" s="22">
        <f>J115+J188</f>
        <v>52</v>
      </c>
      <c r="K42" s="22">
        <f>K115+K188</f>
        <v>95</v>
      </c>
      <c r="L42" s="22">
        <f>L115+L188</f>
        <v>117</v>
      </c>
    </row>
    <row r="43" spans="1:12" x14ac:dyDescent="0.2">
      <c r="B43" s="5" t="s">
        <v>63</v>
      </c>
      <c r="C43" s="21">
        <f>C116+C189</f>
        <v>1</v>
      </c>
      <c r="D43" s="22">
        <f>D116+D189</f>
        <v>60</v>
      </c>
      <c r="E43" s="22">
        <f>E116+E189</f>
        <v>6</v>
      </c>
      <c r="F43" s="22">
        <f>F116+F189</f>
        <v>11</v>
      </c>
      <c r="G43" s="22">
        <f>G116+G189</f>
        <v>8</v>
      </c>
      <c r="H43" s="22">
        <f>H116+H189</f>
        <v>12</v>
      </c>
      <c r="I43" s="22">
        <f>I116+I189</f>
        <v>8</v>
      </c>
      <c r="J43" s="22">
        <f>J116+J189</f>
        <v>15</v>
      </c>
      <c r="K43" s="22">
        <f>K116+K189</f>
        <v>18</v>
      </c>
      <c r="L43" s="22">
        <f>L116+L189</f>
        <v>18</v>
      </c>
    </row>
    <row r="44" spans="1:12" x14ac:dyDescent="0.2">
      <c r="B44" s="5" t="s">
        <v>62</v>
      </c>
      <c r="C44" s="21">
        <f>C117+C190</f>
        <v>1</v>
      </c>
      <c r="D44" s="22">
        <f>D117+D190</f>
        <v>95</v>
      </c>
      <c r="E44" s="22">
        <f>E117+E190</f>
        <v>13</v>
      </c>
      <c r="F44" s="22">
        <f>F117+F190</f>
        <v>16</v>
      </c>
      <c r="G44" s="22">
        <f>G117+G190</f>
        <v>12</v>
      </c>
      <c r="H44" s="22">
        <f>H117+H190</f>
        <v>13</v>
      </c>
      <c r="I44" s="22">
        <f>I117+I190</f>
        <v>21</v>
      </c>
      <c r="J44" s="22">
        <f>J117+J190</f>
        <v>20</v>
      </c>
      <c r="K44" s="22">
        <f>K117+K190</f>
        <v>31</v>
      </c>
      <c r="L44" s="22">
        <f>L117+L190</f>
        <v>37</v>
      </c>
    </row>
    <row r="45" spans="1:12" x14ac:dyDescent="0.2">
      <c r="B45" s="5" t="s">
        <v>61</v>
      </c>
      <c r="C45" s="21">
        <f>C118+C191</f>
        <v>1</v>
      </c>
      <c r="D45" s="22">
        <f>D118+D191</f>
        <v>37</v>
      </c>
      <c r="E45" s="17" t="s">
        <v>40</v>
      </c>
      <c r="F45" s="17" t="s">
        <v>40</v>
      </c>
      <c r="G45" s="17" t="s">
        <v>40</v>
      </c>
      <c r="H45" s="17" t="s">
        <v>40</v>
      </c>
      <c r="I45" s="22">
        <f>I118+I191</f>
        <v>15</v>
      </c>
      <c r="J45" s="22">
        <f>J118+J191</f>
        <v>22</v>
      </c>
      <c r="K45" s="22">
        <f>K118+K191</f>
        <v>37</v>
      </c>
      <c r="L45" s="22">
        <f>L118+L191</f>
        <v>35</v>
      </c>
    </row>
    <row r="46" spans="1:12" x14ac:dyDescent="0.2">
      <c r="C46" s="9"/>
    </row>
    <row r="47" spans="1:12" x14ac:dyDescent="0.2">
      <c r="B47" s="5" t="s">
        <v>60</v>
      </c>
      <c r="C47" s="21">
        <f>C120+C193</f>
        <v>1</v>
      </c>
      <c r="D47" s="22">
        <f>D120+D193</f>
        <v>237</v>
      </c>
      <c r="E47" s="22">
        <f>E120+E193</f>
        <v>38</v>
      </c>
      <c r="F47" s="22">
        <f>F120+F193</f>
        <v>40</v>
      </c>
      <c r="G47" s="22">
        <f>G120+G193</f>
        <v>38</v>
      </c>
      <c r="H47" s="22">
        <f>H120+H193</f>
        <v>38</v>
      </c>
      <c r="I47" s="22">
        <f>I120+I193</f>
        <v>33</v>
      </c>
      <c r="J47" s="22">
        <f>J120+J193</f>
        <v>50</v>
      </c>
      <c r="K47" s="22">
        <f>K120+K193</f>
        <v>97</v>
      </c>
      <c r="L47" s="22">
        <f>L120+L193</f>
        <v>84</v>
      </c>
    </row>
    <row r="48" spans="1:12" x14ac:dyDescent="0.2">
      <c r="B48" s="5" t="s">
        <v>59</v>
      </c>
      <c r="C48" s="21">
        <f>C121+C194</f>
        <v>2</v>
      </c>
      <c r="D48" s="22">
        <f>D121+D194</f>
        <v>664</v>
      </c>
      <c r="E48" s="22">
        <f>E121+E194</f>
        <v>94</v>
      </c>
      <c r="F48" s="22">
        <f>F121+F194</f>
        <v>80</v>
      </c>
      <c r="G48" s="22">
        <f>G121+G194</f>
        <v>134</v>
      </c>
      <c r="H48" s="22">
        <f>H121+H194</f>
        <v>123</v>
      </c>
      <c r="I48" s="22">
        <f>I121+I194</f>
        <v>121</v>
      </c>
      <c r="J48" s="22">
        <f>J121+J194</f>
        <v>112</v>
      </c>
      <c r="K48" s="22">
        <f>K121+K194</f>
        <v>255</v>
      </c>
      <c r="L48" s="22">
        <f>L121+L194</f>
        <v>261</v>
      </c>
    </row>
    <row r="49" spans="2:12" x14ac:dyDescent="0.2">
      <c r="B49" s="5" t="s">
        <v>58</v>
      </c>
      <c r="C49" s="21">
        <f>C122+C195</f>
        <v>6</v>
      </c>
      <c r="D49" s="22">
        <f>D122+D195</f>
        <v>251</v>
      </c>
      <c r="E49" s="22">
        <f>E122+E195</f>
        <v>7</v>
      </c>
      <c r="F49" s="22">
        <f>F122+F195</f>
        <v>10</v>
      </c>
      <c r="G49" s="22">
        <f>G122+G195</f>
        <v>57</v>
      </c>
      <c r="H49" s="22">
        <f>H122+H195</f>
        <v>47</v>
      </c>
      <c r="I49" s="22">
        <f>I122+I195</f>
        <v>79</v>
      </c>
      <c r="J49" s="22">
        <f>J122+J195</f>
        <v>51</v>
      </c>
      <c r="K49" s="22">
        <f>K122+K195</f>
        <v>126</v>
      </c>
      <c r="L49" s="22">
        <f>L122+L195</f>
        <v>139</v>
      </c>
    </row>
    <row r="50" spans="2:12" x14ac:dyDescent="0.2">
      <c r="B50" s="5" t="s">
        <v>57</v>
      </c>
      <c r="C50" s="21">
        <f>C123+C196</f>
        <v>2</v>
      </c>
      <c r="D50" s="22">
        <f>D123+D196</f>
        <v>119</v>
      </c>
      <c r="E50" s="17" t="s">
        <v>40</v>
      </c>
      <c r="F50" s="17" t="s">
        <v>40</v>
      </c>
      <c r="G50" s="17" t="s">
        <v>40</v>
      </c>
      <c r="H50" s="17" t="s">
        <v>40</v>
      </c>
      <c r="I50" s="22">
        <f>I123+I196</f>
        <v>55</v>
      </c>
      <c r="J50" s="22">
        <f>J123+J196</f>
        <v>64</v>
      </c>
      <c r="K50" s="22">
        <f>K123+K196</f>
        <v>119</v>
      </c>
      <c r="L50" s="22">
        <f>L123+L196</f>
        <v>93</v>
      </c>
    </row>
    <row r="51" spans="2:12" x14ac:dyDescent="0.2">
      <c r="C51" s="9"/>
    </row>
    <row r="52" spans="2:12" x14ac:dyDescent="0.2">
      <c r="B52" s="5" t="s">
        <v>56</v>
      </c>
      <c r="C52" s="21">
        <f>C125+C198</f>
        <v>3</v>
      </c>
      <c r="D52" s="22">
        <f>D125+D198</f>
        <v>87</v>
      </c>
      <c r="E52" s="17" t="s">
        <v>40</v>
      </c>
      <c r="F52" s="17" t="s">
        <v>40</v>
      </c>
      <c r="G52" s="22">
        <f>G125+G198</f>
        <v>26</v>
      </c>
      <c r="H52" s="22">
        <f>H125+H198</f>
        <v>19</v>
      </c>
      <c r="I52" s="22">
        <f>I125+I198</f>
        <v>24</v>
      </c>
      <c r="J52" s="22">
        <f>J125+J198</f>
        <v>18</v>
      </c>
      <c r="K52" s="22">
        <f>K125+K198</f>
        <v>45</v>
      </c>
      <c r="L52" s="22">
        <f>L125+L198</f>
        <v>51</v>
      </c>
    </row>
    <row r="53" spans="2:12" x14ac:dyDescent="0.2">
      <c r="B53" s="5" t="s">
        <v>55</v>
      </c>
      <c r="C53" s="21">
        <f>C126+C199</f>
        <v>1</v>
      </c>
      <c r="D53" s="22">
        <f>D126+D199</f>
        <v>23</v>
      </c>
      <c r="E53" s="17" t="s">
        <v>40</v>
      </c>
      <c r="F53" s="17" t="s">
        <v>40</v>
      </c>
      <c r="G53" s="17" t="s">
        <v>40</v>
      </c>
      <c r="H53" s="22">
        <f>H126+H199</f>
        <v>2</v>
      </c>
      <c r="I53" s="22">
        <f>I126+I199</f>
        <v>13</v>
      </c>
      <c r="J53" s="22">
        <f>J126+J199</f>
        <v>8</v>
      </c>
      <c r="K53" s="22">
        <f>K126+K199</f>
        <v>19</v>
      </c>
      <c r="L53" s="22">
        <f>L126+L199</f>
        <v>17</v>
      </c>
    </row>
    <row r="54" spans="2:12" x14ac:dyDescent="0.2">
      <c r="B54" s="5" t="s">
        <v>54</v>
      </c>
      <c r="C54" s="21">
        <f>C127+C200</f>
        <v>1</v>
      </c>
      <c r="D54" s="22">
        <f>D127+D200</f>
        <v>6</v>
      </c>
      <c r="E54" s="17" t="s">
        <v>40</v>
      </c>
      <c r="F54" s="17" t="s">
        <v>40</v>
      </c>
      <c r="G54" s="22">
        <f>G127+G200</f>
        <v>1</v>
      </c>
      <c r="H54" s="22">
        <f>H127+H200</f>
        <v>3</v>
      </c>
      <c r="I54" s="22">
        <f>I127+I200</f>
        <v>1</v>
      </c>
      <c r="J54" s="22">
        <f>J127+J200</f>
        <v>1</v>
      </c>
      <c r="K54" s="22">
        <f>K127+K200</f>
        <v>4</v>
      </c>
      <c r="L54" s="22">
        <f>L127+L200</f>
        <v>5</v>
      </c>
    </row>
    <row r="55" spans="2:12" x14ac:dyDescent="0.2">
      <c r="C55" s="9"/>
    </row>
    <row r="56" spans="2:12" x14ac:dyDescent="0.2">
      <c r="B56" s="5" t="s">
        <v>53</v>
      </c>
      <c r="C56" s="21">
        <f>C129+C202</f>
        <v>1</v>
      </c>
      <c r="D56" s="22">
        <f>D129+D202</f>
        <v>164</v>
      </c>
      <c r="E56" s="22">
        <f>E129+E202</f>
        <v>24</v>
      </c>
      <c r="F56" s="22">
        <f>F129+F202</f>
        <v>18</v>
      </c>
      <c r="G56" s="22">
        <f>G129+G202</f>
        <v>31</v>
      </c>
      <c r="H56" s="22">
        <f>H129+H202</f>
        <v>32</v>
      </c>
      <c r="I56" s="22">
        <f>I129+I202</f>
        <v>21</v>
      </c>
      <c r="J56" s="22">
        <f>J129+J202</f>
        <v>38</v>
      </c>
      <c r="K56" s="22">
        <f>K129+K202</f>
        <v>51</v>
      </c>
      <c r="L56" s="22">
        <f>L129+L202</f>
        <v>61</v>
      </c>
    </row>
    <row r="57" spans="2:12" x14ac:dyDescent="0.2">
      <c r="B57" s="5" t="s">
        <v>52</v>
      </c>
      <c r="C57" s="21">
        <f>C130+C203</f>
        <v>1</v>
      </c>
      <c r="D57" s="22">
        <f>D130+D203</f>
        <v>75</v>
      </c>
      <c r="E57" s="17" t="s">
        <v>40</v>
      </c>
      <c r="F57" s="17" t="s">
        <v>40</v>
      </c>
      <c r="G57" s="17" t="s">
        <v>40</v>
      </c>
      <c r="H57" s="17" t="s">
        <v>40</v>
      </c>
      <c r="I57" s="22">
        <f>I130+I203</f>
        <v>42</v>
      </c>
      <c r="J57" s="22">
        <f>J130+J203</f>
        <v>33</v>
      </c>
      <c r="K57" s="22">
        <f>K130+K203</f>
        <v>75</v>
      </c>
      <c r="L57" s="22">
        <f>L130+L203</f>
        <v>72</v>
      </c>
    </row>
    <row r="58" spans="2:12" x14ac:dyDescent="0.2">
      <c r="B58" s="5" t="s">
        <v>51</v>
      </c>
      <c r="C58" s="21">
        <f>C131+C204</f>
        <v>2</v>
      </c>
      <c r="D58" s="22">
        <f>D131+D204</f>
        <v>106</v>
      </c>
      <c r="E58" s="17" t="s">
        <v>40</v>
      </c>
      <c r="F58" s="17" t="s">
        <v>40</v>
      </c>
      <c r="G58" s="22">
        <f>G131+G204</f>
        <v>21</v>
      </c>
      <c r="H58" s="22">
        <f>H131+H204</f>
        <v>19</v>
      </c>
      <c r="I58" s="22">
        <f>I131+I204</f>
        <v>33</v>
      </c>
      <c r="J58" s="22">
        <f>J131+J204</f>
        <v>33</v>
      </c>
      <c r="K58" s="22">
        <f>K131+K204</f>
        <v>41</v>
      </c>
      <c r="L58" s="22">
        <f>L131+L204</f>
        <v>61</v>
      </c>
    </row>
    <row r="59" spans="2:12" x14ac:dyDescent="0.2">
      <c r="C59" s="9"/>
    </row>
    <row r="60" spans="2:12" x14ac:dyDescent="0.2">
      <c r="B60" s="5" t="s">
        <v>50</v>
      </c>
      <c r="C60" s="21">
        <f>C133+C206</f>
        <v>1</v>
      </c>
      <c r="D60" s="22">
        <f>D133+D206</f>
        <v>55</v>
      </c>
      <c r="E60" s="22">
        <f>E133+E206</f>
        <v>10</v>
      </c>
      <c r="F60" s="22">
        <f>F133+F206</f>
        <v>15</v>
      </c>
      <c r="G60" s="22">
        <f>G133+G206</f>
        <v>13</v>
      </c>
      <c r="H60" s="22">
        <f>H133+H206</f>
        <v>4</v>
      </c>
      <c r="I60" s="22">
        <f>I133+I206</f>
        <v>4</v>
      </c>
      <c r="J60" s="22">
        <f>J133+J206</f>
        <v>9</v>
      </c>
      <c r="K60" s="22">
        <f>K133+K206</f>
        <v>27</v>
      </c>
      <c r="L60" s="22">
        <f>L133+L206</f>
        <v>16</v>
      </c>
    </row>
    <row r="61" spans="2:12" x14ac:dyDescent="0.2">
      <c r="B61" s="5" t="s">
        <v>49</v>
      </c>
      <c r="C61" s="21">
        <f>C134+C207</f>
        <v>1</v>
      </c>
      <c r="D61" s="22">
        <f>D134+D207</f>
        <v>72</v>
      </c>
      <c r="E61" s="17" t="s">
        <v>40</v>
      </c>
      <c r="F61" s="17" t="s">
        <v>40</v>
      </c>
      <c r="G61" s="22">
        <f>G134+G207</f>
        <v>16</v>
      </c>
      <c r="H61" s="22">
        <f>H134+H207</f>
        <v>19</v>
      </c>
      <c r="I61" s="22">
        <f>I134+I207</f>
        <v>16</v>
      </c>
      <c r="J61" s="22">
        <f>J134+J207</f>
        <v>21</v>
      </c>
      <c r="K61" s="22">
        <f>K134+K207</f>
        <v>42</v>
      </c>
      <c r="L61" s="22">
        <f>L134+L207</f>
        <v>47</v>
      </c>
    </row>
    <row r="62" spans="2:12" x14ac:dyDescent="0.2">
      <c r="B62" s="5" t="s">
        <v>48</v>
      </c>
      <c r="C62" s="21">
        <f>C135+C208</f>
        <v>2</v>
      </c>
      <c r="D62" s="22">
        <f>D135+D208</f>
        <v>79</v>
      </c>
      <c r="E62" s="17" t="s">
        <v>40</v>
      </c>
      <c r="F62" s="17" t="s">
        <v>40</v>
      </c>
      <c r="G62" s="22">
        <f>G135+G208</f>
        <v>23</v>
      </c>
      <c r="H62" s="22">
        <f>H135+H208</f>
        <v>26</v>
      </c>
      <c r="I62" s="22">
        <f>I135+I208</f>
        <v>16</v>
      </c>
      <c r="J62" s="22">
        <f>J135+J208</f>
        <v>14</v>
      </c>
      <c r="K62" s="22">
        <f>K135+K208</f>
        <v>51</v>
      </c>
      <c r="L62" s="22">
        <f>L135+L208</f>
        <v>53</v>
      </c>
    </row>
    <row r="63" spans="2:12" x14ac:dyDescent="0.2">
      <c r="C63" s="9"/>
    </row>
    <row r="64" spans="2:12" x14ac:dyDescent="0.2">
      <c r="B64" s="5" t="s">
        <v>47</v>
      </c>
      <c r="C64" s="21">
        <f>C137+C210</f>
        <v>2</v>
      </c>
      <c r="D64" s="22">
        <f>D137+D210</f>
        <v>97</v>
      </c>
      <c r="E64" s="17" t="s">
        <v>40</v>
      </c>
      <c r="F64" s="17" t="s">
        <v>40</v>
      </c>
      <c r="G64" s="22">
        <f>G137+G210</f>
        <v>27</v>
      </c>
      <c r="H64" s="22">
        <f>H137+H210</f>
        <v>24</v>
      </c>
      <c r="I64" s="22">
        <f>I137+I210</f>
        <v>23</v>
      </c>
      <c r="J64" s="22">
        <f>J137+J210</f>
        <v>23</v>
      </c>
      <c r="K64" s="22">
        <f>K137+K210</f>
        <v>97</v>
      </c>
      <c r="L64" s="22">
        <f>L137+L210</f>
        <v>52</v>
      </c>
    </row>
    <row r="65" spans="1:12" x14ac:dyDescent="0.2">
      <c r="B65" s="5" t="s">
        <v>46</v>
      </c>
      <c r="C65" s="21">
        <f>C138+C211</f>
        <v>1</v>
      </c>
      <c r="D65" s="22">
        <f>D138+D211</f>
        <v>149</v>
      </c>
      <c r="E65" s="22">
        <f>E138+E211</f>
        <v>17</v>
      </c>
      <c r="F65" s="22">
        <f>F138+F211</f>
        <v>18</v>
      </c>
      <c r="G65" s="22">
        <f>G138+G211</f>
        <v>20</v>
      </c>
      <c r="H65" s="22">
        <f>H138+H211</f>
        <v>40</v>
      </c>
      <c r="I65" s="22">
        <f>I138+I211</f>
        <v>29</v>
      </c>
      <c r="J65" s="22">
        <f>J138+J211</f>
        <v>25</v>
      </c>
      <c r="K65" s="22">
        <f>K138+K211</f>
        <v>52</v>
      </c>
      <c r="L65" s="22">
        <f>L138+L211</f>
        <v>66</v>
      </c>
    </row>
    <row r="66" spans="1:12" x14ac:dyDescent="0.2">
      <c r="B66" s="5" t="s">
        <v>45</v>
      </c>
      <c r="C66" s="21">
        <f>C139+C212</f>
        <v>3</v>
      </c>
      <c r="D66" s="22">
        <f>D139+D212</f>
        <v>127</v>
      </c>
      <c r="E66" s="17" t="s">
        <v>40</v>
      </c>
      <c r="F66" s="17" t="s">
        <v>40</v>
      </c>
      <c r="G66" s="22">
        <f>G139+G212</f>
        <v>24</v>
      </c>
      <c r="H66" s="22">
        <f>H139+H212</f>
        <v>38</v>
      </c>
      <c r="I66" s="22">
        <f>I139+I212</f>
        <v>34</v>
      </c>
      <c r="J66" s="22">
        <f>J139+J212</f>
        <v>31</v>
      </c>
      <c r="K66" s="22">
        <f>K139+K212</f>
        <v>68</v>
      </c>
      <c r="L66" s="22">
        <f>L139+L212</f>
        <v>71</v>
      </c>
    </row>
    <row r="67" spans="1:12" x14ac:dyDescent="0.2">
      <c r="C67" s="9"/>
    </row>
    <row r="68" spans="1:12" x14ac:dyDescent="0.2">
      <c r="B68" s="5" t="s">
        <v>44</v>
      </c>
      <c r="C68" s="21">
        <f>C141+C214</f>
        <v>1</v>
      </c>
      <c r="D68" s="22">
        <f>D141+D214</f>
        <v>79</v>
      </c>
      <c r="E68" s="22">
        <f>E141+E214</f>
        <v>12</v>
      </c>
      <c r="F68" s="22">
        <f>F141+F214</f>
        <v>12</v>
      </c>
      <c r="G68" s="22">
        <f>G141+G214</f>
        <v>20</v>
      </c>
      <c r="H68" s="22">
        <f>H141+H214</f>
        <v>10</v>
      </c>
      <c r="I68" s="22">
        <f>I141+I214</f>
        <v>13</v>
      </c>
      <c r="J68" s="22">
        <f>J141+J214</f>
        <v>12</v>
      </c>
      <c r="K68" s="22">
        <f>K141+K214</f>
        <v>27</v>
      </c>
      <c r="L68" s="22">
        <f>L141+L214</f>
        <v>32</v>
      </c>
    </row>
    <row r="69" spans="1:12" x14ac:dyDescent="0.2">
      <c r="B69" s="5" t="s">
        <v>43</v>
      </c>
      <c r="C69" s="21">
        <f>C142+C215</f>
        <v>1</v>
      </c>
      <c r="D69" s="22">
        <f>D142+D215</f>
        <v>62</v>
      </c>
      <c r="E69" s="17" t="s">
        <v>40</v>
      </c>
      <c r="F69" s="17" t="s">
        <v>40</v>
      </c>
      <c r="G69" s="22">
        <f>G142+G215</f>
        <v>13</v>
      </c>
      <c r="H69" s="22">
        <f>H142+H215</f>
        <v>11</v>
      </c>
      <c r="I69" s="22">
        <f>I142+I215</f>
        <v>16</v>
      </c>
      <c r="J69" s="22">
        <f>J142+J215</f>
        <v>22</v>
      </c>
      <c r="K69" s="22">
        <f>K142+K215</f>
        <v>24</v>
      </c>
      <c r="L69" s="22">
        <f>L142+L215</f>
        <v>38</v>
      </c>
    </row>
    <row r="70" spans="1:12" x14ac:dyDescent="0.2">
      <c r="B70" s="5" t="s">
        <v>42</v>
      </c>
      <c r="C70" s="21">
        <f>C143+C216</f>
        <v>2</v>
      </c>
      <c r="D70" s="22">
        <f>D143+D216</f>
        <v>31</v>
      </c>
      <c r="E70" s="22">
        <f>E143+E216</f>
        <v>7</v>
      </c>
      <c r="F70" s="22">
        <f>F143+F216</f>
        <v>6</v>
      </c>
      <c r="G70" s="22">
        <f>G143+G216</f>
        <v>1</v>
      </c>
      <c r="H70" s="22">
        <f>H143+H216</f>
        <v>5</v>
      </c>
      <c r="I70" s="22">
        <f>I143+I216</f>
        <v>4</v>
      </c>
      <c r="J70" s="22">
        <f>J143+J216</f>
        <v>8</v>
      </c>
      <c r="K70" s="22">
        <f>K143+K216</f>
        <v>15</v>
      </c>
      <c r="L70" s="22">
        <f>L143+L216</f>
        <v>18</v>
      </c>
    </row>
    <row r="71" spans="1:12" ht="18" thickBot="1" x14ac:dyDescent="0.25">
      <c r="B71" s="7"/>
      <c r="C71" s="23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2">
      <c r="C72" s="5" t="s">
        <v>39</v>
      </c>
    </row>
    <row r="73" spans="1:12" x14ac:dyDescent="0.2">
      <c r="A73" s="5"/>
    </row>
    <row r="74" spans="1:12" x14ac:dyDescent="0.2">
      <c r="A74" s="5"/>
    </row>
    <row r="79" spans="1:12" x14ac:dyDescent="0.2">
      <c r="E79" s="1" t="s">
        <v>101</v>
      </c>
    </row>
    <row r="81" spans="2:12" x14ac:dyDescent="0.2">
      <c r="C81" s="1" t="s">
        <v>102</v>
      </c>
      <c r="E81" s="5" t="s">
        <v>99</v>
      </c>
    </row>
    <row r="82" spans="2:12" ht="18" thickBot="1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2:12" x14ac:dyDescent="0.2">
      <c r="C83" s="9"/>
      <c r="D83" s="3"/>
      <c r="E83" s="12"/>
      <c r="F83" s="27"/>
      <c r="G83" s="11" t="s">
        <v>98</v>
      </c>
      <c r="H83" s="27"/>
      <c r="I83" s="27"/>
      <c r="J83" s="27"/>
      <c r="K83" s="28" t="s">
        <v>97</v>
      </c>
      <c r="L83" s="9"/>
    </row>
    <row r="84" spans="2:12" x14ac:dyDescent="0.2">
      <c r="C84" s="9"/>
      <c r="D84" s="14" t="s">
        <v>96</v>
      </c>
      <c r="E84" s="9"/>
      <c r="G84" s="9"/>
      <c r="I84" s="9"/>
      <c r="K84" s="26" t="s">
        <v>95</v>
      </c>
      <c r="L84" s="26" t="s">
        <v>94</v>
      </c>
    </row>
    <row r="85" spans="2:12" x14ac:dyDescent="0.2">
      <c r="C85" s="26" t="s">
        <v>87</v>
      </c>
      <c r="D85" s="14" t="s">
        <v>93</v>
      </c>
      <c r="E85" s="13" t="s">
        <v>92</v>
      </c>
      <c r="F85" s="27"/>
      <c r="G85" s="13" t="s">
        <v>91</v>
      </c>
      <c r="H85" s="27"/>
      <c r="I85" s="13" t="s">
        <v>90</v>
      </c>
      <c r="J85" s="27"/>
      <c r="K85" s="26" t="s">
        <v>89</v>
      </c>
      <c r="L85" s="26" t="s">
        <v>88</v>
      </c>
    </row>
    <row r="86" spans="2:12" x14ac:dyDescent="0.2">
      <c r="B86" s="12"/>
      <c r="C86" s="10"/>
      <c r="D86" s="10"/>
      <c r="E86" s="15" t="s">
        <v>12</v>
      </c>
      <c r="F86" s="15" t="s">
        <v>10</v>
      </c>
      <c r="G86" s="15" t="s">
        <v>12</v>
      </c>
      <c r="H86" s="15" t="s">
        <v>13</v>
      </c>
      <c r="I86" s="15" t="s">
        <v>12</v>
      </c>
      <c r="J86" s="15" t="s">
        <v>13</v>
      </c>
      <c r="K86" s="15" t="s">
        <v>6</v>
      </c>
      <c r="L86" s="15" t="s">
        <v>6</v>
      </c>
    </row>
    <row r="87" spans="2:12" x14ac:dyDescent="0.2">
      <c r="C87" s="16" t="s">
        <v>87</v>
      </c>
      <c r="D87" s="17" t="s">
        <v>16</v>
      </c>
      <c r="E87" s="17" t="s">
        <v>16</v>
      </c>
      <c r="F87" s="17" t="s">
        <v>16</v>
      </c>
      <c r="G87" s="17" t="s">
        <v>16</v>
      </c>
      <c r="H87" s="17" t="s">
        <v>16</v>
      </c>
      <c r="I87" s="17" t="s">
        <v>16</v>
      </c>
      <c r="J87" s="17" t="s">
        <v>16</v>
      </c>
      <c r="K87" s="17" t="s">
        <v>16</v>
      </c>
      <c r="L87" s="17" t="s">
        <v>16</v>
      </c>
    </row>
    <row r="88" spans="2:12" x14ac:dyDescent="0.2">
      <c r="B88" s="5" t="s">
        <v>86</v>
      </c>
      <c r="C88" s="18">
        <v>71</v>
      </c>
      <c r="D88" s="22">
        <f>SUM(E88:J88)</f>
        <v>6171</v>
      </c>
      <c r="E88" s="19">
        <v>7</v>
      </c>
      <c r="F88" s="19">
        <v>4</v>
      </c>
      <c r="G88" s="19">
        <v>824</v>
      </c>
      <c r="H88" s="19">
        <v>776</v>
      </c>
      <c r="I88" s="19">
        <v>2347</v>
      </c>
      <c r="J88" s="19">
        <v>2213</v>
      </c>
      <c r="K88" s="19">
        <v>4623</v>
      </c>
      <c r="L88" s="19">
        <v>4651</v>
      </c>
    </row>
    <row r="89" spans="2:12" x14ac:dyDescent="0.2">
      <c r="B89" s="5" t="s">
        <v>85</v>
      </c>
      <c r="C89" s="18">
        <v>74</v>
      </c>
      <c r="D89" s="22">
        <f>SUM(E89:J89)</f>
        <v>7530</v>
      </c>
      <c r="E89" s="19">
        <v>1</v>
      </c>
      <c r="F89" s="20" t="s">
        <v>40</v>
      </c>
      <c r="G89" s="19">
        <v>1156</v>
      </c>
      <c r="H89" s="19">
        <v>1159</v>
      </c>
      <c r="I89" s="19">
        <v>2613</v>
      </c>
      <c r="J89" s="19">
        <v>2601</v>
      </c>
      <c r="K89" s="19">
        <v>5256</v>
      </c>
      <c r="L89" s="19">
        <v>4860</v>
      </c>
    </row>
    <row r="90" spans="2:12" x14ac:dyDescent="0.2">
      <c r="B90" s="5" t="s">
        <v>84</v>
      </c>
      <c r="C90" s="18">
        <v>76</v>
      </c>
      <c r="D90" s="22">
        <f>SUM(E90:J90)</f>
        <v>8260</v>
      </c>
      <c r="E90" s="20" t="s">
        <v>40</v>
      </c>
      <c r="F90" s="20" t="s">
        <v>40</v>
      </c>
      <c r="G90" s="19">
        <v>1565</v>
      </c>
      <c r="H90" s="19">
        <v>1423</v>
      </c>
      <c r="I90" s="19">
        <v>2698</v>
      </c>
      <c r="J90" s="19">
        <v>2574</v>
      </c>
      <c r="K90" s="19">
        <v>5710</v>
      </c>
      <c r="L90" s="19">
        <v>5383</v>
      </c>
    </row>
    <row r="91" spans="2:12" x14ac:dyDescent="0.2">
      <c r="B91" s="5" t="s">
        <v>83</v>
      </c>
      <c r="C91" s="18">
        <v>80</v>
      </c>
      <c r="D91" s="22">
        <f>SUM(E91:J91)</f>
        <v>7860</v>
      </c>
      <c r="E91" s="19">
        <v>18</v>
      </c>
      <c r="F91" s="19">
        <v>10</v>
      </c>
      <c r="G91" s="19">
        <v>1342</v>
      </c>
      <c r="H91" s="19">
        <v>1293</v>
      </c>
      <c r="I91" s="19">
        <v>2712</v>
      </c>
      <c r="J91" s="19">
        <v>2485</v>
      </c>
      <c r="K91" s="19">
        <f>2585+2381</f>
        <v>4966</v>
      </c>
      <c r="L91" s="19">
        <v>5565</v>
      </c>
    </row>
    <row r="92" spans="2:12" x14ac:dyDescent="0.2">
      <c r="B92" s="5" t="s">
        <v>82</v>
      </c>
      <c r="C92" s="18">
        <v>83</v>
      </c>
      <c r="D92" s="22">
        <f>SUM(E92:J92)</f>
        <v>5835</v>
      </c>
      <c r="E92" s="19">
        <v>17</v>
      </c>
      <c r="F92" s="19">
        <v>19</v>
      </c>
      <c r="G92" s="19">
        <v>1029</v>
      </c>
      <c r="H92" s="19">
        <v>1035</v>
      </c>
      <c r="I92" s="19">
        <v>1877</v>
      </c>
      <c r="J92" s="19">
        <v>1858</v>
      </c>
      <c r="K92" s="19">
        <f>1899+1880</f>
        <v>3779</v>
      </c>
      <c r="L92" s="19">
        <v>3948</v>
      </c>
    </row>
    <row r="93" spans="2:12" x14ac:dyDescent="0.2">
      <c r="B93" s="5" t="s">
        <v>81</v>
      </c>
      <c r="C93" s="18">
        <v>80</v>
      </c>
      <c r="D93" s="22">
        <f>SUM(E93:J93)</f>
        <v>4784</v>
      </c>
      <c r="E93" s="19">
        <v>14</v>
      </c>
      <c r="F93" s="19">
        <v>17</v>
      </c>
      <c r="G93" s="19">
        <v>913</v>
      </c>
      <c r="H93" s="19">
        <v>845</v>
      </c>
      <c r="I93" s="19">
        <v>1477</v>
      </c>
      <c r="J93" s="19">
        <v>1518</v>
      </c>
      <c r="K93" s="19">
        <f>1533+1458</f>
        <v>2991</v>
      </c>
      <c r="L93" s="19">
        <v>3358</v>
      </c>
    </row>
    <row r="94" spans="2:12" x14ac:dyDescent="0.2">
      <c r="C94" s="9"/>
    </row>
    <row r="95" spans="2:12" x14ac:dyDescent="0.2">
      <c r="B95" s="5" t="s">
        <v>80</v>
      </c>
      <c r="C95" s="18">
        <v>80</v>
      </c>
      <c r="D95" s="22">
        <f>SUM(E95:J95)</f>
        <v>4813</v>
      </c>
      <c r="E95" s="19">
        <v>12</v>
      </c>
      <c r="F95" s="19">
        <v>6</v>
      </c>
      <c r="G95" s="19">
        <v>851</v>
      </c>
      <c r="H95" s="19">
        <v>892</v>
      </c>
      <c r="I95" s="19">
        <v>1578</v>
      </c>
      <c r="J95" s="19">
        <v>1474</v>
      </c>
      <c r="K95" s="19">
        <f>1514+1517</f>
        <v>3031</v>
      </c>
      <c r="L95" s="19">
        <v>3021</v>
      </c>
    </row>
    <row r="96" spans="2:12" x14ac:dyDescent="0.2">
      <c r="B96" s="5" t="s">
        <v>79</v>
      </c>
      <c r="C96" s="18">
        <v>80</v>
      </c>
      <c r="D96" s="22">
        <f>SUM(E96:J96)</f>
        <v>4454</v>
      </c>
      <c r="E96" s="19">
        <v>7</v>
      </c>
      <c r="F96" s="19">
        <v>12</v>
      </c>
      <c r="G96" s="19">
        <v>795</v>
      </c>
      <c r="H96" s="19">
        <v>798</v>
      </c>
      <c r="I96" s="19">
        <v>1449</v>
      </c>
      <c r="J96" s="19">
        <v>1393</v>
      </c>
      <c r="K96" s="19">
        <f>1376+1326</f>
        <v>2702</v>
      </c>
      <c r="L96" s="19">
        <v>3072</v>
      </c>
    </row>
    <row r="97" spans="2:12" x14ac:dyDescent="0.2">
      <c r="B97" s="5" t="s">
        <v>78</v>
      </c>
      <c r="C97" s="18">
        <v>80</v>
      </c>
      <c r="D97" s="22">
        <f>SUM(E97:J97)</f>
        <v>4197</v>
      </c>
      <c r="E97" s="19">
        <v>8</v>
      </c>
      <c r="F97" s="19">
        <v>5</v>
      </c>
      <c r="G97" s="19">
        <v>779</v>
      </c>
      <c r="H97" s="19">
        <v>777</v>
      </c>
      <c r="I97" s="19">
        <v>1363</v>
      </c>
      <c r="J97" s="19">
        <v>1265</v>
      </c>
      <c r="K97" s="19">
        <f>1338+1231</f>
        <v>2569</v>
      </c>
      <c r="L97" s="19">
        <v>2882</v>
      </c>
    </row>
    <row r="98" spans="2:12" x14ac:dyDescent="0.2">
      <c r="B98" s="5" t="s">
        <v>77</v>
      </c>
      <c r="C98" s="18">
        <v>80</v>
      </c>
      <c r="D98" s="22">
        <f>SUM(E98:J98)</f>
        <v>4125</v>
      </c>
      <c r="E98" s="19">
        <v>6</v>
      </c>
      <c r="F98" s="19">
        <v>7</v>
      </c>
      <c r="G98" s="19">
        <v>778</v>
      </c>
      <c r="H98" s="19">
        <v>742</v>
      </c>
      <c r="I98" s="19">
        <v>1310</v>
      </c>
      <c r="J98" s="19">
        <v>1282</v>
      </c>
      <c r="K98" s="19">
        <v>2551</v>
      </c>
      <c r="L98" s="19">
        <v>2653</v>
      </c>
    </row>
    <row r="99" spans="2:12" x14ac:dyDescent="0.2">
      <c r="C99" s="9"/>
    </row>
    <row r="100" spans="2:12" x14ac:dyDescent="0.2">
      <c r="B100" s="5" t="s">
        <v>76</v>
      </c>
      <c r="C100" s="18">
        <v>79</v>
      </c>
      <c r="D100" s="22">
        <f>SUM(E100:J100)</f>
        <v>3983</v>
      </c>
      <c r="E100" s="19">
        <v>1</v>
      </c>
      <c r="F100" s="19">
        <v>5</v>
      </c>
      <c r="G100" s="19">
        <v>772</v>
      </c>
      <c r="H100" s="19">
        <v>783</v>
      </c>
      <c r="I100" s="19">
        <v>1256</v>
      </c>
      <c r="J100" s="19">
        <v>1166</v>
      </c>
      <c r="K100" s="19">
        <v>2431</v>
      </c>
      <c r="L100" s="19">
        <v>2625</v>
      </c>
    </row>
    <row r="101" spans="2:12" x14ac:dyDescent="0.2">
      <c r="B101" s="5" t="s">
        <v>75</v>
      </c>
      <c r="C101" s="18">
        <v>79</v>
      </c>
      <c r="D101" s="22">
        <f>SUM(E101:J101)</f>
        <v>3920</v>
      </c>
      <c r="E101" s="19">
        <v>6</v>
      </c>
      <c r="F101" s="19">
        <v>9</v>
      </c>
      <c r="G101" s="19">
        <v>743</v>
      </c>
      <c r="H101" s="19">
        <v>728</v>
      </c>
      <c r="I101" s="19">
        <v>1223</v>
      </c>
      <c r="J101" s="19">
        <v>1211</v>
      </c>
      <c r="K101" s="19">
        <v>2351</v>
      </c>
      <c r="L101" s="19">
        <v>2421</v>
      </c>
    </row>
    <row r="102" spans="2:12" x14ac:dyDescent="0.2">
      <c r="B102" s="5" t="s">
        <v>74</v>
      </c>
      <c r="C102" s="18">
        <v>79</v>
      </c>
      <c r="D102" s="22">
        <f>SUM(E102:J102)</f>
        <v>3806</v>
      </c>
      <c r="E102" s="19">
        <v>3</v>
      </c>
      <c r="F102" s="19">
        <v>7</v>
      </c>
      <c r="G102" s="19">
        <v>775</v>
      </c>
      <c r="H102" s="19">
        <v>773</v>
      </c>
      <c r="I102" s="19">
        <v>1126</v>
      </c>
      <c r="J102" s="19">
        <v>1122</v>
      </c>
      <c r="K102" s="19">
        <v>2331</v>
      </c>
      <c r="L102" s="19">
        <v>2444</v>
      </c>
    </row>
    <row r="103" spans="2:12" x14ac:dyDescent="0.2">
      <c r="B103" s="5" t="s">
        <v>73</v>
      </c>
      <c r="C103" s="18">
        <v>79</v>
      </c>
      <c r="D103" s="22">
        <f>SUM(E103:J103)</f>
        <v>3714</v>
      </c>
      <c r="E103" s="19">
        <v>1</v>
      </c>
      <c r="F103" s="19">
        <v>4</v>
      </c>
      <c r="G103" s="19">
        <v>732</v>
      </c>
      <c r="H103" s="19">
        <v>725</v>
      </c>
      <c r="I103" s="19">
        <v>1153</v>
      </c>
      <c r="J103" s="19">
        <v>1099</v>
      </c>
      <c r="K103" s="19">
        <v>2173</v>
      </c>
      <c r="L103" s="19">
        <v>2282</v>
      </c>
    </row>
    <row r="104" spans="2:12" x14ac:dyDescent="0.2">
      <c r="B104" s="1" t="s">
        <v>72</v>
      </c>
      <c r="C104" s="3">
        <f>SUM(C106:C143)</f>
        <v>79</v>
      </c>
      <c r="D104" s="2">
        <f>SUM(D106:D143)</f>
        <v>3784</v>
      </c>
      <c r="E104" s="2">
        <f>SUM(E106:E143)</f>
        <v>54</v>
      </c>
      <c r="F104" s="2">
        <f>SUM(F106:F143)</f>
        <v>54</v>
      </c>
      <c r="G104" s="2">
        <f>SUM(G106:G143)</f>
        <v>733</v>
      </c>
      <c r="H104" s="2">
        <f>SUM(H106:H143)</f>
        <v>740</v>
      </c>
      <c r="I104" s="2">
        <f>SUM(I106:I143)</f>
        <v>1142</v>
      </c>
      <c r="J104" s="2">
        <f>SUM(J106:J143)</f>
        <v>1061</v>
      </c>
      <c r="K104" s="2">
        <f>SUM(K106:K143)</f>
        <v>2334</v>
      </c>
      <c r="L104" s="2">
        <f>SUM(L106:L143)</f>
        <v>2277</v>
      </c>
    </row>
    <row r="105" spans="2:12" x14ac:dyDescent="0.2">
      <c r="C105" s="9"/>
    </row>
    <row r="106" spans="2:12" x14ac:dyDescent="0.2">
      <c r="B106" s="5" t="s">
        <v>71</v>
      </c>
      <c r="C106" s="18">
        <v>16</v>
      </c>
      <c r="D106" s="22">
        <f>SUM(E106:J106)</f>
        <v>780</v>
      </c>
      <c r="E106" s="20" t="s">
        <v>40</v>
      </c>
      <c r="F106" s="20" t="s">
        <v>40</v>
      </c>
      <c r="G106" s="19">
        <v>202</v>
      </c>
      <c r="H106" s="19">
        <v>184</v>
      </c>
      <c r="I106" s="19">
        <v>204</v>
      </c>
      <c r="J106" s="19">
        <v>190</v>
      </c>
      <c r="K106" s="19">
        <v>404</v>
      </c>
      <c r="L106" s="19">
        <v>450</v>
      </c>
    </row>
    <row r="107" spans="2:12" x14ac:dyDescent="0.2">
      <c r="B107" s="5" t="s">
        <v>70</v>
      </c>
      <c r="C107" s="18">
        <v>7</v>
      </c>
      <c r="D107" s="22">
        <f>SUM(E107:J107)</f>
        <v>381</v>
      </c>
      <c r="E107" s="20" t="s">
        <v>40</v>
      </c>
      <c r="F107" s="20" t="s">
        <v>40</v>
      </c>
      <c r="G107" s="19">
        <v>86</v>
      </c>
      <c r="H107" s="19">
        <v>104</v>
      </c>
      <c r="I107" s="19">
        <v>101</v>
      </c>
      <c r="J107" s="19">
        <v>90</v>
      </c>
      <c r="K107" s="19">
        <v>213</v>
      </c>
      <c r="L107" s="19">
        <v>223</v>
      </c>
    </row>
    <row r="108" spans="2:12" x14ac:dyDescent="0.2">
      <c r="B108" s="5" t="s">
        <v>69</v>
      </c>
      <c r="C108" s="18">
        <v>10</v>
      </c>
      <c r="D108" s="22">
        <f>SUM(E108:J108)</f>
        <v>446</v>
      </c>
      <c r="E108" s="20" t="s">
        <v>40</v>
      </c>
      <c r="F108" s="20" t="s">
        <v>40</v>
      </c>
      <c r="G108" s="19">
        <v>94</v>
      </c>
      <c r="H108" s="19">
        <v>83</v>
      </c>
      <c r="I108" s="19">
        <v>134</v>
      </c>
      <c r="J108" s="19">
        <v>135</v>
      </c>
      <c r="K108" s="19">
        <v>257</v>
      </c>
      <c r="L108" s="19">
        <v>251</v>
      </c>
    </row>
    <row r="109" spans="2:12" x14ac:dyDescent="0.2">
      <c r="C109" s="9"/>
      <c r="E109" s="19"/>
      <c r="F109" s="19"/>
      <c r="G109" s="19"/>
      <c r="H109" s="19"/>
    </row>
    <row r="110" spans="2:12" x14ac:dyDescent="0.2">
      <c r="B110" s="5" t="s">
        <v>68</v>
      </c>
      <c r="C110" s="25" t="s">
        <v>40</v>
      </c>
      <c r="D110" s="17" t="s">
        <v>40</v>
      </c>
      <c r="E110" s="20" t="s">
        <v>40</v>
      </c>
      <c r="F110" s="20" t="s">
        <v>40</v>
      </c>
      <c r="G110" s="20" t="s">
        <v>40</v>
      </c>
      <c r="H110" s="20" t="s">
        <v>40</v>
      </c>
      <c r="I110" s="20" t="s">
        <v>40</v>
      </c>
      <c r="J110" s="20" t="s">
        <v>40</v>
      </c>
      <c r="K110" s="20" t="s">
        <v>40</v>
      </c>
      <c r="L110" s="20" t="s">
        <v>40</v>
      </c>
    </row>
    <row r="111" spans="2:12" x14ac:dyDescent="0.2">
      <c r="B111" s="5" t="s">
        <v>67</v>
      </c>
      <c r="C111" s="18">
        <v>4</v>
      </c>
      <c r="D111" s="22">
        <f>SUM(E111:J111)</f>
        <v>315</v>
      </c>
      <c r="E111" s="19">
        <v>47</v>
      </c>
      <c r="F111" s="19">
        <v>48</v>
      </c>
      <c r="G111" s="19">
        <v>45</v>
      </c>
      <c r="H111" s="19">
        <v>58</v>
      </c>
      <c r="I111" s="19">
        <v>62</v>
      </c>
      <c r="J111" s="19">
        <v>55</v>
      </c>
      <c r="K111" s="19">
        <v>204</v>
      </c>
      <c r="L111" s="19">
        <v>110</v>
      </c>
    </row>
    <row r="112" spans="2:12" x14ac:dyDescent="0.2">
      <c r="B112" s="5" t="s">
        <v>66</v>
      </c>
      <c r="C112" s="18">
        <v>4</v>
      </c>
      <c r="D112" s="22">
        <f>SUM(E112:J112)</f>
        <v>298</v>
      </c>
      <c r="E112" s="20" t="s">
        <v>40</v>
      </c>
      <c r="F112" s="20" t="s">
        <v>40</v>
      </c>
      <c r="G112" s="19">
        <v>70</v>
      </c>
      <c r="H112" s="19">
        <v>68</v>
      </c>
      <c r="I112" s="19">
        <v>79</v>
      </c>
      <c r="J112" s="19">
        <v>81</v>
      </c>
      <c r="K112" s="19">
        <v>153</v>
      </c>
      <c r="L112" s="19">
        <v>161</v>
      </c>
    </row>
    <row r="113" spans="2:12" x14ac:dyDescent="0.2">
      <c r="B113" s="5" t="s">
        <v>65</v>
      </c>
      <c r="C113" s="18">
        <v>5</v>
      </c>
      <c r="D113" s="22">
        <f>SUM(E113:J113)</f>
        <v>281</v>
      </c>
      <c r="E113" s="20" t="s">
        <v>40</v>
      </c>
      <c r="F113" s="20" t="s">
        <v>40</v>
      </c>
      <c r="G113" s="20" t="s">
        <v>40</v>
      </c>
      <c r="H113" s="20" t="s">
        <v>40</v>
      </c>
      <c r="I113" s="19">
        <v>160</v>
      </c>
      <c r="J113" s="19">
        <v>121</v>
      </c>
      <c r="K113" s="19">
        <v>281</v>
      </c>
      <c r="L113" s="19">
        <v>254</v>
      </c>
    </row>
    <row r="114" spans="2:12" x14ac:dyDescent="0.2">
      <c r="C114" s="9"/>
      <c r="E114" s="19"/>
      <c r="F114" s="19"/>
      <c r="G114" s="19"/>
      <c r="H114" s="19"/>
      <c r="I114" s="19"/>
      <c r="J114" s="19"/>
      <c r="K114" s="19"/>
      <c r="L114" s="19"/>
    </row>
    <row r="115" spans="2:12" x14ac:dyDescent="0.2">
      <c r="B115" s="5" t="s">
        <v>64</v>
      </c>
      <c r="C115" s="18">
        <v>7</v>
      </c>
      <c r="D115" s="22">
        <f>SUM(E115:J115)</f>
        <v>177</v>
      </c>
      <c r="E115" s="20" t="s">
        <v>40</v>
      </c>
      <c r="F115" s="20" t="s">
        <v>40</v>
      </c>
      <c r="G115" s="19">
        <v>36</v>
      </c>
      <c r="H115" s="19">
        <v>36</v>
      </c>
      <c r="I115" s="19">
        <v>53</v>
      </c>
      <c r="J115" s="19">
        <v>52</v>
      </c>
      <c r="K115" s="19">
        <v>95</v>
      </c>
      <c r="L115" s="19">
        <v>117</v>
      </c>
    </row>
    <row r="116" spans="2:12" x14ac:dyDescent="0.2">
      <c r="B116" s="5" t="s">
        <v>63</v>
      </c>
      <c r="C116" s="25" t="s">
        <v>40</v>
      </c>
      <c r="D116" s="17" t="s">
        <v>40</v>
      </c>
      <c r="E116" s="20" t="s">
        <v>40</v>
      </c>
      <c r="F116" s="20" t="s">
        <v>40</v>
      </c>
      <c r="G116" s="20" t="s">
        <v>40</v>
      </c>
      <c r="H116" s="20" t="s">
        <v>40</v>
      </c>
      <c r="I116" s="20" t="s">
        <v>40</v>
      </c>
      <c r="J116" s="20" t="s">
        <v>40</v>
      </c>
      <c r="K116" s="20" t="s">
        <v>40</v>
      </c>
      <c r="L116" s="20" t="s">
        <v>40</v>
      </c>
    </row>
    <row r="117" spans="2:12" x14ac:dyDescent="0.2">
      <c r="B117" s="5" t="s">
        <v>62</v>
      </c>
      <c r="C117" s="25" t="s">
        <v>40</v>
      </c>
      <c r="D117" s="17" t="s">
        <v>40</v>
      </c>
      <c r="E117" s="20" t="s">
        <v>40</v>
      </c>
      <c r="F117" s="20" t="s">
        <v>40</v>
      </c>
      <c r="G117" s="20" t="s">
        <v>40</v>
      </c>
      <c r="H117" s="20" t="s">
        <v>40</v>
      </c>
      <c r="I117" s="20" t="s">
        <v>40</v>
      </c>
      <c r="J117" s="20" t="s">
        <v>40</v>
      </c>
      <c r="K117" s="20" t="s">
        <v>40</v>
      </c>
      <c r="L117" s="20" t="s">
        <v>40</v>
      </c>
    </row>
    <row r="118" spans="2:12" x14ac:dyDescent="0.2">
      <c r="B118" s="5" t="s">
        <v>61</v>
      </c>
      <c r="C118" s="18">
        <v>1</v>
      </c>
      <c r="D118" s="22">
        <f>SUM(E118:J118)</f>
        <v>37</v>
      </c>
      <c r="E118" s="20" t="s">
        <v>40</v>
      </c>
      <c r="F118" s="20" t="s">
        <v>40</v>
      </c>
      <c r="G118" s="20" t="s">
        <v>40</v>
      </c>
      <c r="H118" s="20" t="s">
        <v>40</v>
      </c>
      <c r="I118" s="19">
        <v>15</v>
      </c>
      <c r="J118" s="19">
        <v>22</v>
      </c>
      <c r="K118" s="19">
        <v>37</v>
      </c>
      <c r="L118" s="19">
        <v>35</v>
      </c>
    </row>
    <row r="119" spans="2:12" x14ac:dyDescent="0.2">
      <c r="C119" s="9"/>
      <c r="E119" s="19"/>
      <c r="F119" s="19"/>
      <c r="G119" s="19"/>
      <c r="H119" s="19"/>
      <c r="I119" s="19"/>
      <c r="J119" s="19"/>
      <c r="K119" s="19"/>
      <c r="L119" s="19"/>
    </row>
    <row r="120" spans="2:12" x14ac:dyDescent="0.2">
      <c r="B120" s="5" t="s">
        <v>60</v>
      </c>
      <c r="C120" s="25" t="s">
        <v>40</v>
      </c>
      <c r="D120" s="17" t="s">
        <v>40</v>
      </c>
      <c r="E120" s="20" t="s">
        <v>40</v>
      </c>
      <c r="F120" s="20" t="s">
        <v>40</v>
      </c>
      <c r="G120" s="20" t="s">
        <v>40</v>
      </c>
      <c r="H120" s="20" t="s">
        <v>40</v>
      </c>
      <c r="I120" s="20" t="s">
        <v>40</v>
      </c>
      <c r="J120" s="20" t="s">
        <v>40</v>
      </c>
      <c r="K120" s="20" t="s">
        <v>40</v>
      </c>
      <c r="L120" s="20" t="s">
        <v>40</v>
      </c>
    </row>
    <row r="121" spans="2:12" x14ac:dyDescent="0.2">
      <c r="B121" s="5" t="s">
        <v>59</v>
      </c>
      <c r="C121" s="25" t="s">
        <v>40</v>
      </c>
      <c r="D121" s="17" t="s">
        <v>40</v>
      </c>
      <c r="E121" s="20" t="s">
        <v>40</v>
      </c>
      <c r="F121" s="20" t="s">
        <v>40</v>
      </c>
      <c r="G121" s="20" t="s">
        <v>40</v>
      </c>
      <c r="H121" s="20" t="s">
        <v>40</v>
      </c>
      <c r="I121" s="20" t="s">
        <v>40</v>
      </c>
      <c r="J121" s="20" t="s">
        <v>40</v>
      </c>
      <c r="K121" s="20" t="s">
        <v>40</v>
      </c>
      <c r="L121" s="20" t="s">
        <v>40</v>
      </c>
    </row>
    <row r="122" spans="2:12" x14ac:dyDescent="0.2">
      <c r="B122" s="5" t="s">
        <v>58</v>
      </c>
      <c r="C122" s="18">
        <v>5</v>
      </c>
      <c r="D122" s="22">
        <f>SUM(E122:J122)</f>
        <v>208</v>
      </c>
      <c r="E122" s="20" t="s">
        <v>40</v>
      </c>
      <c r="F122" s="20" t="s">
        <v>40</v>
      </c>
      <c r="G122" s="19">
        <v>48</v>
      </c>
      <c r="H122" s="19">
        <v>43</v>
      </c>
      <c r="I122" s="19">
        <v>70</v>
      </c>
      <c r="J122" s="19">
        <v>47</v>
      </c>
      <c r="K122" s="19">
        <v>109</v>
      </c>
      <c r="L122" s="19">
        <v>115</v>
      </c>
    </row>
    <row r="123" spans="2:12" x14ac:dyDescent="0.2">
      <c r="B123" s="5" t="s">
        <v>57</v>
      </c>
      <c r="C123" s="18">
        <v>2</v>
      </c>
      <c r="D123" s="22">
        <f>SUM(E123:J123)</f>
        <v>119</v>
      </c>
      <c r="E123" s="20" t="s">
        <v>40</v>
      </c>
      <c r="F123" s="20" t="s">
        <v>40</v>
      </c>
      <c r="G123" s="20" t="s">
        <v>40</v>
      </c>
      <c r="H123" s="20" t="s">
        <v>40</v>
      </c>
      <c r="I123" s="19">
        <v>55</v>
      </c>
      <c r="J123" s="19">
        <v>64</v>
      </c>
      <c r="K123" s="19">
        <v>119</v>
      </c>
      <c r="L123" s="19">
        <v>93</v>
      </c>
    </row>
    <row r="124" spans="2:12" x14ac:dyDescent="0.2">
      <c r="C124" s="9"/>
      <c r="E124" s="19"/>
      <c r="F124" s="19"/>
      <c r="G124" s="19"/>
      <c r="H124" s="19"/>
      <c r="I124" s="19"/>
      <c r="J124" s="19"/>
      <c r="K124" s="19"/>
      <c r="L124" s="19"/>
    </row>
    <row r="125" spans="2:12" x14ac:dyDescent="0.2">
      <c r="B125" s="5" t="s">
        <v>56</v>
      </c>
      <c r="C125" s="18">
        <v>3</v>
      </c>
      <c r="D125" s="22">
        <f>SUM(E125:J125)</f>
        <v>87</v>
      </c>
      <c r="E125" s="20" t="s">
        <v>40</v>
      </c>
      <c r="F125" s="20" t="s">
        <v>40</v>
      </c>
      <c r="G125" s="19">
        <v>26</v>
      </c>
      <c r="H125" s="19">
        <v>19</v>
      </c>
      <c r="I125" s="19">
        <v>24</v>
      </c>
      <c r="J125" s="19">
        <v>18</v>
      </c>
      <c r="K125" s="19">
        <v>45</v>
      </c>
      <c r="L125" s="19">
        <v>51</v>
      </c>
    </row>
    <row r="126" spans="2:12" x14ac:dyDescent="0.2">
      <c r="B126" s="5" t="s">
        <v>55</v>
      </c>
      <c r="C126" s="25" t="s">
        <v>40</v>
      </c>
      <c r="D126" s="17" t="s">
        <v>40</v>
      </c>
      <c r="E126" s="20" t="s">
        <v>40</v>
      </c>
      <c r="F126" s="20" t="s">
        <v>40</v>
      </c>
      <c r="G126" s="20" t="s">
        <v>40</v>
      </c>
      <c r="H126" s="20" t="s">
        <v>40</v>
      </c>
      <c r="I126" s="20" t="s">
        <v>40</v>
      </c>
      <c r="J126" s="20" t="s">
        <v>40</v>
      </c>
      <c r="K126" s="20" t="s">
        <v>40</v>
      </c>
      <c r="L126" s="20" t="s">
        <v>40</v>
      </c>
    </row>
    <row r="127" spans="2:12" x14ac:dyDescent="0.2">
      <c r="B127" s="5" t="s">
        <v>54</v>
      </c>
      <c r="C127" s="18">
        <v>1</v>
      </c>
      <c r="D127" s="22">
        <f>SUM(E127:J127)</f>
        <v>6</v>
      </c>
      <c r="E127" s="20" t="s">
        <v>40</v>
      </c>
      <c r="F127" s="20" t="s">
        <v>40</v>
      </c>
      <c r="G127" s="19">
        <v>1</v>
      </c>
      <c r="H127" s="19">
        <v>3</v>
      </c>
      <c r="I127" s="19">
        <v>1</v>
      </c>
      <c r="J127" s="19">
        <v>1</v>
      </c>
      <c r="K127" s="19">
        <v>4</v>
      </c>
      <c r="L127" s="19">
        <v>5</v>
      </c>
    </row>
    <row r="128" spans="2:12" x14ac:dyDescent="0.2">
      <c r="C128" s="9"/>
      <c r="E128" s="19"/>
      <c r="F128" s="19"/>
      <c r="G128" s="19"/>
      <c r="H128" s="19"/>
      <c r="I128" s="19"/>
      <c r="J128" s="19"/>
      <c r="K128" s="19"/>
      <c r="L128" s="19"/>
    </row>
    <row r="129" spans="2:12" x14ac:dyDescent="0.2">
      <c r="B129" s="5" t="s">
        <v>53</v>
      </c>
      <c r="C129" s="25" t="s">
        <v>40</v>
      </c>
      <c r="D129" s="17" t="s">
        <v>40</v>
      </c>
      <c r="E129" s="20" t="s">
        <v>40</v>
      </c>
      <c r="F129" s="20" t="s">
        <v>40</v>
      </c>
      <c r="G129" s="20" t="s">
        <v>40</v>
      </c>
      <c r="H129" s="20" t="s">
        <v>40</v>
      </c>
      <c r="I129" s="20" t="s">
        <v>40</v>
      </c>
      <c r="J129" s="20" t="s">
        <v>40</v>
      </c>
      <c r="K129" s="20" t="s">
        <v>40</v>
      </c>
      <c r="L129" s="20" t="s">
        <v>40</v>
      </c>
    </row>
    <row r="130" spans="2:12" x14ac:dyDescent="0.2">
      <c r="B130" s="5" t="s">
        <v>52</v>
      </c>
      <c r="C130" s="18">
        <v>1</v>
      </c>
      <c r="D130" s="22">
        <f>SUM(E130:J130)</f>
        <v>75</v>
      </c>
      <c r="E130" s="20" t="s">
        <v>40</v>
      </c>
      <c r="F130" s="20" t="s">
        <v>40</v>
      </c>
      <c r="G130" s="20" t="s">
        <v>40</v>
      </c>
      <c r="H130" s="20" t="s">
        <v>40</v>
      </c>
      <c r="I130" s="19">
        <v>42</v>
      </c>
      <c r="J130" s="19">
        <v>33</v>
      </c>
      <c r="K130" s="19">
        <v>75</v>
      </c>
      <c r="L130" s="19">
        <v>72</v>
      </c>
    </row>
    <row r="131" spans="2:12" x14ac:dyDescent="0.2">
      <c r="B131" s="5" t="s">
        <v>51</v>
      </c>
      <c r="C131" s="18">
        <v>2</v>
      </c>
      <c r="D131" s="22">
        <f>SUM(E131:J131)</f>
        <v>106</v>
      </c>
      <c r="E131" s="20" t="s">
        <v>40</v>
      </c>
      <c r="F131" s="20" t="s">
        <v>40</v>
      </c>
      <c r="G131" s="19">
        <v>21</v>
      </c>
      <c r="H131" s="19">
        <v>19</v>
      </c>
      <c r="I131" s="19">
        <v>33</v>
      </c>
      <c r="J131" s="19">
        <v>33</v>
      </c>
      <c r="K131" s="19">
        <v>41</v>
      </c>
      <c r="L131" s="19">
        <v>61</v>
      </c>
    </row>
    <row r="132" spans="2:12" x14ac:dyDescent="0.2">
      <c r="C132" s="9"/>
      <c r="E132" s="19"/>
      <c r="F132" s="19"/>
      <c r="G132" s="19"/>
      <c r="H132" s="19"/>
      <c r="I132" s="19"/>
      <c r="J132" s="19"/>
      <c r="K132" s="19"/>
      <c r="L132" s="19"/>
    </row>
    <row r="133" spans="2:12" x14ac:dyDescent="0.2">
      <c r="B133" s="5" t="s">
        <v>50</v>
      </c>
      <c r="C133" s="25" t="s">
        <v>40</v>
      </c>
      <c r="D133" s="17" t="s">
        <v>40</v>
      </c>
      <c r="E133" s="20" t="s">
        <v>40</v>
      </c>
      <c r="F133" s="20" t="s">
        <v>40</v>
      </c>
      <c r="G133" s="20" t="s">
        <v>40</v>
      </c>
      <c r="H133" s="20" t="s">
        <v>40</v>
      </c>
      <c r="I133" s="20" t="s">
        <v>40</v>
      </c>
      <c r="J133" s="20" t="s">
        <v>40</v>
      </c>
      <c r="K133" s="20" t="s">
        <v>40</v>
      </c>
      <c r="L133" s="20" t="s">
        <v>40</v>
      </c>
    </row>
    <row r="134" spans="2:12" x14ac:dyDescent="0.2">
      <c r="B134" s="5" t="s">
        <v>49</v>
      </c>
      <c r="C134" s="18">
        <v>1</v>
      </c>
      <c r="D134" s="22">
        <f>SUM(E134:J134)</f>
        <v>72</v>
      </c>
      <c r="E134" s="20" t="s">
        <v>40</v>
      </c>
      <c r="F134" s="20" t="s">
        <v>40</v>
      </c>
      <c r="G134" s="19">
        <v>16</v>
      </c>
      <c r="H134" s="19">
        <v>19</v>
      </c>
      <c r="I134" s="19">
        <v>16</v>
      </c>
      <c r="J134" s="19">
        <v>21</v>
      </c>
      <c r="K134" s="19">
        <v>42</v>
      </c>
      <c r="L134" s="19">
        <v>47</v>
      </c>
    </row>
    <row r="135" spans="2:12" x14ac:dyDescent="0.2">
      <c r="B135" s="5" t="s">
        <v>48</v>
      </c>
      <c r="C135" s="18">
        <v>2</v>
      </c>
      <c r="D135" s="22">
        <f>SUM(E135:J135)</f>
        <v>79</v>
      </c>
      <c r="E135" s="20" t="s">
        <v>40</v>
      </c>
      <c r="F135" s="20" t="s">
        <v>40</v>
      </c>
      <c r="G135" s="19">
        <v>23</v>
      </c>
      <c r="H135" s="19">
        <v>26</v>
      </c>
      <c r="I135" s="19">
        <v>16</v>
      </c>
      <c r="J135" s="19">
        <v>14</v>
      </c>
      <c r="K135" s="19">
        <v>51</v>
      </c>
      <c r="L135" s="19">
        <v>53</v>
      </c>
    </row>
    <row r="136" spans="2:12" x14ac:dyDescent="0.2">
      <c r="C136" s="9"/>
      <c r="E136" s="19"/>
      <c r="F136" s="19"/>
      <c r="G136" s="19"/>
      <c r="H136" s="19"/>
      <c r="I136" s="19"/>
      <c r="J136" s="19"/>
      <c r="K136" s="19"/>
      <c r="L136" s="19"/>
    </row>
    <row r="137" spans="2:12" x14ac:dyDescent="0.2">
      <c r="B137" s="5" t="s">
        <v>47</v>
      </c>
      <c r="C137" s="18">
        <v>2</v>
      </c>
      <c r="D137" s="22">
        <f>SUM(E137:J137)</f>
        <v>97</v>
      </c>
      <c r="E137" s="20" t="s">
        <v>40</v>
      </c>
      <c r="F137" s="20" t="s">
        <v>40</v>
      </c>
      <c r="G137" s="19">
        <v>27</v>
      </c>
      <c r="H137" s="19">
        <v>24</v>
      </c>
      <c r="I137" s="19">
        <v>23</v>
      </c>
      <c r="J137" s="19">
        <v>23</v>
      </c>
      <c r="K137" s="19">
        <v>97</v>
      </c>
      <c r="L137" s="19">
        <v>52</v>
      </c>
    </row>
    <row r="138" spans="2:12" x14ac:dyDescent="0.2">
      <c r="B138" s="5" t="s">
        <v>46</v>
      </c>
      <c r="C138" s="25" t="s">
        <v>40</v>
      </c>
      <c r="D138" s="17" t="s">
        <v>40</v>
      </c>
      <c r="E138" s="20" t="s">
        <v>40</v>
      </c>
      <c r="F138" s="20" t="s">
        <v>40</v>
      </c>
      <c r="G138" s="20" t="s">
        <v>40</v>
      </c>
      <c r="H138" s="20" t="s">
        <v>40</v>
      </c>
      <c r="I138" s="20" t="s">
        <v>40</v>
      </c>
      <c r="J138" s="20" t="s">
        <v>40</v>
      </c>
      <c r="K138" s="20" t="s">
        <v>40</v>
      </c>
      <c r="L138" s="20" t="s">
        <v>40</v>
      </c>
    </row>
    <row r="139" spans="2:12" x14ac:dyDescent="0.2">
      <c r="B139" s="5" t="s">
        <v>45</v>
      </c>
      <c r="C139" s="18">
        <v>3</v>
      </c>
      <c r="D139" s="22">
        <f>SUM(E139:J139)</f>
        <v>127</v>
      </c>
      <c r="E139" s="20" t="s">
        <v>40</v>
      </c>
      <c r="F139" s="20" t="s">
        <v>40</v>
      </c>
      <c r="G139" s="19">
        <v>24</v>
      </c>
      <c r="H139" s="19">
        <v>38</v>
      </c>
      <c r="I139" s="19">
        <v>34</v>
      </c>
      <c r="J139" s="19">
        <v>31</v>
      </c>
      <c r="K139" s="19">
        <v>68</v>
      </c>
      <c r="L139" s="19">
        <v>71</v>
      </c>
    </row>
    <row r="140" spans="2:12" x14ac:dyDescent="0.2">
      <c r="C140" s="9"/>
      <c r="E140" s="19"/>
      <c r="F140" s="19"/>
      <c r="G140" s="19"/>
      <c r="H140" s="19"/>
      <c r="I140" s="19"/>
      <c r="J140" s="19"/>
      <c r="K140" s="19"/>
      <c r="L140" s="19"/>
    </row>
    <row r="141" spans="2:12" x14ac:dyDescent="0.2">
      <c r="B141" s="5" t="s">
        <v>44</v>
      </c>
      <c r="C141" s="25" t="s">
        <v>40</v>
      </c>
      <c r="D141" s="17" t="s">
        <v>40</v>
      </c>
      <c r="E141" s="20" t="s">
        <v>40</v>
      </c>
      <c r="F141" s="20" t="s">
        <v>40</v>
      </c>
      <c r="G141" s="20" t="s">
        <v>40</v>
      </c>
      <c r="H141" s="20" t="s">
        <v>40</v>
      </c>
      <c r="I141" s="20" t="s">
        <v>40</v>
      </c>
      <c r="J141" s="20" t="s">
        <v>40</v>
      </c>
      <c r="K141" s="20" t="s">
        <v>40</v>
      </c>
      <c r="L141" s="20" t="s">
        <v>40</v>
      </c>
    </row>
    <row r="142" spans="2:12" x14ac:dyDescent="0.2">
      <c r="B142" s="5" t="s">
        <v>43</v>
      </c>
      <c r="C142" s="18">
        <v>1</v>
      </c>
      <c r="D142" s="22">
        <f>SUM(E142:J142)</f>
        <v>62</v>
      </c>
      <c r="E142" s="20" t="s">
        <v>40</v>
      </c>
      <c r="F142" s="20" t="s">
        <v>40</v>
      </c>
      <c r="G142" s="19">
        <v>13</v>
      </c>
      <c r="H142" s="19">
        <v>11</v>
      </c>
      <c r="I142" s="19">
        <v>16</v>
      </c>
      <c r="J142" s="19">
        <v>22</v>
      </c>
      <c r="K142" s="19">
        <v>24</v>
      </c>
      <c r="L142" s="19">
        <v>38</v>
      </c>
    </row>
    <row r="143" spans="2:12" x14ac:dyDescent="0.2">
      <c r="B143" s="5" t="s">
        <v>42</v>
      </c>
      <c r="C143" s="18">
        <v>2</v>
      </c>
      <c r="D143" s="22">
        <f>SUM(E143:J143)</f>
        <v>31</v>
      </c>
      <c r="E143" s="19">
        <v>7</v>
      </c>
      <c r="F143" s="19">
        <v>6</v>
      </c>
      <c r="G143" s="19">
        <v>1</v>
      </c>
      <c r="H143" s="19">
        <v>5</v>
      </c>
      <c r="I143" s="19">
        <v>4</v>
      </c>
      <c r="J143" s="19">
        <v>8</v>
      </c>
      <c r="K143" s="19">
        <v>15</v>
      </c>
      <c r="L143" s="19">
        <v>18</v>
      </c>
    </row>
    <row r="144" spans="2:12" ht="18" thickBot="1" x14ac:dyDescent="0.25">
      <c r="B144" s="7"/>
      <c r="C144" s="23"/>
      <c r="D144" s="7"/>
      <c r="E144" s="7"/>
      <c r="F144" s="7"/>
      <c r="G144" s="7"/>
      <c r="H144" s="7"/>
      <c r="I144" s="7"/>
      <c r="J144" s="7"/>
      <c r="K144" s="7"/>
      <c r="L144" s="7"/>
    </row>
    <row r="145" spans="1:12" x14ac:dyDescent="0.2">
      <c r="C145" s="5" t="s">
        <v>39</v>
      </c>
    </row>
    <row r="146" spans="1:12" x14ac:dyDescent="0.2">
      <c r="A146" s="5"/>
    </row>
    <row r="147" spans="1:12" x14ac:dyDescent="0.2">
      <c r="A147" s="5"/>
    </row>
    <row r="152" spans="1:12" x14ac:dyDescent="0.2">
      <c r="E152" s="1" t="s">
        <v>101</v>
      </c>
    </row>
    <row r="154" spans="1:12" x14ac:dyDescent="0.2">
      <c r="C154" s="1" t="s">
        <v>100</v>
      </c>
      <c r="E154" s="5" t="s">
        <v>99</v>
      </c>
    </row>
    <row r="155" spans="1:12" ht="18" thickBot="1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x14ac:dyDescent="0.2">
      <c r="C156" s="9"/>
      <c r="D156" s="3"/>
      <c r="E156" s="12"/>
      <c r="F156" s="27"/>
      <c r="G156" s="11" t="s">
        <v>98</v>
      </c>
      <c r="H156" s="27"/>
      <c r="I156" s="27"/>
      <c r="J156" s="27"/>
      <c r="K156" s="28" t="s">
        <v>97</v>
      </c>
      <c r="L156" s="9"/>
    </row>
    <row r="157" spans="1:12" x14ac:dyDescent="0.2">
      <c r="C157" s="9"/>
      <c r="D157" s="14" t="s">
        <v>96</v>
      </c>
      <c r="E157" s="9"/>
      <c r="G157" s="9"/>
      <c r="I157" s="9"/>
      <c r="K157" s="26" t="s">
        <v>95</v>
      </c>
      <c r="L157" s="26" t="s">
        <v>94</v>
      </c>
    </row>
    <row r="158" spans="1:12" x14ac:dyDescent="0.2">
      <c r="C158" s="26" t="s">
        <v>87</v>
      </c>
      <c r="D158" s="14" t="s">
        <v>93</v>
      </c>
      <c r="E158" s="13" t="s">
        <v>92</v>
      </c>
      <c r="F158" s="27"/>
      <c r="G158" s="13" t="s">
        <v>91</v>
      </c>
      <c r="H158" s="27"/>
      <c r="I158" s="13" t="s">
        <v>90</v>
      </c>
      <c r="J158" s="27"/>
      <c r="K158" s="26" t="s">
        <v>89</v>
      </c>
      <c r="L158" s="26" t="s">
        <v>88</v>
      </c>
    </row>
    <row r="159" spans="1:12" x14ac:dyDescent="0.2">
      <c r="B159" s="12"/>
      <c r="C159" s="10"/>
      <c r="D159" s="10"/>
      <c r="E159" s="15" t="s">
        <v>12</v>
      </c>
      <c r="F159" s="15" t="s">
        <v>10</v>
      </c>
      <c r="G159" s="15" t="s">
        <v>12</v>
      </c>
      <c r="H159" s="15" t="s">
        <v>13</v>
      </c>
      <c r="I159" s="15" t="s">
        <v>12</v>
      </c>
      <c r="J159" s="15" t="s">
        <v>13</v>
      </c>
      <c r="K159" s="15" t="s">
        <v>6</v>
      </c>
      <c r="L159" s="15" t="s">
        <v>6</v>
      </c>
    </row>
    <row r="160" spans="1:12" x14ac:dyDescent="0.2">
      <c r="C160" s="16" t="s">
        <v>87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</row>
    <row r="161" spans="2:12" x14ac:dyDescent="0.2">
      <c r="B161" s="5" t="s">
        <v>86</v>
      </c>
      <c r="C161" s="18">
        <v>59</v>
      </c>
      <c r="D161" s="22">
        <f>SUM(E161:J161)</f>
        <v>8183</v>
      </c>
      <c r="E161" s="19">
        <v>229</v>
      </c>
      <c r="F161" s="19">
        <v>218</v>
      </c>
      <c r="G161" s="19">
        <v>1603</v>
      </c>
      <c r="H161" s="19">
        <v>1390</v>
      </c>
      <c r="I161" s="19">
        <v>2522</v>
      </c>
      <c r="J161" s="19">
        <v>2221</v>
      </c>
      <c r="K161" s="19">
        <v>4939</v>
      </c>
      <c r="L161" s="19">
        <v>4572</v>
      </c>
    </row>
    <row r="162" spans="2:12" x14ac:dyDescent="0.2">
      <c r="B162" s="5" t="s">
        <v>85</v>
      </c>
      <c r="C162" s="18">
        <v>60</v>
      </c>
      <c r="D162" s="22">
        <f>SUM(E162:J162)</f>
        <v>9984</v>
      </c>
      <c r="E162" s="19">
        <v>348</v>
      </c>
      <c r="F162" s="19">
        <v>321</v>
      </c>
      <c r="G162" s="19">
        <v>2153</v>
      </c>
      <c r="H162" s="19">
        <v>1936</v>
      </c>
      <c r="I162" s="19">
        <v>2655</v>
      </c>
      <c r="J162" s="19">
        <v>2571</v>
      </c>
      <c r="K162" s="19">
        <v>5291</v>
      </c>
      <c r="L162" s="19">
        <v>4823</v>
      </c>
    </row>
    <row r="163" spans="2:12" x14ac:dyDescent="0.2">
      <c r="B163" s="5" t="s">
        <v>84</v>
      </c>
      <c r="C163" s="18">
        <v>58</v>
      </c>
      <c r="D163" s="22">
        <f>SUM(E163:J163)</f>
        <v>11324</v>
      </c>
      <c r="E163" s="19">
        <v>658</v>
      </c>
      <c r="F163" s="19">
        <v>586</v>
      </c>
      <c r="G163" s="19">
        <v>2364</v>
      </c>
      <c r="H163" s="19">
        <v>2240</v>
      </c>
      <c r="I163" s="19">
        <v>2760</v>
      </c>
      <c r="J163" s="19">
        <v>2716</v>
      </c>
      <c r="K163" s="19">
        <v>5504</v>
      </c>
      <c r="L163" s="19">
        <v>5643</v>
      </c>
    </row>
    <row r="164" spans="2:12" x14ac:dyDescent="0.2">
      <c r="B164" s="5" t="s">
        <v>83</v>
      </c>
      <c r="C164" s="18">
        <v>56</v>
      </c>
      <c r="D164" s="22">
        <f>SUM(E164:J164)</f>
        <v>9540</v>
      </c>
      <c r="E164" s="19">
        <v>773</v>
      </c>
      <c r="F164" s="19">
        <v>659</v>
      </c>
      <c r="G164" s="19">
        <v>1935</v>
      </c>
      <c r="H164" s="19">
        <v>1844</v>
      </c>
      <c r="I164" s="19">
        <v>2233</v>
      </c>
      <c r="J164" s="19">
        <v>2096</v>
      </c>
      <c r="K164" s="19">
        <f>2166+2024</f>
        <v>4190</v>
      </c>
      <c r="L164" s="19">
        <v>4416</v>
      </c>
    </row>
    <row r="165" spans="2:12" x14ac:dyDescent="0.2">
      <c r="B165" s="5" t="s">
        <v>82</v>
      </c>
      <c r="C165" s="18">
        <v>48</v>
      </c>
      <c r="D165" s="22">
        <f>SUM(E165:J165)</f>
        <v>7655</v>
      </c>
      <c r="E165" s="19">
        <v>750</v>
      </c>
      <c r="F165" s="19">
        <v>665</v>
      </c>
      <c r="G165" s="19">
        <v>1532</v>
      </c>
      <c r="H165" s="19">
        <v>1508</v>
      </c>
      <c r="I165" s="19">
        <v>1650</v>
      </c>
      <c r="J165" s="19">
        <v>1550</v>
      </c>
      <c r="K165" s="19">
        <f>1685+1579</f>
        <v>3264</v>
      </c>
      <c r="L165" s="19">
        <v>3432</v>
      </c>
    </row>
    <row r="166" spans="2:12" x14ac:dyDescent="0.2">
      <c r="B166" s="5" t="s">
        <v>81</v>
      </c>
      <c r="C166" s="18">
        <v>48</v>
      </c>
      <c r="D166" s="22">
        <f>SUM(E166:J166)</f>
        <v>8015</v>
      </c>
      <c r="E166" s="19">
        <v>933</v>
      </c>
      <c r="F166" s="19">
        <v>888</v>
      </c>
      <c r="G166" s="19">
        <v>1508</v>
      </c>
      <c r="H166" s="19">
        <v>1489</v>
      </c>
      <c r="I166" s="19">
        <v>1617</v>
      </c>
      <c r="J166" s="19">
        <v>1580</v>
      </c>
      <c r="K166" s="19">
        <f>1676+1700</f>
        <v>3376</v>
      </c>
      <c r="L166" s="19">
        <v>2904</v>
      </c>
    </row>
    <row r="167" spans="2:12" x14ac:dyDescent="0.2">
      <c r="C167" s="9"/>
    </row>
    <row r="168" spans="2:12" x14ac:dyDescent="0.2">
      <c r="B168" s="5" t="s">
        <v>80</v>
      </c>
      <c r="C168" s="18">
        <v>46</v>
      </c>
      <c r="D168" s="22">
        <f>SUM(E168:J168)</f>
        <v>8163</v>
      </c>
      <c r="E168" s="19">
        <v>1000</v>
      </c>
      <c r="F168" s="19">
        <v>940</v>
      </c>
      <c r="G168" s="19">
        <v>1590</v>
      </c>
      <c r="H168" s="19">
        <v>1564</v>
      </c>
      <c r="I168" s="19">
        <v>1545</v>
      </c>
      <c r="J168" s="19">
        <v>1524</v>
      </c>
      <c r="K168" s="19">
        <f>1769+1731</f>
        <v>3500</v>
      </c>
      <c r="L168" s="19">
        <v>3209</v>
      </c>
    </row>
    <row r="169" spans="2:12" x14ac:dyDescent="0.2">
      <c r="B169" s="5" t="s">
        <v>79</v>
      </c>
      <c r="C169" s="18">
        <v>46</v>
      </c>
      <c r="D169" s="22">
        <f>SUM(E169:J169)</f>
        <v>8286</v>
      </c>
      <c r="E169" s="19">
        <v>1008</v>
      </c>
      <c r="F169" s="19">
        <v>993</v>
      </c>
      <c r="G169" s="19">
        <v>1531</v>
      </c>
      <c r="H169" s="19">
        <v>1545</v>
      </c>
      <c r="I169" s="19">
        <v>1617</v>
      </c>
      <c r="J169" s="19">
        <v>1592</v>
      </c>
      <c r="K169" s="19">
        <f>1657+1687</f>
        <v>3344</v>
      </c>
      <c r="L169" s="19">
        <v>3084</v>
      </c>
    </row>
    <row r="170" spans="2:12" x14ac:dyDescent="0.2">
      <c r="B170" s="5" t="s">
        <v>78</v>
      </c>
      <c r="C170" s="18">
        <v>46</v>
      </c>
      <c r="D170" s="22">
        <f>SUM(E170:J170)</f>
        <v>8089</v>
      </c>
      <c r="E170" s="19">
        <v>1004</v>
      </c>
      <c r="F170" s="19">
        <v>972</v>
      </c>
      <c r="G170" s="19">
        <v>1461</v>
      </c>
      <c r="H170" s="19">
        <v>1535</v>
      </c>
      <c r="I170" s="19">
        <v>1573</v>
      </c>
      <c r="J170" s="19">
        <v>1544</v>
      </c>
      <c r="K170" s="19">
        <f>1557+1585</f>
        <v>3142</v>
      </c>
      <c r="L170" s="19">
        <v>3212</v>
      </c>
    </row>
    <row r="171" spans="2:12" x14ac:dyDescent="0.2">
      <c r="B171" s="5" t="s">
        <v>77</v>
      </c>
      <c r="C171" s="18">
        <v>47</v>
      </c>
      <c r="D171" s="22">
        <f>SUM(E171:J171)</f>
        <v>8124</v>
      </c>
      <c r="E171" s="19">
        <v>1121</v>
      </c>
      <c r="F171" s="19">
        <v>1065</v>
      </c>
      <c r="G171" s="19">
        <v>1450</v>
      </c>
      <c r="H171" s="19">
        <v>1439</v>
      </c>
      <c r="I171" s="19">
        <v>1489</v>
      </c>
      <c r="J171" s="19">
        <v>1560</v>
      </c>
      <c r="K171" s="19">
        <v>3277</v>
      </c>
      <c r="L171" s="19">
        <v>3141</v>
      </c>
    </row>
    <row r="172" spans="2:12" x14ac:dyDescent="0.2">
      <c r="C172" s="9"/>
    </row>
    <row r="173" spans="2:12" x14ac:dyDescent="0.2">
      <c r="B173" s="5" t="s">
        <v>76</v>
      </c>
      <c r="C173" s="18">
        <v>48</v>
      </c>
      <c r="D173" s="22">
        <f>SUM(E173:J173)</f>
        <v>8156</v>
      </c>
      <c r="E173" s="19">
        <v>1180</v>
      </c>
      <c r="F173" s="19">
        <v>1049</v>
      </c>
      <c r="G173" s="19">
        <v>1482</v>
      </c>
      <c r="H173" s="19">
        <v>1489</v>
      </c>
      <c r="I173" s="19">
        <v>1490</v>
      </c>
      <c r="J173" s="19">
        <v>1466</v>
      </c>
      <c r="K173" s="19">
        <v>3211</v>
      </c>
      <c r="L173" s="19">
        <v>3043</v>
      </c>
    </row>
    <row r="174" spans="2:12" x14ac:dyDescent="0.2">
      <c r="B174" s="5" t="s">
        <v>75</v>
      </c>
      <c r="C174" s="18">
        <v>48</v>
      </c>
      <c r="D174" s="22">
        <f>SUM(E174:J174)</f>
        <v>8388</v>
      </c>
      <c r="E174" s="19">
        <v>1207</v>
      </c>
      <c r="F174" s="19">
        <v>1187</v>
      </c>
      <c r="G174" s="19">
        <v>1555</v>
      </c>
      <c r="H174" s="19">
        <v>1434</v>
      </c>
      <c r="I174" s="19">
        <v>1513</v>
      </c>
      <c r="J174" s="19">
        <v>1492</v>
      </c>
      <c r="K174" s="19">
        <v>3375</v>
      </c>
      <c r="L174" s="19">
        <v>2934</v>
      </c>
    </row>
    <row r="175" spans="2:12" x14ac:dyDescent="0.2">
      <c r="B175" s="5" t="s">
        <v>74</v>
      </c>
      <c r="C175" s="18">
        <v>48</v>
      </c>
      <c r="D175" s="22">
        <f>SUM(E175:J175)</f>
        <v>8281</v>
      </c>
      <c r="E175" s="19">
        <v>1119</v>
      </c>
      <c r="F175" s="19">
        <v>1134</v>
      </c>
      <c r="G175" s="19">
        <v>1498</v>
      </c>
      <c r="H175" s="19">
        <v>1507</v>
      </c>
      <c r="I175" s="19">
        <v>1578</v>
      </c>
      <c r="J175" s="19">
        <v>1445</v>
      </c>
      <c r="K175" s="19">
        <v>3104</v>
      </c>
      <c r="L175" s="19">
        <v>3001</v>
      </c>
    </row>
    <row r="176" spans="2:12" x14ac:dyDescent="0.2">
      <c r="B176" s="5" t="s">
        <v>73</v>
      </c>
      <c r="C176" s="18">
        <v>48</v>
      </c>
      <c r="D176" s="22">
        <f>SUM(E176:J176)</f>
        <v>8101</v>
      </c>
      <c r="E176" s="19">
        <v>1169</v>
      </c>
      <c r="F176" s="19">
        <v>1132</v>
      </c>
      <c r="G176" s="19">
        <v>1370</v>
      </c>
      <c r="H176" s="19">
        <v>1419</v>
      </c>
      <c r="I176" s="19">
        <v>1502</v>
      </c>
      <c r="J176" s="19">
        <v>1509</v>
      </c>
      <c r="K176" s="19">
        <v>3061</v>
      </c>
      <c r="L176" s="19">
        <v>2986</v>
      </c>
    </row>
    <row r="177" spans="2:12" x14ac:dyDescent="0.2">
      <c r="B177" s="1" t="s">
        <v>72</v>
      </c>
      <c r="C177" s="3">
        <f>SUM(C179:C216)</f>
        <v>48</v>
      </c>
      <c r="D177" s="2">
        <f>SUM(D179:D216)</f>
        <v>7902</v>
      </c>
      <c r="E177" s="2">
        <f>SUM(E179:E216)</f>
        <v>1141</v>
      </c>
      <c r="F177" s="2">
        <f>SUM(F179:F216)</f>
        <v>1105</v>
      </c>
      <c r="G177" s="2">
        <f>SUM(G179:G216)</f>
        <v>1435</v>
      </c>
      <c r="H177" s="2">
        <f>SUM(H179:H216)</f>
        <v>1417</v>
      </c>
      <c r="I177" s="2">
        <f>SUM(I179:I216)</f>
        <v>1370</v>
      </c>
      <c r="J177" s="2">
        <f>SUM(J179:J216)</f>
        <v>1434</v>
      </c>
      <c r="K177" s="2">
        <f>SUM(K179:K216)</f>
        <v>2955</v>
      </c>
      <c r="L177" s="2">
        <f>SUM(L179:L216)</f>
        <v>2999</v>
      </c>
    </row>
    <row r="178" spans="2:12" x14ac:dyDescent="0.2">
      <c r="C178" s="9"/>
    </row>
    <row r="179" spans="2:12" x14ac:dyDescent="0.2">
      <c r="B179" s="5" t="s">
        <v>71</v>
      </c>
      <c r="C179" s="18">
        <v>22</v>
      </c>
      <c r="D179" s="22">
        <f>SUM(E179:J179)</f>
        <v>4575</v>
      </c>
      <c r="E179" s="19">
        <v>655</v>
      </c>
      <c r="F179" s="19">
        <v>647</v>
      </c>
      <c r="G179" s="19">
        <v>836</v>
      </c>
      <c r="H179" s="19">
        <v>844</v>
      </c>
      <c r="I179" s="19">
        <v>790</v>
      </c>
      <c r="J179" s="19">
        <v>803</v>
      </c>
      <c r="K179" s="19">
        <v>1694</v>
      </c>
      <c r="L179" s="19">
        <v>1689</v>
      </c>
    </row>
    <row r="180" spans="2:12" x14ac:dyDescent="0.2">
      <c r="B180" s="5" t="s">
        <v>70</v>
      </c>
      <c r="C180" s="18">
        <v>1</v>
      </c>
      <c r="D180" s="22">
        <f>SUM(E180:J180)</f>
        <v>75</v>
      </c>
      <c r="E180" s="19">
        <v>4</v>
      </c>
      <c r="F180" s="19">
        <v>8</v>
      </c>
      <c r="G180" s="19">
        <v>14</v>
      </c>
      <c r="H180" s="19">
        <v>16</v>
      </c>
      <c r="I180" s="19">
        <v>13</v>
      </c>
      <c r="J180" s="19">
        <v>20</v>
      </c>
      <c r="K180" s="19">
        <v>17</v>
      </c>
      <c r="L180" s="19">
        <v>42</v>
      </c>
    </row>
    <row r="181" spans="2:12" x14ac:dyDescent="0.2">
      <c r="B181" s="5" t="s">
        <v>69</v>
      </c>
      <c r="C181" s="18">
        <v>2</v>
      </c>
      <c r="D181" s="22">
        <f>SUM(E181:J181)</f>
        <v>427</v>
      </c>
      <c r="E181" s="19">
        <v>46</v>
      </c>
      <c r="F181" s="19">
        <v>60</v>
      </c>
      <c r="G181" s="19">
        <v>81</v>
      </c>
      <c r="H181" s="19">
        <v>77</v>
      </c>
      <c r="I181" s="19">
        <v>75</v>
      </c>
      <c r="J181" s="19">
        <v>88</v>
      </c>
      <c r="K181" s="19">
        <v>147</v>
      </c>
      <c r="L181" s="19">
        <v>193</v>
      </c>
    </row>
    <row r="182" spans="2:12" x14ac:dyDescent="0.2">
      <c r="C182" s="9"/>
      <c r="E182" s="19"/>
      <c r="F182" s="19"/>
      <c r="G182" s="19"/>
      <c r="H182" s="19"/>
      <c r="I182" s="19"/>
      <c r="J182" s="19"/>
    </row>
    <row r="183" spans="2:12" x14ac:dyDescent="0.2">
      <c r="B183" s="5" t="s">
        <v>68</v>
      </c>
      <c r="C183" s="18">
        <v>2</v>
      </c>
      <c r="D183" s="22">
        <f>SUM(E183:J183)</f>
        <v>292</v>
      </c>
      <c r="E183" s="19">
        <v>56</v>
      </c>
      <c r="F183" s="19">
        <v>42</v>
      </c>
      <c r="G183" s="19">
        <v>47</v>
      </c>
      <c r="H183" s="19">
        <v>45</v>
      </c>
      <c r="I183" s="19">
        <v>54</v>
      </c>
      <c r="J183" s="19">
        <v>48</v>
      </c>
      <c r="K183" s="19">
        <v>114</v>
      </c>
      <c r="L183" s="19">
        <v>111</v>
      </c>
    </row>
    <row r="184" spans="2:12" x14ac:dyDescent="0.2">
      <c r="B184" s="5" t="s">
        <v>67</v>
      </c>
      <c r="C184" s="18">
        <v>2</v>
      </c>
      <c r="D184" s="22">
        <f>SUM(E184:J184)</f>
        <v>114</v>
      </c>
      <c r="E184" s="19">
        <v>20</v>
      </c>
      <c r="F184" s="19">
        <v>12</v>
      </c>
      <c r="G184" s="19">
        <v>21</v>
      </c>
      <c r="H184" s="19">
        <v>20</v>
      </c>
      <c r="I184" s="19">
        <v>19</v>
      </c>
      <c r="J184" s="19">
        <v>22</v>
      </c>
      <c r="K184" s="19">
        <v>41</v>
      </c>
      <c r="L184" s="19">
        <v>50</v>
      </c>
    </row>
    <row r="185" spans="2:12" x14ac:dyDescent="0.2">
      <c r="B185" s="5" t="s">
        <v>66</v>
      </c>
      <c r="C185" s="18">
        <v>7</v>
      </c>
      <c r="D185" s="22">
        <f>SUM(E185:J185)</f>
        <v>809</v>
      </c>
      <c r="E185" s="19">
        <v>129</v>
      </c>
      <c r="F185" s="19">
        <v>110</v>
      </c>
      <c r="G185" s="19">
        <v>144</v>
      </c>
      <c r="H185" s="19">
        <v>130</v>
      </c>
      <c r="I185" s="19">
        <v>143</v>
      </c>
      <c r="J185" s="19">
        <v>153</v>
      </c>
      <c r="K185" s="19">
        <v>330</v>
      </c>
      <c r="L185" s="19">
        <v>288</v>
      </c>
    </row>
    <row r="186" spans="2:12" x14ac:dyDescent="0.2">
      <c r="B186" s="5" t="s">
        <v>65</v>
      </c>
      <c r="C186" s="18">
        <v>1</v>
      </c>
      <c r="D186" s="22">
        <f>SUM(E186:J186)</f>
        <v>41</v>
      </c>
      <c r="E186" s="19">
        <v>10</v>
      </c>
      <c r="F186" s="19">
        <v>6</v>
      </c>
      <c r="G186" s="19">
        <v>7</v>
      </c>
      <c r="H186" s="19">
        <v>7</v>
      </c>
      <c r="I186" s="19">
        <v>4</v>
      </c>
      <c r="J186" s="19">
        <v>7</v>
      </c>
      <c r="K186" s="19">
        <v>18</v>
      </c>
      <c r="L186" s="19">
        <v>10</v>
      </c>
    </row>
    <row r="187" spans="2:12" x14ac:dyDescent="0.2">
      <c r="C187" s="9"/>
      <c r="E187" s="19"/>
      <c r="F187" s="19"/>
      <c r="G187" s="19"/>
      <c r="H187" s="19"/>
      <c r="I187" s="19"/>
      <c r="J187" s="19"/>
    </row>
    <row r="188" spans="2:12" x14ac:dyDescent="0.2">
      <c r="B188" s="5" t="s">
        <v>64</v>
      </c>
      <c r="C188" s="25" t="s">
        <v>40</v>
      </c>
      <c r="D188" s="17" t="s">
        <v>40</v>
      </c>
      <c r="E188" s="20" t="s">
        <v>40</v>
      </c>
      <c r="F188" s="20" t="s">
        <v>40</v>
      </c>
      <c r="G188" s="20" t="s">
        <v>40</v>
      </c>
      <c r="H188" s="20" t="s">
        <v>40</v>
      </c>
      <c r="I188" s="20" t="s">
        <v>40</v>
      </c>
      <c r="J188" s="20" t="s">
        <v>40</v>
      </c>
      <c r="K188" s="20" t="s">
        <v>40</v>
      </c>
      <c r="L188" s="20" t="s">
        <v>40</v>
      </c>
    </row>
    <row r="189" spans="2:12" x14ac:dyDescent="0.2">
      <c r="B189" s="5" t="s">
        <v>63</v>
      </c>
      <c r="C189" s="18">
        <v>1</v>
      </c>
      <c r="D189" s="22">
        <f>SUM(E189:J189)</f>
        <v>60</v>
      </c>
      <c r="E189" s="19">
        <v>6</v>
      </c>
      <c r="F189" s="19">
        <v>11</v>
      </c>
      <c r="G189" s="19">
        <v>8</v>
      </c>
      <c r="H189" s="19">
        <v>12</v>
      </c>
      <c r="I189" s="19">
        <v>8</v>
      </c>
      <c r="J189" s="19">
        <v>15</v>
      </c>
      <c r="K189" s="19">
        <v>18</v>
      </c>
      <c r="L189" s="19">
        <v>18</v>
      </c>
    </row>
    <row r="190" spans="2:12" x14ac:dyDescent="0.2">
      <c r="B190" s="5" t="s">
        <v>62</v>
      </c>
      <c r="C190" s="18">
        <v>1</v>
      </c>
      <c r="D190" s="22">
        <f>SUM(E190:J190)</f>
        <v>95</v>
      </c>
      <c r="E190" s="19">
        <v>13</v>
      </c>
      <c r="F190" s="19">
        <v>16</v>
      </c>
      <c r="G190" s="19">
        <v>12</v>
      </c>
      <c r="H190" s="19">
        <v>13</v>
      </c>
      <c r="I190" s="19">
        <v>21</v>
      </c>
      <c r="J190" s="19">
        <v>20</v>
      </c>
      <c r="K190" s="19">
        <v>31</v>
      </c>
      <c r="L190" s="19">
        <v>37</v>
      </c>
    </row>
    <row r="191" spans="2:12" x14ac:dyDescent="0.2">
      <c r="B191" s="5" t="s">
        <v>61</v>
      </c>
      <c r="C191" s="25" t="s">
        <v>40</v>
      </c>
      <c r="D191" s="17" t="s">
        <v>40</v>
      </c>
      <c r="E191" s="20" t="s">
        <v>40</v>
      </c>
      <c r="F191" s="20" t="s">
        <v>40</v>
      </c>
      <c r="G191" s="20" t="s">
        <v>40</v>
      </c>
      <c r="H191" s="20" t="s">
        <v>40</v>
      </c>
      <c r="I191" s="20" t="s">
        <v>40</v>
      </c>
      <c r="J191" s="20" t="s">
        <v>40</v>
      </c>
      <c r="K191" s="20" t="s">
        <v>40</v>
      </c>
      <c r="L191" s="20" t="s">
        <v>40</v>
      </c>
    </row>
    <row r="192" spans="2:12" x14ac:dyDescent="0.2">
      <c r="C192" s="18"/>
      <c r="E192" s="19"/>
      <c r="F192" s="19"/>
      <c r="G192" s="19"/>
      <c r="H192" s="19"/>
      <c r="I192" s="19"/>
      <c r="J192" s="19"/>
      <c r="K192" s="19"/>
      <c r="L192" s="19"/>
    </row>
    <row r="193" spans="2:12" x14ac:dyDescent="0.2">
      <c r="B193" s="5" t="s">
        <v>60</v>
      </c>
      <c r="C193" s="18">
        <v>1</v>
      </c>
      <c r="D193" s="22">
        <f>SUM(E193:J193)</f>
        <v>237</v>
      </c>
      <c r="E193" s="19">
        <v>38</v>
      </c>
      <c r="F193" s="19">
        <v>40</v>
      </c>
      <c r="G193" s="19">
        <v>38</v>
      </c>
      <c r="H193" s="19">
        <v>38</v>
      </c>
      <c r="I193" s="19">
        <v>33</v>
      </c>
      <c r="J193" s="19">
        <v>50</v>
      </c>
      <c r="K193" s="19">
        <v>97</v>
      </c>
      <c r="L193" s="19">
        <v>84</v>
      </c>
    </row>
    <row r="194" spans="2:12" x14ac:dyDescent="0.2">
      <c r="B194" s="5" t="s">
        <v>59</v>
      </c>
      <c r="C194" s="18">
        <v>2</v>
      </c>
      <c r="D194" s="22">
        <f>SUM(E194:J194)</f>
        <v>664</v>
      </c>
      <c r="E194" s="19">
        <v>94</v>
      </c>
      <c r="F194" s="19">
        <v>80</v>
      </c>
      <c r="G194" s="19">
        <v>134</v>
      </c>
      <c r="H194" s="19">
        <v>123</v>
      </c>
      <c r="I194" s="19">
        <v>121</v>
      </c>
      <c r="J194" s="19">
        <v>112</v>
      </c>
      <c r="K194" s="19">
        <v>255</v>
      </c>
      <c r="L194" s="19">
        <v>261</v>
      </c>
    </row>
    <row r="195" spans="2:12" x14ac:dyDescent="0.2">
      <c r="B195" s="5" t="s">
        <v>58</v>
      </c>
      <c r="C195" s="18">
        <v>1</v>
      </c>
      <c r="D195" s="22">
        <f>SUM(E195:J195)</f>
        <v>43</v>
      </c>
      <c r="E195" s="19">
        <v>7</v>
      </c>
      <c r="F195" s="19">
        <v>10</v>
      </c>
      <c r="G195" s="19">
        <v>9</v>
      </c>
      <c r="H195" s="19">
        <v>4</v>
      </c>
      <c r="I195" s="19">
        <v>9</v>
      </c>
      <c r="J195" s="19">
        <v>4</v>
      </c>
      <c r="K195" s="19">
        <v>17</v>
      </c>
      <c r="L195" s="19">
        <v>24</v>
      </c>
    </row>
    <row r="196" spans="2:12" x14ac:dyDescent="0.2">
      <c r="B196" s="5" t="s">
        <v>57</v>
      </c>
      <c r="C196" s="25" t="s">
        <v>40</v>
      </c>
      <c r="D196" s="17" t="s">
        <v>40</v>
      </c>
      <c r="E196" s="20" t="s">
        <v>40</v>
      </c>
      <c r="F196" s="20" t="s">
        <v>40</v>
      </c>
      <c r="G196" s="20" t="s">
        <v>40</v>
      </c>
      <c r="H196" s="20" t="s">
        <v>40</v>
      </c>
      <c r="I196" s="20" t="s">
        <v>40</v>
      </c>
      <c r="J196" s="20" t="s">
        <v>40</v>
      </c>
      <c r="K196" s="20" t="s">
        <v>40</v>
      </c>
      <c r="L196" s="20" t="s">
        <v>40</v>
      </c>
    </row>
    <row r="197" spans="2:12" x14ac:dyDescent="0.2">
      <c r="C197" s="18"/>
      <c r="E197" s="19"/>
      <c r="F197" s="19"/>
      <c r="G197" s="19"/>
      <c r="H197" s="19"/>
      <c r="I197" s="19"/>
      <c r="J197" s="19"/>
      <c r="K197" s="19"/>
      <c r="L197" s="19"/>
    </row>
    <row r="198" spans="2:12" x14ac:dyDescent="0.2">
      <c r="B198" s="5" t="s">
        <v>56</v>
      </c>
      <c r="C198" s="25" t="s">
        <v>40</v>
      </c>
      <c r="D198" s="17" t="s">
        <v>40</v>
      </c>
      <c r="E198" s="20" t="s">
        <v>40</v>
      </c>
      <c r="F198" s="20" t="s">
        <v>40</v>
      </c>
      <c r="G198" s="20" t="s">
        <v>40</v>
      </c>
      <c r="H198" s="20" t="s">
        <v>40</v>
      </c>
      <c r="I198" s="20" t="s">
        <v>40</v>
      </c>
      <c r="J198" s="20" t="s">
        <v>40</v>
      </c>
      <c r="K198" s="20" t="s">
        <v>40</v>
      </c>
      <c r="L198" s="20" t="s">
        <v>40</v>
      </c>
    </row>
    <row r="199" spans="2:12" x14ac:dyDescent="0.2">
      <c r="B199" s="5" t="s">
        <v>55</v>
      </c>
      <c r="C199" s="18">
        <v>1</v>
      </c>
      <c r="D199" s="22">
        <f>SUM(E199:J199)</f>
        <v>23</v>
      </c>
      <c r="E199" s="20" t="s">
        <v>40</v>
      </c>
      <c r="F199" s="20" t="s">
        <v>40</v>
      </c>
      <c r="G199" s="20" t="s">
        <v>40</v>
      </c>
      <c r="H199" s="19">
        <v>2</v>
      </c>
      <c r="I199" s="19">
        <v>13</v>
      </c>
      <c r="J199" s="19">
        <v>8</v>
      </c>
      <c r="K199" s="19">
        <v>19</v>
      </c>
      <c r="L199" s="19">
        <v>17</v>
      </c>
    </row>
    <row r="200" spans="2:12" x14ac:dyDescent="0.2">
      <c r="B200" s="5" t="s">
        <v>54</v>
      </c>
      <c r="C200" s="25" t="s">
        <v>40</v>
      </c>
      <c r="D200" s="17" t="s">
        <v>40</v>
      </c>
      <c r="E200" s="20" t="s">
        <v>40</v>
      </c>
      <c r="F200" s="20" t="s">
        <v>40</v>
      </c>
      <c r="G200" s="20" t="s">
        <v>40</v>
      </c>
      <c r="H200" s="20" t="s">
        <v>40</v>
      </c>
      <c r="I200" s="20" t="s">
        <v>40</v>
      </c>
      <c r="J200" s="20" t="s">
        <v>40</v>
      </c>
      <c r="K200" s="20" t="s">
        <v>40</v>
      </c>
      <c r="L200" s="20" t="s">
        <v>40</v>
      </c>
    </row>
    <row r="201" spans="2:12" x14ac:dyDescent="0.2">
      <c r="C201" s="18"/>
      <c r="E201" s="19"/>
      <c r="F201" s="19"/>
      <c r="G201" s="19"/>
      <c r="H201" s="19"/>
      <c r="I201" s="19"/>
      <c r="J201" s="19"/>
      <c r="K201" s="19"/>
      <c r="L201" s="19"/>
    </row>
    <row r="202" spans="2:12" x14ac:dyDescent="0.2">
      <c r="B202" s="5" t="s">
        <v>53</v>
      </c>
      <c r="C202" s="18">
        <v>1</v>
      </c>
      <c r="D202" s="22">
        <f>SUM(E202:J202)</f>
        <v>164</v>
      </c>
      <c r="E202" s="19">
        <v>24</v>
      </c>
      <c r="F202" s="19">
        <v>18</v>
      </c>
      <c r="G202" s="19">
        <v>31</v>
      </c>
      <c r="H202" s="19">
        <v>32</v>
      </c>
      <c r="I202" s="19">
        <v>21</v>
      </c>
      <c r="J202" s="19">
        <v>38</v>
      </c>
      <c r="K202" s="19">
        <v>51</v>
      </c>
      <c r="L202" s="19">
        <v>61</v>
      </c>
    </row>
    <row r="203" spans="2:12" x14ac:dyDescent="0.2">
      <c r="B203" s="5" t="s">
        <v>52</v>
      </c>
      <c r="C203" s="25" t="s">
        <v>40</v>
      </c>
      <c r="D203" s="17" t="s">
        <v>40</v>
      </c>
      <c r="E203" s="20" t="s">
        <v>40</v>
      </c>
      <c r="F203" s="20" t="s">
        <v>40</v>
      </c>
      <c r="G203" s="20" t="s">
        <v>40</v>
      </c>
      <c r="H203" s="20" t="s">
        <v>40</v>
      </c>
      <c r="I203" s="20" t="s">
        <v>40</v>
      </c>
      <c r="J203" s="20" t="s">
        <v>40</v>
      </c>
      <c r="K203" s="20" t="s">
        <v>40</v>
      </c>
      <c r="L203" s="20" t="s">
        <v>40</v>
      </c>
    </row>
    <row r="204" spans="2:12" x14ac:dyDescent="0.2">
      <c r="B204" s="5" t="s">
        <v>51</v>
      </c>
      <c r="C204" s="25" t="s">
        <v>40</v>
      </c>
      <c r="D204" s="17" t="s">
        <v>40</v>
      </c>
      <c r="E204" s="20" t="s">
        <v>40</v>
      </c>
      <c r="F204" s="20" t="s">
        <v>40</v>
      </c>
      <c r="G204" s="20" t="s">
        <v>40</v>
      </c>
      <c r="H204" s="20" t="s">
        <v>40</v>
      </c>
      <c r="I204" s="20" t="s">
        <v>40</v>
      </c>
      <c r="J204" s="20" t="s">
        <v>40</v>
      </c>
      <c r="K204" s="20" t="s">
        <v>40</v>
      </c>
      <c r="L204" s="20" t="s">
        <v>40</v>
      </c>
    </row>
    <row r="205" spans="2:12" x14ac:dyDescent="0.2">
      <c r="C205" s="18"/>
      <c r="E205" s="19"/>
      <c r="F205" s="19"/>
      <c r="G205" s="19"/>
      <c r="H205" s="19"/>
      <c r="I205" s="19"/>
      <c r="J205" s="19"/>
      <c r="K205" s="19"/>
      <c r="L205" s="19"/>
    </row>
    <row r="206" spans="2:12" x14ac:dyDescent="0.2">
      <c r="B206" s="5" t="s">
        <v>50</v>
      </c>
      <c r="C206" s="18">
        <v>1</v>
      </c>
      <c r="D206" s="22">
        <f>SUM(E206:J206)</f>
        <v>55</v>
      </c>
      <c r="E206" s="19">
        <v>10</v>
      </c>
      <c r="F206" s="19">
        <v>15</v>
      </c>
      <c r="G206" s="19">
        <v>13</v>
      </c>
      <c r="H206" s="19">
        <v>4</v>
      </c>
      <c r="I206" s="19">
        <v>4</v>
      </c>
      <c r="J206" s="19">
        <v>9</v>
      </c>
      <c r="K206" s="19">
        <v>27</v>
      </c>
      <c r="L206" s="19">
        <v>16</v>
      </c>
    </row>
    <row r="207" spans="2:12" x14ac:dyDescent="0.2">
      <c r="B207" s="5" t="s">
        <v>49</v>
      </c>
      <c r="C207" s="25" t="s">
        <v>40</v>
      </c>
      <c r="D207" s="17" t="s">
        <v>40</v>
      </c>
      <c r="E207" s="20" t="s">
        <v>40</v>
      </c>
      <c r="F207" s="20" t="s">
        <v>40</v>
      </c>
      <c r="G207" s="20" t="s">
        <v>40</v>
      </c>
      <c r="H207" s="20" t="s">
        <v>40</v>
      </c>
      <c r="I207" s="20" t="s">
        <v>40</v>
      </c>
      <c r="J207" s="20" t="s">
        <v>40</v>
      </c>
      <c r="K207" s="20" t="s">
        <v>40</v>
      </c>
      <c r="L207" s="20" t="s">
        <v>40</v>
      </c>
    </row>
    <row r="208" spans="2:12" x14ac:dyDescent="0.2">
      <c r="B208" s="5" t="s">
        <v>48</v>
      </c>
      <c r="C208" s="25" t="s">
        <v>40</v>
      </c>
      <c r="D208" s="17" t="s">
        <v>40</v>
      </c>
      <c r="E208" s="20" t="s">
        <v>40</v>
      </c>
      <c r="F208" s="20" t="s">
        <v>40</v>
      </c>
      <c r="G208" s="20" t="s">
        <v>40</v>
      </c>
      <c r="H208" s="20" t="s">
        <v>40</v>
      </c>
      <c r="I208" s="20" t="s">
        <v>40</v>
      </c>
      <c r="J208" s="20" t="s">
        <v>40</v>
      </c>
      <c r="K208" s="20" t="s">
        <v>40</v>
      </c>
      <c r="L208" s="20" t="s">
        <v>40</v>
      </c>
    </row>
    <row r="209" spans="1:12" x14ac:dyDescent="0.2">
      <c r="C209" s="18"/>
      <c r="E209" s="19"/>
      <c r="F209" s="19"/>
      <c r="G209" s="19"/>
      <c r="H209" s="19"/>
      <c r="I209" s="19"/>
      <c r="J209" s="19"/>
      <c r="K209" s="19"/>
      <c r="L209" s="19"/>
    </row>
    <row r="210" spans="1:12" x14ac:dyDescent="0.2">
      <c r="B210" s="5" t="s">
        <v>47</v>
      </c>
      <c r="C210" s="25" t="s">
        <v>40</v>
      </c>
      <c r="D210" s="17" t="s">
        <v>40</v>
      </c>
      <c r="E210" s="20" t="s">
        <v>40</v>
      </c>
      <c r="F210" s="20" t="s">
        <v>40</v>
      </c>
      <c r="G210" s="20" t="s">
        <v>40</v>
      </c>
      <c r="H210" s="20" t="s">
        <v>40</v>
      </c>
      <c r="I210" s="20" t="s">
        <v>40</v>
      </c>
      <c r="J210" s="20" t="s">
        <v>40</v>
      </c>
      <c r="K210" s="20" t="s">
        <v>40</v>
      </c>
      <c r="L210" s="20" t="s">
        <v>40</v>
      </c>
    </row>
    <row r="211" spans="1:12" x14ac:dyDescent="0.2">
      <c r="B211" s="5" t="s">
        <v>46</v>
      </c>
      <c r="C211" s="18">
        <v>1</v>
      </c>
      <c r="D211" s="22">
        <f>SUM(E211:J211)</f>
        <v>149</v>
      </c>
      <c r="E211" s="19">
        <v>17</v>
      </c>
      <c r="F211" s="19">
        <v>18</v>
      </c>
      <c r="G211" s="19">
        <v>20</v>
      </c>
      <c r="H211" s="19">
        <v>40</v>
      </c>
      <c r="I211" s="19">
        <v>29</v>
      </c>
      <c r="J211" s="19">
        <v>25</v>
      </c>
      <c r="K211" s="19">
        <v>52</v>
      </c>
      <c r="L211" s="19">
        <v>66</v>
      </c>
    </row>
    <row r="212" spans="1:12" x14ac:dyDescent="0.2">
      <c r="B212" s="5" t="s">
        <v>45</v>
      </c>
      <c r="C212" s="25" t="s">
        <v>40</v>
      </c>
      <c r="D212" s="17" t="s">
        <v>40</v>
      </c>
      <c r="E212" s="20" t="s">
        <v>40</v>
      </c>
      <c r="F212" s="20" t="s">
        <v>40</v>
      </c>
      <c r="G212" s="20" t="s">
        <v>40</v>
      </c>
      <c r="H212" s="20" t="s">
        <v>40</v>
      </c>
      <c r="I212" s="20" t="s">
        <v>40</v>
      </c>
      <c r="J212" s="20" t="s">
        <v>40</v>
      </c>
      <c r="K212" s="20" t="s">
        <v>40</v>
      </c>
      <c r="L212" s="20" t="s">
        <v>40</v>
      </c>
    </row>
    <row r="213" spans="1:12" x14ac:dyDescent="0.2">
      <c r="C213" s="18"/>
      <c r="E213" s="19"/>
      <c r="F213" s="19"/>
      <c r="G213" s="19"/>
      <c r="H213" s="19"/>
      <c r="I213" s="19"/>
      <c r="J213" s="19"/>
      <c r="K213" s="19"/>
      <c r="L213" s="19"/>
    </row>
    <row r="214" spans="1:12" x14ac:dyDescent="0.2">
      <c r="B214" s="5" t="s">
        <v>44</v>
      </c>
      <c r="C214" s="18">
        <v>1</v>
      </c>
      <c r="D214" s="22">
        <f>SUM(E214:J214)</f>
        <v>79</v>
      </c>
      <c r="E214" s="19">
        <v>12</v>
      </c>
      <c r="F214" s="19">
        <v>12</v>
      </c>
      <c r="G214" s="19">
        <v>20</v>
      </c>
      <c r="H214" s="19">
        <v>10</v>
      </c>
      <c r="I214" s="19">
        <v>13</v>
      </c>
      <c r="J214" s="19">
        <v>12</v>
      </c>
      <c r="K214" s="19">
        <v>27</v>
      </c>
      <c r="L214" s="19">
        <v>32</v>
      </c>
    </row>
    <row r="215" spans="1:12" x14ac:dyDescent="0.2">
      <c r="B215" s="5" t="s">
        <v>43</v>
      </c>
      <c r="C215" s="25" t="s">
        <v>40</v>
      </c>
      <c r="D215" s="17" t="s">
        <v>40</v>
      </c>
      <c r="E215" s="20" t="s">
        <v>40</v>
      </c>
      <c r="F215" s="20" t="s">
        <v>40</v>
      </c>
      <c r="G215" s="20" t="s">
        <v>40</v>
      </c>
      <c r="H215" s="20" t="s">
        <v>40</v>
      </c>
      <c r="I215" s="20" t="s">
        <v>40</v>
      </c>
      <c r="J215" s="20" t="s">
        <v>40</v>
      </c>
      <c r="K215" s="20" t="s">
        <v>40</v>
      </c>
      <c r="L215" s="20" t="s">
        <v>40</v>
      </c>
    </row>
    <row r="216" spans="1:12" x14ac:dyDescent="0.2">
      <c r="B216" s="5" t="s">
        <v>42</v>
      </c>
      <c r="C216" s="25" t="s">
        <v>40</v>
      </c>
      <c r="D216" s="17" t="s">
        <v>40</v>
      </c>
      <c r="E216" s="20" t="s">
        <v>40</v>
      </c>
      <c r="F216" s="20" t="s">
        <v>40</v>
      </c>
      <c r="G216" s="20" t="s">
        <v>40</v>
      </c>
      <c r="H216" s="20" t="s">
        <v>40</v>
      </c>
      <c r="I216" s="20" t="s">
        <v>40</v>
      </c>
      <c r="J216" s="20" t="s">
        <v>40</v>
      </c>
      <c r="K216" s="20" t="s">
        <v>40</v>
      </c>
      <c r="L216" s="20" t="s">
        <v>40</v>
      </c>
    </row>
    <row r="217" spans="1:12" ht="18" thickBot="1" x14ac:dyDescent="0.25">
      <c r="B217" s="24"/>
      <c r="C217" s="23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x14ac:dyDescent="0.2">
      <c r="B218" s="2"/>
      <c r="C218" s="5" t="s">
        <v>39</v>
      </c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3" manualBreakCount="3">
    <brk id="72" max="16383" man="1"/>
    <brk id="146" max="16383" man="1"/>
    <brk id="2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0"/>
  <dimension ref="A1:M33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2.69921875" style="6" customWidth="1"/>
    <col min="3" max="3" width="5.69921875" style="6" customWidth="1"/>
    <col min="4" max="4" width="14.69921875" style="6" customWidth="1"/>
    <col min="5" max="5" width="11.69921875" style="6" customWidth="1"/>
    <col min="6" max="6" width="3" style="6" customWidth="1"/>
    <col min="7" max="7" width="11.69921875" style="6" customWidth="1"/>
    <col min="8" max="11" width="10.69921875" style="6"/>
    <col min="12" max="13" width="8.69921875" style="6" customWidth="1"/>
    <col min="14" max="16384" width="10.69921875" style="6"/>
  </cols>
  <sheetData>
    <row r="1" spans="1:13" x14ac:dyDescent="0.2">
      <c r="A1" s="5"/>
    </row>
    <row r="6" spans="1:13" x14ac:dyDescent="0.2">
      <c r="H6" s="1" t="s">
        <v>448</v>
      </c>
    </row>
    <row r="7" spans="1:13" x14ac:dyDescent="0.2">
      <c r="E7" s="1" t="s">
        <v>447</v>
      </c>
      <c r="F7" s="1"/>
    </row>
    <row r="8" spans="1:13" ht="18" thickBot="1" x14ac:dyDescent="0.25">
      <c r="B8" s="7"/>
      <c r="C8" s="7"/>
      <c r="D8" s="7"/>
      <c r="E8" s="7"/>
      <c r="F8" s="7"/>
      <c r="G8" s="8" t="s">
        <v>446</v>
      </c>
      <c r="H8" s="7"/>
      <c r="I8" s="7"/>
      <c r="J8" s="7"/>
      <c r="K8" s="7"/>
      <c r="L8" s="8" t="s">
        <v>445</v>
      </c>
      <c r="M8" s="7"/>
    </row>
    <row r="9" spans="1:13" x14ac:dyDescent="0.2">
      <c r="G9" s="14" t="s">
        <v>444</v>
      </c>
      <c r="H9" s="14" t="s">
        <v>443</v>
      </c>
      <c r="I9" s="14" t="s">
        <v>442</v>
      </c>
      <c r="J9" s="14" t="s">
        <v>441</v>
      </c>
      <c r="K9" s="14" t="s">
        <v>440</v>
      </c>
      <c r="L9" s="12"/>
      <c r="M9" s="12"/>
    </row>
    <row r="10" spans="1:13" x14ac:dyDescent="0.2">
      <c r="B10" s="12"/>
      <c r="C10" s="12"/>
      <c r="D10" s="12"/>
      <c r="E10" s="12"/>
      <c r="F10" s="12"/>
      <c r="G10" s="13" t="s">
        <v>439</v>
      </c>
      <c r="H10" s="13" t="s">
        <v>438</v>
      </c>
      <c r="I10" s="13" t="s">
        <v>437</v>
      </c>
      <c r="J10" s="13" t="s">
        <v>436</v>
      </c>
      <c r="K10" s="13" t="s">
        <v>435</v>
      </c>
      <c r="L10" s="15" t="s">
        <v>9</v>
      </c>
      <c r="M10" s="15" t="s">
        <v>10</v>
      </c>
    </row>
    <row r="11" spans="1:13" x14ac:dyDescent="0.2">
      <c r="G11" s="9"/>
    </row>
    <row r="12" spans="1:13" x14ac:dyDescent="0.2">
      <c r="B12" s="1" t="s">
        <v>434</v>
      </c>
      <c r="C12" s="2"/>
      <c r="D12" s="2"/>
      <c r="E12" s="2"/>
      <c r="F12" s="2"/>
      <c r="G12" s="3">
        <v>13805</v>
      </c>
      <c r="H12" s="2">
        <v>13698</v>
      </c>
      <c r="I12" s="2">
        <v>13133</v>
      </c>
      <c r="J12" s="2">
        <v>13650</v>
      </c>
      <c r="K12" s="2">
        <f>K14+K22+K23+K24+K25+K26+K27</f>
        <v>13548</v>
      </c>
      <c r="L12" s="2">
        <f>L14+L22+L23+L24+L25+L26+L27</f>
        <v>6986</v>
      </c>
      <c r="M12" s="2">
        <f>M14+M22+M23+M24+M25+M26+M27</f>
        <v>6562</v>
      </c>
    </row>
    <row r="13" spans="1:13" x14ac:dyDescent="0.2">
      <c r="G13" s="18"/>
    </row>
    <row r="14" spans="1:13" x14ac:dyDescent="0.2">
      <c r="C14" s="5" t="s">
        <v>433</v>
      </c>
      <c r="G14" s="21">
        <v>13335</v>
      </c>
      <c r="H14" s="22">
        <v>13287</v>
      </c>
      <c r="I14" s="22">
        <v>12727</v>
      </c>
      <c r="J14" s="22">
        <v>13249</v>
      </c>
      <c r="K14" s="22">
        <f>K15+K16+K17+K18+K19+K20</f>
        <v>13200</v>
      </c>
      <c r="L14" s="22">
        <f>L15+L16+L17+L18+L19+L20</f>
        <v>6762</v>
      </c>
      <c r="M14" s="22">
        <f>M15+M16+M17+M18+M19+M20</f>
        <v>6438</v>
      </c>
    </row>
    <row r="15" spans="1:13" x14ac:dyDescent="0.2">
      <c r="D15" s="5" t="s">
        <v>432</v>
      </c>
      <c r="E15" s="5" t="s">
        <v>431</v>
      </c>
      <c r="F15" s="5"/>
      <c r="G15" s="18">
        <v>12830</v>
      </c>
      <c r="H15" s="19">
        <v>12787</v>
      </c>
      <c r="I15" s="19">
        <v>12306</v>
      </c>
      <c r="J15" s="19">
        <v>12760</v>
      </c>
      <c r="K15" s="22">
        <f>L15+M15</f>
        <v>12676</v>
      </c>
      <c r="L15" s="19">
        <v>6418</v>
      </c>
      <c r="M15" s="19">
        <v>6258</v>
      </c>
    </row>
    <row r="16" spans="1:13" x14ac:dyDescent="0.2">
      <c r="E16" s="5" t="s">
        <v>430</v>
      </c>
      <c r="F16" s="5"/>
      <c r="G16" s="18">
        <v>285</v>
      </c>
      <c r="H16" s="19">
        <v>268</v>
      </c>
      <c r="I16" s="19">
        <v>203</v>
      </c>
      <c r="J16" s="19">
        <v>250</v>
      </c>
      <c r="K16" s="22">
        <f>L16+M16</f>
        <v>292</v>
      </c>
      <c r="L16" s="19">
        <v>176</v>
      </c>
      <c r="M16" s="19">
        <v>116</v>
      </c>
    </row>
    <row r="17" spans="2:13" x14ac:dyDescent="0.2">
      <c r="E17" s="5" t="s">
        <v>429</v>
      </c>
      <c r="F17" s="5"/>
      <c r="G17" s="18">
        <v>14</v>
      </c>
      <c r="H17" s="19">
        <v>21</v>
      </c>
      <c r="I17" s="19">
        <v>30</v>
      </c>
      <c r="J17" s="19">
        <v>53</v>
      </c>
      <c r="K17" s="22">
        <f>L17+M17</f>
        <v>37</v>
      </c>
      <c r="L17" s="19">
        <v>23</v>
      </c>
      <c r="M17" s="19">
        <v>14</v>
      </c>
    </row>
    <row r="18" spans="2:13" x14ac:dyDescent="0.2">
      <c r="D18" s="5" t="s">
        <v>428</v>
      </c>
      <c r="G18" s="25" t="s">
        <v>414</v>
      </c>
      <c r="H18" s="50" t="s">
        <v>414</v>
      </c>
      <c r="I18" s="50" t="s">
        <v>414</v>
      </c>
      <c r="J18" s="50" t="s">
        <v>414</v>
      </c>
      <c r="K18" s="17" t="s">
        <v>414</v>
      </c>
      <c r="L18" s="50" t="s">
        <v>414</v>
      </c>
      <c r="M18" s="50" t="s">
        <v>414</v>
      </c>
    </row>
    <row r="19" spans="2:13" x14ac:dyDescent="0.2">
      <c r="D19" s="5" t="s">
        <v>382</v>
      </c>
      <c r="G19" s="18">
        <v>147</v>
      </c>
      <c r="H19" s="19">
        <v>145</v>
      </c>
      <c r="I19" s="19">
        <v>136</v>
      </c>
      <c r="J19" s="19">
        <v>126</v>
      </c>
      <c r="K19" s="22">
        <f>L19+M19</f>
        <v>136</v>
      </c>
      <c r="L19" s="19">
        <v>116</v>
      </c>
      <c r="M19" s="19">
        <v>20</v>
      </c>
    </row>
    <row r="20" spans="2:13" x14ac:dyDescent="0.2">
      <c r="D20" s="5" t="s">
        <v>427</v>
      </c>
      <c r="G20" s="18">
        <v>59</v>
      </c>
      <c r="H20" s="19">
        <v>66</v>
      </c>
      <c r="I20" s="19">
        <v>52</v>
      </c>
      <c r="J20" s="19">
        <v>60</v>
      </c>
      <c r="K20" s="22">
        <f>L20+M20</f>
        <v>59</v>
      </c>
      <c r="L20" s="19">
        <v>29</v>
      </c>
      <c r="M20" s="19">
        <v>30</v>
      </c>
    </row>
    <row r="21" spans="2:13" x14ac:dyDescent="0.2">
      <c r="G21" s="18"/>
      <c r="H21" s="19"/>
      <c r="I21" s="19"/>
      <c r="J21" s="19"/>
      <c r="L21" s="19"/>
      <c r="M21" s="19"/>
    </row>
    <row r="22" spans="2:13" x14ac:dyDescent="0.2">
      <c r="C22" s="5" t="s">
        <v>426</v>
      </c>
      <c r="E22" s="37"/>
      <c r="G22" s="52" t="s">
        <v>425</v>
      </c>
      <c r="K22" s="22">
        <f>L22+M22</f>
        <v>24</v>
      </c>
      <c r="L22" s="19">
        <v>11</v>
      </c>
      <c r="M22" s="19">
        <v>13</v>
      </c>
    </row>
    <row r="23" spans="2:13" x14ac:dyDescent="0.2">
      <c r="C23" s="5" t="s">
        <v>424</v>
      </c>
      <c r="E23" s="37"/>
      <c r="F23" s="37"/>
      <c r="G23" s="53" t="s">
        <v>423</v>
      </c>
      <c r="H23" s="19">
        <v>115</v>
      </c>
      <c r="I23" s="19">
        <v>99</v>
      </c>
      <c r="J23" s="19">
        <v>91</v>
      </c>
      <c r="K23" s="22">
        <f>L23+M23</f>
        <v>41</v>
      </c>
      <c r="L23" s="19">
        <v>20</v>
      </c>
      <c r="M23" s="19">
        <v>21</v>
      </c>
    </row>
    <row r="24" spans="2:13" x14ac:dyDescent="0.2">
      <c r="C24" s="5" t="s">
        <v>422</v>
      </c>
      <c r="E24" s="37"/>
      <c r="G24" s="52" t="s">
        <v>421</v>
      </c>
      <c r="K24" s="22">
        <f>L24+M24</f>
        <v>28</v>
      </c>
      <c r="L24" s="19">
        <v>28</v>
      </c>
      <c r="M24" s="50" t="s">
        <v>414</v>
      </c>
    </row>
    <row r="25" spans="2:13" x14ac:dyDescent="0.2">
      <c r="C25" s="5" t="s">
        <v>420</v>
      </c>
      <c r="G25" s="18">
        <v>248</v>
      </c>
      <c r="H25" s="19">
        <v>199</v>
      </c>
      <c r="I25" s="19">
        <v>202</v>
      </c>
      <c r="J25" s="19">
        <v>160</v>
      </c>
      <c r="K25" s="22">
        <f>L25+M25</f>
        <v>116</v>
      </c>
      <c r="L25" s="19">
        <v>88</v>
      </c>
      <c r="M25" s="19">
        <v>28</v>
      </c>
    </row>
    <row r="26" spans="2:13" x14ac:dyDescent="0.2">
      <c r="C26" s="5" t="s">
        <v>419</v>
      </c>
      <c r="G26" s="18">
        <v>100</v>
      </c>
      <c r="H26" s="19">
        <v>94</v>
      </c>
      <c r="I26" s="19">
        <v>102</v>
      </c>
      <c r="J26" s="19">
        <v>147</v>
      </c>
      <c r="K26" s="22">
        <f>L26+M26</f>
        <v>136</v>
      </c>
      <c r="L26" s="19">
        <v>75</v>
      </c>
      <c r="M26" s="19">
        <v>61</v>
      </c>
    </row>
    <row r="27" spans="2:13" x14ac:dyDescent="0.2">
      <c r="C27" s="5" t="s">
        <v>418</v>
      </c>
      <c r="G27" s="18">
        <v>1</v>
      </c>
      <c r="H27" s="19">
        <v>3</v>
      </c>
      <c r="I27" s="19">
        <v>3</v>
      </c>
      <c r="J27" s="19">
        <v>3</v>
      </c>
      <c r="K27" s="22">
        <f>L27+M27</f>
        <v>3</v>
      </c>
      <c r="L27" s="19">
        <v>2</v>
      </c>
      <c r="M27" s="19">
        <v>1</v>
      </c>
    </row>
    <row r="28" spans="2:13" x14ac:dyDescent="0.2">
      <c r="G28" s="18"/>
      <c r="H28" s="19"/>
      <c r="I28" s="19"/>
      <c r="J28" s="19"/>
      <c r="L28" s="19"/>
      <c r="M28" s="19"/>
    </row>
    <row r="29" spans="2:13" x14ac:dyDescent="0.2">
      <c r="B29" s="5" t="s">
        <v>417</v>
      </c>
      <c r="D29" s="5" t="s">
        <v>416</v>
      </c>
      <c r="G29" s="18">
        <v>30</v>
      </c>
      <c r="H29" s="19">
        <v>37</v>
      </c>
      <c r="I29" s="19">
        <v>17</v>
      </c>
      <c r="J29" s="19">
        <v>12</v>
      </c>
      <c r="K29" s="22">
        <f>L29+M29</f>
        <v>20</v>
      </c>
      <c r="L29" s="19">
        <v>12</v>
      </c>
      <c r="M29" s="19">
        <v>8</v>
      </c>
    </row>
    <row r="30" spans="2:13" x14ac:dyDescent="0.2">
      <c r="D30" s="5" t="s">
        <v>415</v>
      </c>
      <c r="G30" s="18">
        <v>2</v>
      </c>
      <c r="H30" s="19">
        <v>4</v>
      </c>
      <c r="I30" s="19">
        <v>4</v>
      </c>
      <c r="J30" s="19">
        <v>2</v>
      </c>
      <c r="K30" s="22">
        <f>L30+M30</f>
        <v>4</v>
      </c>
      <c r="L30" s="19">
        <v>4</v>
      </c>
      <c r="M30" s="50" t="s">
        <v>414</v>
      </c>
    </row>
    <row r="31" spans="2:13" x14ac:dyDescent="0.2">
      <c r="D31" s="5" t="s">
        <v>413</v>
      </c>
      <c r="G31" s="18">
        <v>501</v>
      </c>
      <c r="H31" s="19">
        <v>496</v>
      </c>
      <c r="I31" s="19">
        <v>463</v>
      </c>
      <c r="J31" s="19">
        <v>519</v>
      </c>
      <c r="K31" s="22">
        <f>L31+M31</f>
        <v>587</v>
      </c>
      <c r="L31" s="19">
        <v>293</v>
      </c>
      <c r="M31" s="19">
        <v>294</v>
      </c>
    </row>
    <row r="32" spans="2:13" ht="18" thickBot="1" x14ac:dyDescent="0.25">
      <c r="B32" s="7"/>
      <c r="C32" s="7"/>
      <c r="D32" s="7"/>
      <c r="E32" s="7"/>
      <c r="F32" s="7"/>
      <c r="G32" s="23"/>
      <c r="H32" s="34"/>
      <c r="I32" s="34"/>
      <c r="J32" s="7"/>
      <c r="K32" s="7"/>
      <c r="L32" s="7"/>
      <c r="M32" s="7"/>
    </row>
    <row r="33" spans="5:6" x14ac:dyDescent="0.2">
      <c r="E33" s="5" t="s">
        <v>39</v>
      </c>
      <c r="F33" s="5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 codeName="Sheet21"/>
  <dimension ref="A1:M21"/>
  <sheetViews>
    <sheetView showGridLines="0" topLeftCell="A16" zoomScale="75" workbookViewId="0">
      <selection activeCell="G29" sqref="G29"/>
    </sheetView>
  </sheetViews>
  <sheetFormatPr defaultColWidth="10.69921875" defaultRowHeight="17.25" x14ac:dyDescent="0.2"/>
  <cols>
    <col min="1" max="1" width="10.69921875" style="6" customWidth="1"/>
    <col min="2" max="2" width="2.69921875" style="6" customWidth="1"/>
    <col min="3" max="3" width="5.69921875" style="6" customWidth="1"/>
    <col min="4" max="4" width="14.69921875" style="6" customWidth="1"/>
    <col min="5" max="5" width="11.69921875" style="6" customWidth="1"/>
    <col min="6" max="6" width="3" style="6" customWidth="1"/>
    <col min="7" max="7" width="11.69921875" style="6" customWidth="1"/>
    <col min="8" max="11" width="10.69921875" style="6"/>
    <col min="12" max="13" width="8.69921875" style="6" customWidth="1"/>
    <col min="14" max="16384" width="10.69921875" style="6"/>
  </cols>
  <sheetData>
    <row r="1" spans="1:13" x14ac:dyDescent="0.2">
      <c r="A1" s="5"/>
    </row>
    <row r="6" spans="1:13" x14ac:dyDescent="0.2">
      <c r="H6" s="1" t="s">
        <v>448</v>
      </c>
    </row>
    <row r="7" spans="1:13" x14ac:dyDescent="0.2">
      <c r="E7" s="1" t="s">
        <v>452</v>
      </c>
      <c r="F7" s="1"/>
    </row>
    <row r="8" spans="1:13" ht="18" thickBot="1" x14ac:dyDescent="0.25">
      <c r="B8" s="7"/>
      <c r="C8" s="7"/>
      <c r="D8" s="7"/>
      <c r="E8" s="7"/>
      <c r="F8" s="7"/>
      <c r="G8" s="8" t="s">
        <v>446</v>
      </c>
      <c r="H8" s="7"/>
      <c r="I8" s="7"/>
      <c r="J8" s="7"/>
      <c r="K8" s="7"/>
      <c r="L8" s="8" t="s">
        <v>451</v>
      </c>
      <c r="M8" s="7"/>
    </row>
    <row r="9" spans="1:13" x14ac:dyDescent="0.2">
      <c r="G9" s="14" t="s">
        <v>444</v>
      </c>
      <c r="H9" s="14" t="s">
        <v>443</v>
      </c>
      <c r="I9" s="14" t="s">
        <v>442</v>
      </c>
      <c r="J9" s="14" t="s">
        <v>441</v>
      </c>
      <c r="K9" s="14" t="s">
        <v>440</v>
      </c>
      <c r="L9" s="12"/>
      <c r="M9" s="12"/>
    </row>
    <row r="10" spans="1:13" x14ac:dyDescent="0.2">
      <c r="B10" s="12"/>
      <c r="C10" s="12"/>
      <c r="D10" s="12"/>
      <c r="E10" s="12"/>
      <c r="F10" s="12"/>
      <c r="G10" s="13" t="s">
        <v>439</v>
      </c>
      <c r="H10" s="13" t="s">
        <v>438</v>
      </c>
      <c r="I10" s="13" t="s">
        <v>437</v>
      </c>
      <c r="J10" s="13" t="s">
        <v>436</v>
      </c>
      <c r="K10" s="13" t="s">
        <v>435</v>
      </c>
      <c r="L10" s="15" t="s">
        <v>9</v>
      </c>
      <c r="M10" s="15" t="s">
        <v>10</v>
      </c>
    </row>
    <row r="11" spans="1:13" x14ac:dyDescent="0.2">
      <c r="G11" s="9"/>
    </row>
    <row r="12" spans="1:13" x14ac:dyDescent="0.2">
      <c r="B12" s="2"/>
      <c r="C12" s="1" t="s">
        <v>450</v>
      </c>
      <c r="D12" s="2"/>
      <c r="E12" s="2"/>
      <c r="F12" s="2"/>
      <c r="G12" s="3">
        <f>G14+G18+G19</f>
        <v>13397</v>
      </c>
      <c r="H12" s="2">
        <f>H14+H18+H19</f>
        <v>13347</v>
      </c>
      <c r="I12" s="2">
        <f>I14+I18+I19</f>
        <v>12759</v>
      </c>
      <c r="J12" s="2">
        <f>J14+J18+J19</f>
        <v>13256</v>
      </c>
      <c r="K12" s="2">
        <f>K14+K18+K19</f>
        <v>13231</v>
      </c>
      <c r="L12" s="2">
        <f>L14+L18+L19</f>
        <v>6790</v>
      </c>
      <c r="M12" s="2">
        <f>M14+M18+M19</f>
        <v>6441</v>
      </c>
    </row>
    <row r="13" spans="1:13" x14ac:dyDescent="0.2">
      <c r="G13" s="18"/>
      <c r="H13" s="19"/>
      <c r="I13" s="19"/>
      <c r="L13" s="19"/>
      <c r="M13" s="19"/>
    </row>
    <row r="14" spans="1:13" x14ac:dyDescent="0.2">
      <c r="D14" s="5" t="s">
        <v>432</v>
      </c>
      <c r="G14" s="21">
        <f>G15+G16</f>
        <v>13189</v>
      </c>
      <c r="H14" s="22">
        <f>H15+H16</f>
        <v>13133</v>
      </c>
      <c r="I14" s="22">
        <f>I15+I16</f>
        <v>12568</v>
      </c>
      <c r="J14" s="22">
        <f>J15+J16</f>
        <v>13069</v>
      </c>
      <c r="K14" s="22">
        <f>K15+K16</f>
        <v>13034</v>
      </c>
      <c r="L14" s="22">
        <f>L15+L16</f>
        <v>6643</v>
      </c>
      <c r="M14" s="22">
        <f>M15+M16</f>
        <v>6391</v>
      </c>
    </row>
    <row r="15" spans="1:13" x14ac:dyDescent="0.2">
      <c r="D15" s="35" t="s">
        <v>431</v>
      </c>
      <c r="G15" s="18">
        <v>12900</v>
      </c>
      <c r="H15" s="19">
        <v>12856</v>
      </c>
      <c r="I15" s="19">
        <v>12360</v>
      </c>
      <c r="J15" s="19">
        <v>12814</v>
      </c>
      <c r="K15" s="22">
        <f>L15+M15</f>
        <v>12735</v>
      </c>
      <c r="L15" s="19">
        <v>6463</v>
      </c>
      <c r="M15" s="19">
        <v>6272</v>
      </c>
    </row>
    <row r="16" spans="1:13" x14ac:dyDescent="0.2">
      <c r="D16" s="35" t="s">
        <v>430</v>
      </c>
      <c r="G16" s="18">
        <v>289</v>
      </c>
      <c r="H16" s="19">
        <v>277</v>
      </c>
      <c r="I16" s="19">
        <v>208</v>
      </c>
      <c r="J16" s="19">
        <v>255</v>
      </c>
      <c r="K16" s="22">
        <f>L16+M16</f>
        <v>299</v>
      </c>
      <c r="L16" s="19">
        <v>180</v>
      </c>
      <c r="M16" s="19">
        <v>119</v>
      </c>
    </row>
    <row r="17" spans="2:13" x14ac:dyDescent="0.2">
      <c r="G17" s="18"/>
      <c r="H17" s="19"/>
      <c r="I17" s="19"/>
      <c r="J17" s="19"/>
      <c r="L17" s="19"/>
      <c r="M17" s="19"/>
    </row>
    <row r="18" spans="2:13" x14ac:dyDescent="0.2">
      <c r="D18" s="5" t="s">
        <v>382</v>
      </c>
      <c r="G18" s="18">
        <v>149</v>
      </c>
      <c r="H18" s="19">
        <v>148</v>
      </c>
      <c r="I18" s="19">
        <v>139</v>
      </c>
      <c r="J18" s="19">
        <v>127</v>
      </c>
      <c r="K18" s="22">
        <f>L18+M18</f>
        <v>138</v>
      </c>
      <c r="L18" s="19">
        <v>118</v>
      </c>
      <c r="M18" s="19">
        <v>20</v>
      </c>
    </row>
    <row r="19" spans="2:13" x14ac:dyDescent="0.2">
      <c r="D19" s="5" t="s">
        <v>449</v>
      </c>
      <c r="G19" s="18">
        <v>59</v>
      </c>
      <c r="H19" s="19">
        <v>66</v>
      </c>
      <c r="I19" s="19">
        <v>52</v>
      </c>
      <c r="J19" s="19">
        <v>60</v>
      </c>
      <c r="K19" s="22">
        <f>L19+M19</f>
        <v>59</v>
      </c>
      <c r="L19" s="19">
        <v>29</v>
      </c>
      <c r="M19" s="19">
        <v>30</v>
      </c>
    </row>
    <row r="20" spans="2:13" ht="18" thickBot="1" x14ac:dyDescent="0.25">
      <c r="B20" s="7"/>
      <c r="C20" s="7"/>
      <c r="D20" s="7"/>
      <c r="E20" s="7"/>
      <c r="F20" s="7"/>
      <c r="G20" s="49"/>
      <c r="H20" s="34"/>
      <c r="I20" s="34"/>
      <c r="J20" s="7"/>
      <c r="K20" s="7"/>
      <c r="L20" s="7"/>
      <c r="M20" s="7"/>
    </row>
    <row r="21" spans="2:13" x14ac:dyDescent="0.2">
      <c r="E21" s="5" t="s">
        <v>39</v>
      </c>
      <c r="F21" s="5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2"/>
  <dimension ref="A1:M29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2.69921875" style="6" customWidth="1"/>
    <col min="3" max="3" width="5.69921875" style="6" customWidth="1"/>
    <col min="4" max="4" width="14.69921875" style="6" customWidth="1"/>
    <col min="5" max="5" width="11.69921875" style="6" customWidth="1"/>
    <col min="6" max="6" width="3" style="6" customWidth="1"/>
    <col min="7" max="7" width="11.69921875" style="6" customWidth="1"/>
    <col min="8" max="11" width="10.69921875" style="6"/>
    <col min="12" max="13" width="8.69921875" style="6" customWidth="1"/>
    <col min="14" max="16384" width="10.69921875" style="6"/>
  </cols>
  <sheetData>
    <row r="1" spans="1:13" x14ac:dyDescent="0.2">
      <c r="A1" s="5"/>
    </row>
    <row r="6" spans="1:13" x14ac:dyDescent="0.2">
      <c r="H6" s="1" t="s">
        <v>448</v>
      </c>
    </row>
    <row r="7" spans="1:13" x14ac:dyDescent="0.2">
      <c r="E7" s="1" t="s">
        <v>463</v>
      </c>
      <c r="F7" s="1"/>
    </row>
    <row r="8" spans="1:13" ht="18" thickBot="1" x14ac:dyDescent="0.25">
      <c r="B8" s="7"/>
      <c r="C8" s="7"/>
      <c r="D8" s="7"/>
      <c r="E8" s="7"/>
      <c r="F8" s="7"/>
      <c r="G8" s="8" t="s">
        <v>446</v>
      </c>
      <c r="H8" s="7"/>
      <c r="I8" s="7"/>
      <c r="J8" s="7"/>
      <c r="K8" s="7"/>
      <c r="L8" s="8" t="s">
        <v>462</v>
      </c>
      <c r="M8" s="7"/>
    </row>
    <row r="9" spans="1:13" x14ac:dyDescent="0.2">
      <c r="E9" s="26" t="s">
        <v>287</v>
      </c>
      <c r="F9" s="55"/>
      <c r="G9" s="26" t="s">
        <v>286</v>
      </c>
      <c r="H9" s="26" t="s">
        <v>285</v>
      </c>
      <c r="I9" s="26" t="s">
        <v>284</v>
      </c>
      <c r="J9" s="26" t="s">
        <v>283</v>
      </c>
      <c r="K9" s="26" t="s">
        <v>282</v>
      </c>
      <c r="L9" s="12"/>
      <c r="M9" s="12"/>
    </row>
    <row r="10" spans="1:13" x14ac:dyDescent="0.2">
      <c r="B10" s="12"/>
      <c r="C10" s="12"/>
      <c r="D10" s="12"/>
      <c r="E10" s="13" t="s">
        <v>461</v>
      </c>
      <c r="F10" s="54"/>
      <c r="G10" s="13" t="s">
        <v>439</v>
      </c>
      <c r="H10" s="13" t="s">
        <v>438</v>
      </c>
      <c r="I10" s="13" t="s">
        <v>437</v>
      </c>
      <c r="J10" s="13" t="s">
        <v>436</v>
      </c>
      <c r="K10" s="13" t="s">
        <v>435</v>
      </c>
      <c r="L10" s="15" t="s">
        <v>9</v>
      </c>
      <c r="M10" s="15" t="s">
        <v>10</v>
      </c>
    </row>
    <row r="11" spans="1:13" x14ac:dyDescent="0.2">
      <c r="E11" s="9"/>
      <c r="F11" s="37"/>
      <c r="I11" s="19"/>
    </row>
    <row r="12" spans="1:13" x14ac:dyDescent="0.2">
      <c r="B12" s="2"/>
      <c r="C12" s="1" t="s">
        <v>460</v>
      </c>
      <c r="D12" s="2"/>
      <c r="E12" s="3">
        <f>E16+E19+E22+E25</f>
        <v>315</v>
      </c>
      <c r="F12" s="43"/>
      <c r="G12" s="2">
        <f>G16+G19+G22+G25</f>
        <v>281</v>
      </c>
      <c r="H12" s="2">
        <f>H16+H19+H22+H25</f>
        <v>240</v>
      </c>
      <c r="I12" s="2">
        <f>I16+I19+I22+I25</f>
        <v>223</v>
      </c>
      <c r="J12" s="2">
        <f>J16+J19+J22+J25</f>
        <v>174</v>
      </c>
      <c r="K12" s="2">
        <f>K16+K19+K22+K25</f>
        <v>140</v>
      </c>
      <c r="L12" s="2">
        <f>L16+L19+L22+L25</f>
        <v>104</v>
      </c>
      <c r="M12" s="2">
        <f>M16+M19+M22+M25</f>
        <v>36</v>
      </c>
    </row>
    <row r="13" spans="1:13" x14ac:dyDescent="0.2">
      <c r="D13" s="5" t="s">
        <v>459</v>
      </c>
      <c r="E13" s="21">
        <f>E17+E20+E23+E26</f>
        <v>256</v>
      </c>
      <c r="F13" s="42"/>
      <c r="G13" s="22">
        <f>G17+G20+G23+G26</f>
        <v>236</v>
      </c>
      <c r="H13" s="22">
        <f>H17+H20+H23+H26</f>
        <v>210</v>
      </c>
      <c r="I13" s="22">
        <f>I17+I20+I23+I26</f>
        <v>189</v>
      </c>
      <c r="J13" s="22">
        <f>J17+J20+J23+J26</f>
        <v>143</v>
      </c>
      <c r="K13" s="22">
        <f>K17+K20+K23+K26</f>
        <v>113</v>
      </c>
      <c r="L13" s="19">
        <v>84</v>
      </c>
      <c r="M13" s="19">
        <v>29</v>
      </c>
    </row>
    <row r="14" spans="1:13" x14ac:dyDescent="0.2">
      <c r="D14" s="5" t="s">
        <v>458</v>
      </c>
      <c r="E14" s="21">
        <f>E12-E13</f>
        <v>59</v>
      </c>
      <c r="F14" s="42"/>
      <c r="G14" s="22">
        <f>G12-G13</f>
        <v>45</v>
      </c>
      <c r="H14" s="22">
        <f>H12-H13</f>
        <v>30</v>
      </c>
      <c r="I14" s="22">
        <f>I12-I13</f>
        <v>34</v>
      </c>
      <c r="J14" s="22">
        <f>J12-J13</f>
        <v>31</v>
      </c>
      <c r="K14" s="22">
        <f>K12-K13</f>
        <v>27</v>
      </c>
      <c r="L14" s="22">
        <f>L12-L13</f>
        <v>20</v>
      </c>
      <c r="M14" s="22">
        <f>M12-M13</f>
        <v>7</v>
      </c>
    </row>
    <row r="15" spans="1:13" x14ac:dyDescent="0.2">
      <c r="E15" s="9"/>
      <c r="F15" s="37"/>
      <c r="I15" s="19"/>
    </row>
    <row r="16" spans="1:13" x14ac:dyDescent="0.2">
      <c r="D16" s="5" t="s">
        <v>457</v>
      </c>
      <c r="E16" s="18">
        <v>21</v>
      </c>
      <c r="F16" s="41"/>
      <c r="G16" s="19">
        <v>11</v>
      </c>
      <c r="H16" s="19">
        <v>4</v>
      </c>
      <c r="I16" s="19">
        <v>9</v>
      </c>
      <c r="J16" s="19">
        <v>3</v>
      </c>
      <c r="K16" s="22">
        <f>L16+M16</f>
        <v>5</v>
      </c>
      <c r="L16" s="19">
        <v>4</v>
      </c>
      <c r="M16" s="19">
        <v>1</v>
      </c>
    </row>
    <row r="17" spans="1:13" x14ac:dyDescent="0.2">
      <c r="D17" s="5" t="s">
        <v>453</v>
      </c>
      <c r="E17" s="18">
        <v>5</v>
      </c>
      <c r="F17" s="41"/>
      <c r="G17" s="19">
        <v>5</v>
      </c>
      <c r="H17" s="19">
        <v>3</v>
      </c>
      <c r="I17" s="19">
        <v>8</v>
      </c>
      <c r="J17" s="19">
        <v>3</v>
      </c>
      <c r="K17" s="19">
        <v>4</v>
      </c>
      <c r="L17" s="17" t="s">
        <v>18</v>
      </c>
      <c r="M17" s="17" t="s">
        <v>18</v>
      </c>
    </row>
    <row r="18" spans="1:13" x14ac:dyDescent="0.2">
      <c r="E18" s="18"/>
      <c r="F18" s="41"/>
      <c r="G18" s="19"/>
      <c r="I18" s="19"/>
      <c r="L18" s="19"/>
      <c r="M18" s="19"/>
    </row>
    <row r="19" spans="1:13" x14ac:dyDescent="0.2">
      <c r="D19" s="5" t="s">
        <v>456</v>
      </c>
      <c r="E19" s="18">
        <v>140</v>
      </c>
      <c r="F19" s="41"/>
      <c r="G19" s="19">
        <v>125</v>
      </c>
      <c r="H19" s="19">
        <v>115</v>
      </c>
      <c r="I19" s="19">
        <v>110</v>
      </c>
      <c r="J19" s="19">
        <v>86</v>
      </c>
      <c r="K19" s="22">
        <f>L19+M19</f>
        <v>56</v>
      </c>
      <c r="L19" s="19">
        <v>48</v>
      </c>
      <c r="M19" s="19">
        <v>8</v>
      </c>
    </row>
    <row r="20" spans="1:13" x14ac:dyDescent="0.2">
      <c r="D20" s="5" t="s">
        <v>453</v>
      </c>
      <c r="E20" s="18">
        <v>127</v>
      </c>
      <c r="F20" s="41"/>
      <c r="G20" s="19">
        <v>112</v>
      </c>
      <c r="H20" s="19">
        <v>104</v>
      </c>
      <c r="I20" s="19">
        <v>99</v>
      </c>
      <c r="J20" s="19">
        <v>76</v>
      </c>
      <c r="K20" s="19">
        <v>54</v>
      </c>
      <c r="L20" s="17" t="s">
        <v>18</v>
      </c>
      <c r="M20" s="17" t="s">
        <v>18</v>
      </c>
    </row>
    <row r="21" spans="1:13" x14ac:dyDescent="0.2">
      <c r="E21" s="18"/>
      <c r="F21" s="41"/>
      <c r="G21" s="19"/>
      <c r="H21" s="19"/>
      <c r="I21" s="19"/>
      <c r="L21" s="19"/>
      <c r="M21" s="19"/>
    </row>
    <row r="22" spans="1:13" x14ac:dyDescent="0.2">
      <c r="D22" s="5" t="s">
        <v>455</v>
      </c>
      <c r="E22" s="18">
        <v>146</v>
      </c>
      <c r="F22" s="41"/>
      <c r="G22" s="19">
        <v>134</v>
      </c>
      <c r="H22" s="19">
        <v>102</v>
      </c>
      <c r="I22" s="19">
        <v>83</v>
      </c>
      <c r="J22" s="19">
        <v>65</v>
      </c>
      <c r="K22" s="22">
        <f>L22+M22</f>
        <v>66</v>
      </c>
      <c r="L22" s="19">
        <v>44</v>
      </c>
      <c r="M22" s="19">
        <v>22</v>
      </c>
    </row>
    <row r="23" spans="1:13" x14ac:dyDescent="0.2">
      <c r="D23" s="5" t="s">
        <v>453</v>
      </c>
      <c r="E23" s="18">
        <v>118</v>
      </c>
      <c r="F23" s="41"/>
      <c r="G23" s="19">
        <v>110</v>
      </c>
      <c r="H23" s="19">
        <v>92</v>
      </c>
      <c r="I23" s="19">
        <v>72</v>
      </c>
      <c r="J23" s="19">
        <v>56</v>
      </c>
      <c r="K23" s="19">
        <v>53</v>
      </c>
      <c r="L23" s="17" t="s">
        <v>18</v>
      </c>
      <c r="M23" s="17" t="s">
        <v>18</v>
      </c>
    </row>
    <row r="24" spans="1:13" x14ac:dyDescent="0.2">
      <c r="E24" s="18"/>
      <c r="F24" s="41"/>
      <c r="G24" s="19"/>
      <c r="H24" s="19"/>
      <c r="I24" s="19"/>
      <c r="L24" s="19"/>
      <c r="M24" s="19"/>
    </row>
    <row r="25" spans="1:13" x14ac:dyDescent="0.2">
      <c r="D25" s="5" t="s">
        <v>454</v>
      </c>
      <c r="E25" s="18">
        <v>8</v>
      </c>
      <c r="F25" s="41"/>
      <c r="G25" s="19">
        <v>11</v>
      </c>
      <c r="H25" s="19">
        <v>19</v>
      </c>
      <c r="I25" s="19">
        <v>21</v>
      </c>
      <c r="J25" s="19">
        <v>20</v>
      </c>
      <c r="K25" s="22">
        <f>L25+M25</f>
        <v>13</v>
      </c>
      <c r="L25" s="19">
        <v>8</v>
      </c>
      <c r="M25" s="19">
        <v>5</v>
      </c>
    </row>
    <row r="26" spans="1:13" x14ac:dyDescent="0.2">
      <c r="D26" s="5" t="s">
        <v>453</v>
      </c>
      <c r="E26" s="18">
        <v>6</v>
      </c>
      <c r="F26" s="41"/>
      <c r="G26" s="19">
        <v>9</v>
      </c>
      <c r="H26" s="19">
        <v>11</v>
      </c>
      <c r="I26" s="19">
        <v>10</v>
      </c>
      <c r="J26" s="19">
        <v>8</v>
      </c>
      <c r="K26" s="19">
        <v>2</v>
      </c>
      <c r="L26" s="17" t="s">
        <v>18</v>
      </c>
      <c r="M26" s="17" t="s">
        <v>18</v>
      </c>
    </row>
    <row r="27" spans="1:13" ht="18" thickBot="1" x14ac:dyDescent="0.25">
      <c r="B27" s="7"/>
      <c r="C27" s="7"/>
      <c r="D27" s="7"/>
      <c r="E27" s="23"/>
      <c r="F27" s="7"/>
      <c r="G27" s="7"/>
      <c r="H27" s="34"/>
      <c r="I27" s="34"/>
      <c r="J27" s="7"/>
      <c r="K27" s="7"/>
      <c r="L27" s="34"/>
      <c r="M27" s="34"/>
    </row>
    <row r="28" spans="1:13" x14ac:dyDescent="0.2">
      <c r="E28" s="5" t="s">
        <v>39</v>
      </c>
      <c r="F28" s="5"/>
    </row>
    <row r="29" spans="1:13" x14ac:dyDescent="0.2">
      <c r="A29" s="5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2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3"/>
  <dimension ref="A1:L73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2.69921875" style="6" customWidth="1"/>
    <col min="3" max="3" width="5.69921875" style="6" customWidth="1"/>
    <col min="4" max="4" width="14.69921875" style="6" customWidth="1"/>
    <col min="5" max="10" width="10.69921875" style="6"/>
    <col min="11" max="12" width="9.69921875" style="6" customWidth="1"/>
    <col min="13" max="16384" width="10.69921875" style="6"/>
  </cols>
  <sheetData>
    <row r="1" spans="1:12" x14ac:dyDescent="0.2">
      <c r="A1" s="5"/>
    </row>
    <row r="6" spans="1:12" x14ac:dyDescent="0.2">
      <c r="G6" s="1" t="s">
        <v>482</v>
      </c>
    </row>
    <row r="7" spans="1:12" x14ac:dyDescent="0.2">
      <c r="F7" s="1" t="s">
        <v>481</v>
      </c>
    </row>
    <row r="8" spans="1:12" ht="18" thickBo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31" t="s">
        <v>134</v>
      </c>
    </row>
    <row r="9" spans="1:12" x14ac:dyDescent="0.2">
      <c r="F9" s="26" t="s">
        <v>286</v>
      </c>
      <c r="G9" s="26" t="s">
        <v>285</v>
      </c>
      <c r="H9" s="26" t="s">
        <v>284</v>
      </c>
      <c r="I9" s="26" t="s">
        <v>283</v>
      </c>
      <c r="J9" s="26" t="s">
        <v>282</v>
      </c>
      <c r="K9" s="12"/>
      <c r="L9" s="12"/>
    </row>
    <row r="10" spans="1:12" x14ac:dyDescent="0.2">
      <c r="B10" s="12"/>
      <c r="C10" s="12"/>
      <c r="D10" s="12"/>
      <c r="E10" s="12"/>
      <c r="F10" s="13" t="s">
        <v>439</v>
      </c>
      <c r="G10" s="13" t="s">
        <v>438</v>
      </c>
      <c r="H10" s="13" t="s">
        <v>437</v>
      </c>
      <c r="I10" s="13" t="s">
        <v>436</v>
      </c>
      <c r="J10" s="13" t="s">
        <v>435</v>
      </c>
      <c r="K10" s="15" t="s">
        <v>9</v>
      </c>
      <c r="L10" s="15" t="s">
        <v>10</v>
      </c>
    </row>
    <row r="11" spans="1:12" x14ac:dyDescent="0.2">
      <c r="F11" s="9"/>
      <c r="H11" s="19"/>
    </row>
    <row r="12" spans="1:12" x14ac:dyDescent="0.2">
      <c r="B12" s="1" t="s">
        <v>480</v>
      </c>
      <c r="C12" s="2"/>
      <c r="D12" s="2"/>
      <c r="E12" s="2"/>
      <c r="F12" s="38">
        <v>13502</v>
      </c>
      <c r="G12" s="39">
        <v>13088</v>
      </c>
      <c r="H12" s="39">
        <v>12955</v>
      </c>
      <c r="I12" s="39">
        <v>12166</v>
      </c>
      <c r="J12" s="2">
        <f>SUM(J14,J22:J26)</f>
        <v>12137</v>
      </c>
      <c r="K12" s="2">
        <f>SUM(K14,K22:K26)</f>
        <v>6020</v>
      </c>
      <c r="L12" s="2">
        <f>SUM(L14,L22:L26)</f>
        <v>6117</v>
      </c>
    </row>
    <row r="13" spans="1:12" x14ac:dyDescent="0.2">
      <c r="F13" s="18"/>
      <c r="G13" s="19"/>
      <c r="H13" s="19"/>
      <c r="I13" s="19"/>
    </row>
    <row r="14" spans="1:12" x14ac:dyDescent="0.2">
      <c r="C14" s="5" t="s">
        <v>433</v>
      </c>
      <c r="F14" s="18">
        <v>5054</v>
      </c>
      <c r="G14" s="19">
        <v>5150</v>
      </c>
      <c r="H14" s="19">
        <v>5302</v>
      </c>
      <c r="I14" s="19">
        <v>5328</v>
      </c>
      <c r="J14" s="22">
        <f>J15+J16+J17+J18+J19+J20</f>
        <v>5415</v>
      </c>
      <c r="K14" s="22">
        <f>K15+K16+K17+K18+K19+K20</f>
        <v>2387</v>
      </c>
      <c r="L14" s="22">
        <f>L15+L16+L17+L18+L19+L20</f>
        <v>3028</v>
      </c>
    </row>
    <row r="15" spans="1:12" x14ac:dyDescent="0.2">
      <c r="D15" s="5" t="s">
        <v>477</v>
      </c>
      <c r="F15" s="18">
        <v>3101</v>
      </c>
      <c r="G15" s="19">
        <v>3410</v>
      </c>
      <c r="H15" s="19">
        <v>3617</v>
      </c>
      <c r="I15" s="19">
        <v>3779</v>
      </c>
      <c r="J15" s="22">
        <f>J35+J55</f>
        <v>3976</v>
      </c>
      <c r="K15" s="22">
        <f>K35+K55</f>
        <v>2286</v>
      </c>
      <c r="L15" s="22">
        <f>L35+L55</f>
        <v>1690</v>
      </c>
    </row>
    <row r="16" spans="1:12" x14ac:dyDescent="0.2">
      <c r="D16" s="5" t="s">
        <v>476</v>
      </c>
      <c r="F16" s="18">
        <v>1909</v>
      </c>
      <c r="G16" s="19">
        <v>1699</v>
      </c>
      <c r="H16" s="19">
        <v>1654</v>
      </c>
      <c r="I16" s="19">
        <v>1521</v>
      </c>
      <c r="J16" s="22">
        <f>J36+J56</f>
        <v>1396</v>
      </c>
      <c r="K16" s="22">
        <f>K36+K56</f>
        <v>91</v>
      </c>
      <c r="L16" s="22">
        <f>L36+L56</f>
        <v>1305</v>
      </c>
    </row>
    <row r="17" spans="2:12" x14ac:dyDescent="0.2">
      <c r="D17" s="5" t="s">
        <v>475</v>
      </c>
      <c r="F17" s="18">
        <v>7</v>
      </c>
      <c r="G17" s="19">
        <v>7</v>
      </c>
      <c r="H17" s="19">
        <v>5</v>
      </c>
      <c r="I17" s="19">
        <v>8</v>
      </c>
      <c r="J17" s="22">
        <f>J37+J57</f>
        <v>7</v>
      </c>
      <c r="K17" s="22">
        <f>K37+K57</f>
        <v>4</v>
      </c>
      <c r="L17" s="22">
        <f>L37+L57</f>
        <v>3</v>
      </c>
    </row>
    <row r="18" spans="2:12" x14ac:dyDescent="0.2">
      <c r="D18" s="5" t="s">
        <v>474</v>
      </c>
      <c r="F18" s="18">
        <v>21</v>
      </c>
      <c r="G18" s="19">
        <v>11</v>
      </c>
      <c r="H18" s="19">
        <v>7</v>
      </c>
      <c r="I18" s="19">
        <v>4</v>
      </c>
      <c r="J18" s="22">
        <f>J38+J58</f>
        <v>13</v>
      </c>
      <c r="K18" s="22">
        <f>K38+K58</f>
        <v>1</v>
      </c>
      <c r="L18" s="22">
        <f>L38+L58</f>
        <v>12</v>
      </c>
    </row>
    <row r="19" spans="2:12" x14ac:dyDescent="0.2">
      <c r="D19" s="5" t="s">
        <v>473</v>
      </c>
      <c r="F19" s="18">
        <v>16</v>
      </c>
      <c r="G19" s="19">
        <v>23</v>
      </c>
      <c r="H19" s="19">
        <v>19</v>
      </c>
      <c r="I19" s="19">
        <v>15</v>
      </c>
      <c r="J19" s="22">
        <f>J39+J59</f>
        <v>22</v>
      </c>
      <c r="K19" s="22">
        <f>K39+K59</f>
        <v>4</v>
      </c>
      <c r="L19" s="22">
        <f>L39+L59</f>
        <v>18</v>
      </c>
    </row>
    <row r="20" spans="2:12" x14ac:dyDescent="0.2">
      <c r="D20" s="5" t="s">
        <v>472</v>
      </c>
      <c r="F20" s="25" t="s">
        <v>414</v>
      </c>
      <c r="G20" s="50" t="s">
        <v>414</v>
      </c>
      <c r="H20" s="50" t="s">
        <v>414</v>
      </c>
      <c r="I20" s="19">
        <v>1</v>
      </c>
      <c r="J20" s="22">
        <f>J40+J60</f>
        <v>1</v>
      </c>
      <c r="K20" s="22">
        <f>K40+K60</f>
        <v>1</v>
      </c>
      <c r="L20" s="17" t="s">
        <v>414</v>
      </c>
    </row>
    <row r="21" spans="2:12" x14ac:dyDescent="0.2">
      <c r="F21" s="18"/>
      <c r="G21" s="19"/>
      <c r="H21" s="19"/>
      <c r="I21" s="19"/>
    </row>
    <row r="22" spans="2:12" x14ac:dyDescent="0.2">
      <c r="C22" s="5" t="s">
        <v>471</v>
      </c>
      <c r="F22" s="18">
        <v>2112</v>
      </c>
      <c r="G22" s="19">
        <v>1960</v>
      </c>
      <c r="H22" s="19">
        <v>2065</v>
      </c>
      <c r="I22" s="19">
        <v>1891</v>
      </c>
      <c r="J22" s="22">
        <f>J42+J62</f>
        <v>1842</v>
      </c>
      <c r="K22" s="22">
        <f>K42+K62</f>
        <v>848</v>
      </c>
      <c r="L22" s="22">
        <f>L42+L62</f>
        <v>994</v>
      </c>
    </row>
    <row r="23" spans="2:12" x14ac:dyDescent="0.2">
      <c r="C23" s="5" t="s">
        <v>470</v>
      </c>
      <c r="F23" s="18">
        <v>1373</v>
      </c>
      <c r="G23" s="19">
        <v>1320</v>
      </c>
      <c r="H23" s="19">
        <v>1198</v>
      </c>
      <c r="I23" s="19">
        <v>1041</v>
      </c>
      <c r="J23" s="22">
        <f>J43+J63</f>
        <v>1090</v>
      </c>
      <c r="K23" s="22">
        <f>K43+K63</f>
        <v>688</v>
      </c>
      <c r="L23" s="22">
        <f>L43+L63</f>
        <v>402</v>
      </c>
    </row>
    <row r="24" spans="2:12" x14ac:dyDescent="0.2">
      <c r="C24" s="5" t="s">
        <v>469</v>
      </c>
      <c r="F24" s="25" t="s">
        <v>18</v>
      </c>
      <c r="G24" s="20" t="s">
        <v>18</v>
      </c>
      <c r="H24" s="20" t="s">
        <v>18</v>
      </c>
      <c r="I24" s="20" t="s">
        <v>18</v>
      </c>
      <c r="J24" s="22">
        <f>J44+J64</f>
        <v>93</v>
      </c>
      <c r="K24" s="22">
        <f>K44+K64</f>
        <v>77</v>
      </c>
      <c r="L24" s="22">
        <f>L44+L64</f>
        <v>16</v>
      </c>
    </row>
    <row r="25" spans="2:12" x14ac:dyDescent="0.2">
      <c r="C25" s="5" t="s">
        <v>420</v>
      </c>
      <c r="F25" s="18">
        <v>4155</v>
      </c>
      <c r="G25" s="19">
        <v>3744</v>
      </c>
      <c r="H25" s="19">
        <v>3483</v>
      </c>
      <c r="I25" s="19">
        <v>3087</v>
      </c>
      <c r="J25" s="22">
        <f>J45+J65</f>
        <v>2676</v>
      </c>
      <c r="K25" s="22">
        <f>K45+K65</f>
        <v>1560</v>
      </c>
      <c r="L25" s="22">
        <f>L45+L65</f>
        <v>1116</v>
      </c>
    </row>
    <row r="26" spans="2:12" x14ac:dyDescent="0.2">
      <c r="C26" s="5" t="s">
        <v>468</v>
      </c>
      <c r="F26" s="18">
        <v>808</v>
      </c>
      <c r="G26" s="19">
        <v>914</v>
      </c>
      <c r="H26" s="19">
        <v>907</v>
      </c>
      <c r="I26" s="19">
        <v>819</v>
      </c>
      <c r="J26" s="22">
        <f>J46+J66</f>
        <v>1021</v>
      </c>
      <c r="K26" s="22">
        <f>K46+K66</f>
        <v>460</v>
      </c>
      <c r="L26" s="22">
        <f>L46+L66</f>
        <v>561</v>
      </c>
    </row>
    <row r="27" spans="2:12" x14ac:dyDescent="0.2">
      <c r="F27" s="18"/>
      <c r="G27" s="19"/>
      <c r="H27" s="19"/>
      <c r="I27" s="19"/>
    </row>
    <row r="28" spans="2:12" x14ac:dyDescent="0.2">
      <c r="B28" s="5" t="s">
        <v>417</v>
      </c>
      <c r="D28" s="5" t="s">
        <v>467</v>
      </c>
      <c r="F28" s="18">
        <v>8</v>
      </c>
      <c r="G28" s="19">
        <v>2</v>
      </c>
      <c r="H28" s="19">
        <v>5</v>
      </c>
      <c r="I28" s="19">
        <v>4</v>
      </c>
      <c r="J28" s="22">
        <f>J48+J68</f>
        <v>6</v>
      </c>
      <c r="K28" s="22">
        <f>K48+K68</f>
        <v>2</v>
      </c>
      <c r="L28" s="22">
        <f>L48+L68</f>
        <v>4</v>
      </c>
    </row>
    <row r="29" spans="2:12" x14ac:dyDescent="0.2">
      <c r="B29" s="5" t="s">
        <v>417</v>
      </c>
      <c r="D29" s="5" t="s">
        <v>466</v>
      </c>
      <c r="F29" s="18">
        <v>35</v>
      </c>
      <c r="G29" s="19">
        <v>24</v>
      </c>
      <c r="H29" s="19">
        <v>33</v>
      </c>
      <c r="I29" s="19">
        <v>30</v>
      </c>
      <c r="J29" s="22">
        <f>J49+J69</f>
        <v>36</v>
      </c>
      <c r="K29" s="22">
        <f>K49+K69</f>
        <v>5</v>
      </c>
      <c r="L29" s="22">
        <f>L49+L69</f>
        <v>31</v>
      </c>
    </row>
    <row r="30" spans="2:12" x14ac:dyDescent="0.2">
      <c r="B30" s="5" t="s">
        <v>417</v>
      </c>
      <c r="D30" s="5" t="s">
        <v>465</v>
      </c>
      <c r="F30" s="18">
        <v>35</v>
      </c>
      <c r="G30" s="19">
        <v>30</v>
      </c>
      <c r="H30" s="19">
        <v>26</v>
      </c>
      <c r="I30" s="19">
        <v>31</v>
      </c>
      <c r="J30" s="22">
        <f>J50+J70</f>
        <v>36</v>
      </c>
      <c r="K30" s="22">
        <f>K50+K70</f>
        <v>5</v>
      </c>
      <c r="L30" s="22">
        <f>L50+L70</f>
        <v>31</v>
      </c>
    </row>
    <row r="31" spans="2:12" x14ac:dyDescent="0.2">
      <c r="B31" s="5" t="s">
        <v>417</v>
      </c>
      <c r="D31" s="5" t="s">
        <v>464</v>
      </c>
      <c r="F31" s="25" t="s">
        <v>18</v>
      </c>
      <c r="G31" s="20" t="s">
        <v>18</v>
      </c>
      <c r="H31" s="20" t="s">
        <v>18</v>
      </c>
      <c r="I31" s="20" t="s">
        <v>18</v>
      </c>
      <c r="J31" s="22">
        <f>J51+J71</f>
        <v>1</v>
      </c>
      <c r="K31" s="22">
        <f>K51+K71</f>
        <v>1</v>
      </c>
      <c r="L31" s="17" t="s">
        <v>414</v>
      </c>
    </row>
    <row r="32" spans="2:12" x14ac:dyDescent="0.2">
      <c r="B32" s="1" t="s">
        <v>479</v>
      </c>
      <c r="C32" s="2"/>
      <c r="D32" s="2"/>
      <c r="E32" s="2"/>
      <c r="F32" s="38">
        <v>11632</v>
      </c>
      <c r="G32" s="39">
        <v>11086</v>
      </c>
      <c r="H32" s="39">
        <v>11100</v>
      </c>
      <c r="I32" s="39">
        <v>10291</v>
      </c>
      <c r="J32" s="2">
        <f>SUM(J34,J42:J46)</f>
        <v>10269</v>
      </c>
      <c r="K32" s="2">
        <f>SUM(K34,K42:K46)</f>
        <v>5000</v>
      </c>
      <c r="L32" s="2">
        <f>SUM(L34,L42:L46)</f>
        <v>5269</v>
      </c>
    </row>
    <row r="33" spans="2:12" x14ac:dyDescent="0.2">
      <c r="F33" s="18"/>
      <c r="G33" s="19"/>
      <c r="H33" s="19"/>
      <c r="I33" s="19"/>
    </row>
    <row r="34" spans="2:12" x14ac:dyDescent="0.2">
      <c r="C34" s="5" t="s">
        <v>433</v>
      </c>
      <c r="F34" s="18">
        <v>3767</v>
      </c>
      <c r="G34" s="19">
        <v>3741</v>
      </c>
      <c r="H34" s="19">
        <v>3970</v>
      </c>
      <c r="I34" s="19">
        <v>3939</v>
      </c>
      <c r="J34" s="22">
        <f>J35+J36+J37+J38+J39+J40</f>
        <v>4031</v>
      </c>
      <c r="K34" s="22">
        <f>K35+K36+K37+K38+K39+K40</f>
        <v>1693</v>
      </c>
      <c r="L34" s="22">
        <f>L35+L36+L37+L38+L39+L40</f>
        <v>2338</v>
      </c>
    </row>
    <row r="35" spans="2:12" x14ac:dyDescent="0.2">
      <c r="D35" s="5" t="s">
        <v>477</v>
      </c>
      <c r="F35" s="18">
        <v>2143</v>
      </c>
      <c r="G35" s="19">
        <v>2215</v>
      </c>
      <c r="H35" s="19">
        <v>2479</v>
      </c>
      <c r="I35" s="19">
        <v>2565</v>
      </c>
      <c r="J35" s="22">
        <f>K35+L35</f>
        <v>2744</v>
      </c>
      <c r="K35" s="19">
        <v>1603</v>
      </c>
      <c r="L35" s="19">
        <v>1141</v>
      </c>
    </row>
    <row r="36" spans="2:12" x14ac:dyDescent="0.2">
      <c r="D36" s="5" t="s">
        <v>476</v>
      </c>
      <c r="F36" s="18">
        <v>1591</v>
      </c>
      <c r="G36" s="19">
        <v>1491</v>
      </c>
      <c r="H36" s="19">
        <v>1460</v>
      </c>
      <c r="I36" s="19">
        <v>1346</v>
      </c>
      <c r="J36" s="22">
        <f>K36+L36</f>
        <v>1246</v>
      </c>
      <c r="K36" s="19">
        <v>81</v>
      </c>
      <c r="L36" s="19">
        <v>1165</v>
      </c>
    </row>
    <row r="37" spans="2:12" x14ac:dyDescent="0.2">
      <c r="D37" s="5" t="s">
        <v>475</v>
      </c>
      <c r="F37" s="18">
        <v>5</v>
      </c>
      <c r="G37" s="19">
        <v>5</v>
      </c>
      <c r="H37" s="19">
        <v>5</v>
      </c>
      <c r="I37" s="19">
        <v>8</v>
      </c>
      <c r="J37" s="22">
        <f>K37+L37</f>
        <v>5</v>
      </c>
      <c r="K37" s="19">
        <v>3</v>
      </c>
      <c r="L37" s="19">
        <v>2</v>
      </c>
    </row>
    <row r="38" spans="2:12" x14ac:dyDescent="0.2">
      <c r="D38" s="5" t="s">
        <v>474</v>
      </c>
      <c r="F38" s="18">
        <v>12</v>
      </c>
      <c r="G38" s="19">
        <v>7</v>
      </c>
      <c r="H38" s="19">
        <v>7</v>
      </c>
      <c r="I38" s="19">
        <v>4</v>
      </c>
      <c r="J38" s="22">
        <f>K38+L38</f>
        <v>13</v>
      </c>
      <c r="K38" s="19">
        <v>1</v>
      </c>
      <c r="L38" s="19">
        <v>12</v>
      </c>
    </row>
    <row r="39" spans="2:12" x14ac:dyDescent="0.2">
      <c r="D39" s="5" t="s">
        <v>473</v>
      </c>
      <c r="F39" s="18">
        <v>16</v>
      </c>
      <c r="G39" s="19">
        <v>23</v>
      </c>
      <c r="H39" s="19">
        <v>19</v>
      </c>
      <c r="I39" s="19">
        <v>15</v>
      </c>
      <c r="J39" s="22">
        <f>K39+L39</f>
        <v>22</v>
      </c>
      <c r="K39" s="19">
        <v>4</v>
      </c>
      <c r="L39" s="19">
        <v>18</v>
      </c>
    </row>
    <row r="40" spans="2:12" x14ac:dyDescent="0.2">
      <c r="D40" s="5" t="s">
        <v>472</v>
      </c>
      <c r="F40" s="25" t="s">
        <v>414</v>
      </c>
      <c r="G40" s="50" t="s">
        <v>414</v>
      </c>
      <c r="H40" s="50" t="s">
        <v>414</v>
      </c>
      <c r="I40" s="19">
        <v>1</v>
      </c>
      <c r="J40" s="22">
        <f>K40+L40</f>
        <v>1</v>
      </c>
      <c r="K40" s="19">
        <v>1</v>
      </c>
      <c r="L40" s="50" t="s">
        <v>414</v>
      </c>
    </row>
    <row r="41" spans="2:12" x14ac:dyDescent="0.2">
      <c r="F41" s="18"/>
      <c r="G41" s="19"/>
      <c r="H41" s="19"/>
      <c r="I41" s="19"/>
    </row>
    <row r="42" spans="2:12" x14ac:dyDescent="0.2">
      <c r="C42" s="5" t="s">
        <v>471</v>
      </c>
      <c r="F42" s="18">
        <v>1992</v>
      </c>
      <c r="G42" s="19">
        <v>1878</v>
      </c>
      <c r="H42" s="19">
        <v>2045</v>
      </c>
      <c r="I42" s="19">
        <v>1833</v>
      </c>
      <c r="J42" s="22">
        <f>K42+L42</f>
        <v>1783</v>
      </c>
      <c r="K42" s="19">
        <v>816</v>
      </c>
      <c r="L42" s="19">
        <v>967</v>
      </c>
    </row>
    <row r="43" spans="2:12" x14ac:dyDescent="0.2">
      <c r="C43" s="5" t="s">
        <v>470</v>
      </c>
      <c r="F43" s="18">
        <v>1191</v>
      </c>
      <c r="G43" s="19">
        <v>1095</v>
      </c>
      <c r="H43" s="19">
        <v>953</v>
      </c>
      <c r="I43" s="19">
        <v>778</v>
      </c>
      <c r="J43" s="22">
        <f>K43+L43</f>
        <v>826</v>
      </c>
      <c r="K43" s="19">
        <v>498</v>
      </c>
      <c r="L43" s="19">
        <v>328</v>
      </c>
    </row>
    <row r="44" spans="2:12" x14ac:dyDescent="0.2">
      <c r="C44" s="5" t="s">
        <v>469</v>
      </c>
      <c r="F44" s="25" t="s">
        <v>18</v>
      </c>
      <c r="G44" s="20" t="s">
        <v>18</v>
      </c>
      <c r="H44" s="20" t="s">
        <v>18</v>
      </c>
      <c r="I44" s="20" t="s">
        <v>18</v>
      </c>
      <c r="J44" s="22">
        <f>K44+L44</f>
        <v>92</v>
      </c>
      <c r="K44" s="19">
        <v>76</v>
      </c>
      <c r="L44" s="19">
        <v>16</v>
      </c>
    </row>
    <row r="45" spans="2:12" x14ac:dyDescent="0.2">
      <c r="C45" s="5" t="s">
        <v>420</v>
      </c>
      <c r="F45" s="18">
        <v>4000</v>
      </c>
      <c r="G45" s="19">
        <v>3643</v>
      </c>
      <c r="H45" s="19">
        <v>3401</v>
      </c>
      <c r="I45" s="19">
        <v>3008</v>
      </c>
      <c r="J45" s="22">
        <f>K45+L45</f>
        <v>2609</v>
      </c>
      <c r="K45" s="19">
        <v>1509</v>
      </c>
      <c r="L45" s="19">
        <v>1100</v>
      </c>
    </row>
    <row r="46" spans="2:12" x14ac:dyDescent="0.2">
      <c r="C46" s="5" t="s">
        <v>468</v>
      </c>
      <c r="F46" s="18">
        <v>682</v>
      </c>
      <c r="G46" s="19">
        <v>729</v>
      </c>
      <c r="H46" s="19">
        <v>731</v>
      </c>
      <c r="I46" s="19">
        <v>733</v>
      </c>
      <c r="J46" s="22">
        <f>K46+L46</f>
        <v>928</v>
      </c>
      <c r="K46" s="19">
        <v>408</v>
      </c>
      <c r="L46" s="19">
        <v>520</v>
      </c>
    </row>
    <row r="47" spans="2:12" x14ac:dyDescent="0.2">
      <c r="F47" s="18"/>
      <c r="G47" s="19"/>
      <c r="H47" s="19"/>
      <c r="I47" s="19"/>
    </row>
    <row r="48" spans="2:12" x14ac:dyDescent="0.2">
      <c r="B48" s="5" t="s">
        <v>417</v>
      </c>
      <c r="D48" s="5" t="s">
        <v>467</v>
      </c>
      <c r="F48" s="18">
        <v>8</v>
      </c>
      <c r="G48" s="19">
        <v>2</v>
      </c>
      <c r="H48" s="19">
        <v>5</v>
      </c>
      <c r="I48" s="19">
        <v>3</v>
      </c>
      <c r="J48" s="22">
        <f>K48+L48</f>
        <v>6</v>
      </c>
      <c r="K48" s="19">
        <v>2</v>
      </c>
      <c r="L48" s="19">
        <v>4</v>
      </c>
    </row>
    <row r="49" spans="2:12" x14ac:dyDescent="0.2">
      <c r="B49" s="5" t="s">
        <v>417</v>
      </c>
      <c r="D49" s="5" t="s">
        <v>466</v>
      </c>
      <c r="F49" s="18">
        <v>35</v>
      </c>
      <c r="G49" s="19">
        <v>24</v>
      </c>
      <c r="H49" s="19">
        <v>33</v>
      </c>
      <c r="I49" s="19">
        <v>30</v>
      </c>
      <c r="J49" s="22">
        <f>K49+L49</f>
        <v>36</v>
      </c>
      <c r="K49" s="19">
        <v>5</v>
      </c>
      <c r="L49" s="19">
        <v>31</v>
      </c>
    </row>
    <row r="50" spans="2:12" x14ac:dyDescent="0.2">
      <c r="B50" s="5" t="s">
        <v>417</v>
      </c>
      <c r="D50" s="5" t="s">
        <v>465</v>
      </c>
      <c r="F50" s="18">
        <v>31</v>
      </c>
      <c r="G50" s="19">
        <v>30</v>
      </c>
      <c r="H50" s="19">
        <v>26</v>
      </c>
      <c r="I50" s="19">
        <v>31</v>
      </c>
      <c r="J50" s="22">
        <f>K50+L50</f>
        <v>36</v>
      </c>
      <c r="K50" s="19">
        <v>5</v>
      </c>
      <c r="L50" s="19">
        <v>31</v>
      </c>
    </row>
    <row r="51" spans="2:12" x14ac:dyDescent="0.2">
      <c r="B51" s="5" t="s">
        <v>417</v>
      </c>
      <c r="D51" s="5" t="s">
        <v>464</v>
      </c>
      <c r="F51" s="25" t="s">
        <v>18</v>
      </c>
      <c r="G51" s="20" t="s">
        <v>18</v>
      </c>
      <c r="H51" s="20" t="s">
        <v>18</v>
      </c>
      <c r="I51" s="20" t="s">
        <v>18</v>
      </c>
      <c r="J51" s="22">
        <f>K51+L51</f>
        <v>1</v>
      </c>
      <c r="K51" s="19">
        <v>1</v>
      </c>
      <c r="L51" s="50" t="s">
        <v>414</v>
      </c>
    </row>
    <row r="52" spans="2:12" x14ac:dyDescent="0.2">
      <c r="B52" s="1" t="s">
        <v>478</v>
      </c>
      <c r="C52" s="2"/>
      <c r="D52" s="2"/>
      <c r="E52" s="2"/>
      <c r="F52" s="38">
        <v>1870</v>
      </c>
      <c r="G52" s="39">
        <v>2002</v>
      </c>
      <c r="H52" s="39">
        <v>1855</v>
      </c>
      <c r="I52" s="39">
        <v>1875</v>
      </c>
      <c r="J52" s="2">
        <f>SUM(J54,J62:J66)</f>
        <v>1868</v>
      </c>
      <c r="K52" s="2">
        <f>SUM(K54,K62:K66)</f>
        <v>1020</v>
      </c>
      <c r="L52" s="2">
        <f>SUM(L54,L62:L66)</f>
        <v>848</v>
      </c>
    </row>
    <row r="53" spans="2:12" x14ac:dyDescent="0.2">
      <c r="F53" s="18"/>
      <c r="G53" s="19"/>
      <c r="H53" s="19"/>
      <c r="I53" s="19"/>
    </row>
    <row r="54" spans="2:12" x14ac:dyDescent="0.2">
      <c r="C54" s="5" t="s">
        <v>433</v>
      </c>
      <c r="F54" s="18">
        <v>1287</v>
      </c>
      <c r="G54" s="19">
        <v>1409</v>
      </c>
      <c r="H54" s="19">
        <v>1332</v>
      </c>
      <c r="I54" s="19">
        <v>1389</v>
      </c>
      <c r="J54" s="22">
        <f>J55+J56+J57+J58+J59+J60</f>
        <v>1384</v>
      </c>
      <c r="K54" s="22">
        <f>K55+K56+K57+K58+K59+K60</f>
        <v>694</v>
      </c>
      <c r="L54" s="22">
        <f>L55+L56+L57+L58+L59+L60</f>
        <v>690</v>
      </c>
    </row>
    <row r="55" spans="2:12" x14ac:dyDescent="0.2">
      <c r="D55" s="5" t="s">
        <v>477</v>
      </c>
      <c r="F55" s="18">
        <v>958</v>
      </c>
      <c r="G55" s="19">
        <v>1195</v>
      </c>
      <c r="H55" s="19">
        <v>1138</v>
      </c>
      <c r="I55" s="19">
        <v>1214</v>
      </c>
      <c r="J55" s="22">
        <f>K55+L55</f>
        <v>1232</v>
      </c>
      <c r="K55" s="19">
        <v>683</v>
      </c>
      <c r="L55" s="19">
        <v>549</v>
      </c>
    </row>
    <row r="56" spans="2:12" x14ac:dyDescent="0.2">
      <c r="D56" s="5" t="s">
        <v>476</v>
      </c>
      <c r="F56" s="18">
        <v>318</v>
      </c>
      <c r="G56" s="19">
        <v>208</v>
      </c>
      <c r="H56" s="19">
        <v>194</v>
      </c>
      <c r="I56" s="19">
        <v>175</v>
      </c>
      <c r="J56" s="22">
        <f>K56+L56</f>
        <v>150</v>
      </c>
      <c r="K56" s="19">
        <v>10</v>
      </c>
      <c r="L56" s="19">
        <v>140</v>
      </c>
    </row>
    <row r="57" spans="2:12" x14ac:dyDescent="0.2">
      <c r="D57" s="5" t="s">
        <v>475</v>
      </c>
      <c r="F57" s="18">
        <v>2</v>
      </c>
      <c r="G57" s="19">
        <v>2</v>
      </c>
      <c r="H57" s="50" t="s">
        <v>414</v>
      </c>
      <c r="I57" s="50" t="s">
        <v>414</v>
      </c>
      <c r="J57" s="22">
        <f>K57+L57</f>
        <v>2</v>
      </c>
      <c r="K57" s="19">
        <v>1</v>
      </c>
      <c r="L57" s="19">
        <v>1</v>
      </c>
    </row>
    <row r="58" spans="2:12" x14ac:dyDescent="0.2">
      <c r="D58" s="5" t="s">
        <v>474</v>
      </c>
      <c r="F58" s="18">
        <v>9</v>
      </c>
      <c r="G58" s="19">
        <v>4</v>
      </c>
      <c r="H58" s="50" t="s">
        <v>414</v>
      </c>
      <c r="I58" s="50" t="s">
        <v>414</v>
      </c>
      <c r="J58" s="17" t="s">
        <v>414</v>
      </c>
      <c r="K58" s="50" t="s">
        <v>414</v>
      </c>
      <c r="L58" s="50" t="s">
        <v>414</v>
      </c>
    </row>
    <row r="59" spans="2:12" x14ac:dyDescent="0.2">
      <c r="D59" s="5" t="s">
        <v>473</v>
      </c>
      <c r="F59" s="25" t="s">
        <v>414</v>
      </c>
      <c r="G59" s="50" t="s">
        <v>414</v>
      </c>
      <c r="H59" s="50" t="s">
        <v>414</v>
      </c>
      <c r="I59" s="50" t="s">
        <v>414</v>
      </c>
      <c r="J59" s="17" t="s">
        <v>414</v>
      </c>
      <c r="K59" s="50" t="s">
        <v>414</v>
      </c>
      <c r="L59" s="50" t="s">
        <v>414</v>
      </c>
    </row>
    <row r="60" spans="2:12" x14ac:dyDescent="0.2">
      <c r="D60" s="5" t="s">
        <v>472</v>
      </c>
      <c r="F60" s="25" t="s">
        <v>414</v>
      </c>
      <c r="G60" s="50" t="s">
        <v>414</v>
      </c>
      <c r="H60" s="50" t="s">
        <v>414</v>
      </c>
      <c r="I60" s="50" t="s">
        <v>414</v>
      </c>
      <c r="J60" s="17" t="s">
        <v>414</v>
      </c>
      <c r="K60" s="50" t="s">
        <v>414</v>
      </c>
      <c r="L60" s="50" t="s">
        <v>414</v>
      </c>
    </row>
    <row r="61" spans="2:12" x14ac:dyDescent="0.2">
      <c r="F61" s="18"/>
      <c r="G61" s="19"/>
      <c r="H61" s="19"/>
      <c r="I61" s="19"/>
    </row>
    <row r="62" spans="2:12" x14ac:dyDescent="0.2">
      <c r="C62" s="5" t="s">
        <v>471</v>
      </c>
      <c r="F62" s="18">
        <v>120</v>
      </c>
      <c r="G62" s="19">
        <v>82</v>
      </c>
      <c r="H62" s="19">
        <v>20</v>
      </c>
      <c r="I62" s="19">
        <v>58</v>
      </c>
      <c r="J62" s="22">
        <f>K62+L62</f>
        <v>59</v>
      </c>
      <c r="K62" s="19">
        <v>32</v>
      </c>
      <c r="L62" s="19">
        <v>27</v>
      </c>
    </row>
    <row r="63" spans="2:12" x14ac:dyDescent="0.2">
      <c r="C63" s="5" t="s">
        <v>470</v>
      </c>
      <c r="F63" s="18">
        <v>182</v>
      </c>
      <c r="G63" s="19">
        <v>225</v>
      </c>
      <c r="H63" s="19">
        <v>245</v>
      </c>
      <c r="I63" s="19">
        <v>263</v>
      </c>
      <c r="J63" s="22">
        <f>K63+L63</f>
        <v>264</v>
      </c>
      <c r="K63" s="19">
        <v>190</v>
      </c>
      <c r="L63" s="19">
        <v>74</v>
      </c>
    </row>
    <row r="64" spans="2:12" x14ac:dyDescent="0.2">
      <c r="C64" s="5" t="s">
        <v>469</v>
      </c>
      <c r="F64" s="25" t="s">
        <v>18</v>
      </c>
      <c r="G64" s="20" t="s">
        <v>18</v>
      </c>
      <c r="H64" s="20" t="s">
        <v>18</v>
      </c>
      <c r="I64" s="20" t="s">
        <v>18</v>
      </c>
      <c r="J64" s="22">
        <f>K64+L64</f>
        <v>1</v>
      </c>
      <c r="K64" s="19">
        <v>1</v>
      </c>
      <c r="L64" s="50" t="s">
        <v>414</v>
      </c>
    </row>
    <row r="65" spans="1:12" x14ac:dyDescent="0.2">
      <c r="C65" s="5" t="s">
        <v>420</v>
      </c>
      <c r="F65" s="18">
        <v>155</v>
      </c>
      <c r="G65" s="19">
        <v>101</v>
      </c>
      <c r="H65" s="19">
        <v>82</v>
      </c>
      <c r="I65" s="19">
        <v>79</v>
      </c>
      <c r="J65" s="22">
        <f>K65+L65</f>
        <v>67</v>
      </c>
      <c r="K65" s="19">
        <v>51</v>
      </c>
      <c r="L65" s="19">
        <v>16</v>
      </c>
    </row>
    <row r="66" spans="1:12" x14ac:dyDescent="0.2">
      <c r="C66" s="5" t="s">
        <v>468</v>
      </c>
      <c r="F66" s="18">
        <v>126</v>
      </c>
      <c r="G66" s="19">
        <v>185</v>
      </c>
      <c r="H66" s="19">
        <v>176</v>
      </c>
      <c r="I66" s="19">
        <v>86</v>
      </c>
      <c r="J66" s="22">
        <f>K66+L66</f>
        <v>93</v>
      </c>
      <c r="K66" s="19">
        <v>52</v>
      </c>
      <c r="L66" s="19">
        <v>41</v>
      </c>
    </row>
    <row r="67" spans="1:12" x14ac:dyDescent="0.2">
      <c r="F67" s="18"/>
      <c r="G67" s="19"/>
      <c r="H67" s="19"/>
      <c r="I67" s="19"/>
    </row>
    <row r="68" spans="1:12" x14ac:dyDescent="0.2">
      <c r="B68" s="5" t="s">
        <v>417</v>
      </c>
      <c r="D68" s="5" t="s">
        <v>467</v>
      </c>
      <c r="F68" s="25" t="s">
        <v>414</v>
      </c>
      <c r="G68" s="50" t="s">
        <v>414</v>
      </c>
      <c r="H68" s="50" t="s">
        <v>414</v>
      </c>
      <c r="I68" s="19">
        <v>1</v>
      </c>
      <c r="J68" s="17" t="s">
        <v>414</v>
      </c>
      <c r="K68" s="50" t="s">
        <v>414</v>
      </c>
      <c r="L68" s="50" t="s">
        <v>414</v>
      </c>
    </row>
    <row r="69" spans="1:12" x14ac:dyDescent="0.2">
      <c r="B69" s="5" t="s">
        <v>417</v>
      </c>
      <c r="D69" s="5" t="s">
        <v>466</v>
      </c>
      <c r="F69" s="25" t="s">
        <v>414</v>
      </c>
      <c r="G69" s="50" t="s">
        <v>414</v>
      </c>
      <c r="H69" s="50" t="s">
        <v>414</v>
      </c>
      <c r="I69" s="50" t="s">
        <v>414</v>
      </c>
      <c r="J69" s="17" t="s">
        <v>414</v>
      </c>
      <c r="K69" s="50" t="s">
        <v>414</v>
      </c>
      <c r="L69" s="50" t="s">
        <v>414</v>
      </c>
    </row>
    <row r="70" spans="1:12" x14ac:dyDescent="0.2">
      <c r="B70" s="5" t="s">
        <v>417</v>
      </c>
      <c r="D70" s="5" t="s">
        <v>465</v>
      </c>
      <c r="F70" s="18">
        <v>4</v>
      </c>
      <c r="G70" s="50" t="s">
        <v>414</v>
      </c>
      <c r="H70" s="50" t="s">
        <v>414</v>
      </c>
      <c r="I70" s="50" t="s">
        <v>414</v>
      </c>
      <c r="J70" s="17" t="s">
        <v>414</v>
      </c>
      <c r="K70" s="50" t="s">
        <v>414</v>
      </c>
      <c r="L70" s="50" t="s">
        <v>414</v>
      </c>
    </row>
    <row r="71" spans="1:12" ht="18" thickBot="1" x14ac:dyDescent="0.25">
      <c r="B71" s="8" t="s">
        <v>417</v>
      </c>
      <c r="C71" s="7"/>
      <c r="D71" s="8" t="s">
        <v>464</v>
      </c>
      <c r="E71" s="7"/>
      <c r="F71" s="57" t="s">
        <v>18</v>
      </c>
      <c r="G71" s="56" t="s">
        <v>18</v>
      </c>
      <c r="H71" s="56" t="s">
        <v>18</v>
      </c>
      <c r="I71" s="56" t="s">
        <v>18</v>
      </c>
      <c r="J71" s="31" t="s">
        <v>414</v>
      </c>
      <c r="K71" s="56" t="s">
        <v>414</v>
      </c>
      <c r="L71" s="56" t="s">
        <v>414</v>
      </c>
    </row>
    <row r="72" spans="1:12" x14ac:dyDescent="0.2">
      <c r="F72" s="5" t="s">
        <v>39</v>
      </c>
    </row>
    <row r="73" spans="1:12" x14ac:dyDescent="0.2">
      <c r="A73" s="5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4"/>
  <dimension ref="A1:L73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4.69921875" style="6" customWidth="1"/>
    <col min="3" max="6" width="9.69921875" style="6" customWidth="1"/>
    <col min="7" max="9" width="8.69921875" style="6"/>
    <col min="10" max="10" width="9.69921875" style="6" customWidth="1"/>
    <col min="11" max="16384" width="8.69921875" style="6"/>
  </cols>
  <sheetData>
    <row r="1" spans="1:12" x14ac:dyDescent="0.2">
      <c r="A1" s="5"/>
    </row>
    <row r="6" spans="1:12" x14ac:dyDescent="0.2">
      <c r="E6" s="1" t="s">
        <v>482</v>
      </c>
    </row>
    <row r="8" spans="1:12" x14ac:dyDescent="0.2">
      <c r="C8" s="1" t="s">
        <v>517</v>
      </c>
    </row>
    <row r="9" spans="1:12" ht="18" thickBot="1" x14ac:dyDescent="0.25">
      <c r="B9" s="7"/>
      <c r="C9" s="7"/>
      <c r="D9" s="7"/>
      <c r="E9" s="8" t="s">
        <v>516</v>
      </c>
      <c r="F9" s="7"/>
      <c r="G9" s="7"/>
      <c r="H9" s="7"/>
      <c r="I9" s="7"/>
      <c r="J9" s="7"/>
      <c r="K9" s="8" t="s">
        <v>515</v>
      </c>
      <c r="L9" s="7"/>
    </row>
    <row r="10" spans="1:12" x14ac:dyDescent="0.2">
      <c r="C10" s="9"/>
      <c r="D10" s="12"/>
      <c r="E10" s="12"/>
      <c r="F10" s="9"/>
      <c r="G10" s="12"/>
      <c r="H10" s="12"/>
      <c r="I10" s="12"/>
      <c r="J10" s="9"/>
      <c r="K10" s="12"/>
      <c r="L10" s="12"/>
    </row>
    <row r="11" spans="1:12" x14ac:dyDescent="0.2">
      <c r="C11" s="14" t="s">
        <v>514</v>
      </c>
      <c r="D11" s="9"/>
      <c r="E11" s="9"/>
      <c r="F11" s="14" t="s">
        <v>513</v>
      </c>
      <c r="G11" s="9"/>
      <c r="H11" s="9"/>
      <c r="I11" s="9"/>
      <c r="J11" s="14" t="s">
        <v>512</v>
      </c>
      <c r="K11" s="9"/>
      <c r="L11" s="9"/>
    </row>
    <row r="12" spans="1:12" x14ac:dyDescent="0.2">
      <c r="C12" s="9"/>
      <c r="D12" s="14" t="s">
        <v>511</v>
      </c>
      <c r="E12" s="14" t="s">
        <v>510</v>
      </c>
      <c r="F12" s="14" t="s">
        <v>499</v>
      </c>
      <c r="G12" s="14" t="s">
        <v>509</v>
      </c>
      <c r="H12" s="14" t="s">
        <v>508</v>
      </c>
      <c r="I12" s="14" t="s">
        <v>507</v>
      </c>
      <c r="J12" s="14" t="s">
        <v>499</v>
      </c>
      <c r="K12" s="14" t="s">
        <v>506</v>
      </c>
      <c r="L12" s="14" t="s">
        <v>505</v>
      </c>
    </row>
    <row r="13" spans="1:12" x14ac:dyDescent="0.2"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2">
      <c r="C14" s="9"/>
    </row>
    <row r="15" spans="1:12" x14ac:dyDescent="0.2">
      <c r="B15" s="5" t="s">
        <v>365</v>
      </c>
      <c r="C15" s="21">
        <f>F15+J15+D46+L46</f>
        <v>5266</v>
      </c>
      <c r="D15" s="19">
        <f>5266-1977</f>
        <v>3289</v>
      </c>
      <c r="E15" s="22">
        <f>C15-D15</f>
        <v>1977</v>
      </c>
      <c r="F15" s="22">
        <f>G15+H15+I15</f>
        <v>108</v>
      </c>
      <c r="G15" s="19">
        <v>93</v>
      </c>
      <c r="H15" s="19">
        <v>6</v>
      </c>
      <c r="I15" s="19">
        <v>9</v>
      </c>
      <c r="J15" s="22">
        <f>K15+L15+C46</f>
        <v>1618</v>
      </c>
      <c r="K15" s="19">
        <v>10</v>
      </c>
      <c r="L15" s="19">
        <v>192</v>
      </c>
    </row>
    <row r="16" spans="1:12" x14ac:dyDescent="0.2">
      <c r="B16" s="5" t="s">
        <v>83</v>
      </c>
      <c r="C16" s="21">
        <f>F16+J16+D47+L47</f>
        <v>5978</v>
      </c>
      <c r="D16" s="19">
        <f>5978-2018</f>
        <v>3960</v>
      </c>
      <c r="E16" s="22">
        <f>C16-D16</f>
        <v>2018</v>
      </c>
      <c r="F16" s="22">
        <f>G16+H16+I16</f>
        <v>139</v>
      </c>
      <c r="G16" s="19">
        <v>117</v>
      </c>
      <c r="H16" s="19">
        <v>11</v>
      </c>
      <c r="I16" s="19">
        <v>11</v>
      </c>
      <c r="J16" s="22">
        <f>K16+L16+C47</f>
        <v>1743</v>
      </c>
      <c r="K16" s="19">
        <v>4</v>
      </c>
      <c r="L16" s="19">
        <v>254</v>
      </c>
    </row>
    <row r="17" spans="2:12" x14ac:dyDescent="0.2">
      <c r="B17" s="5" t="s">
        <v>82</v>
      </c>
      <c r="C17" s="21">
        <f>F17+J17+D48+L48</f>
        <v>5441</v>
      </c>
      <c r="D17" s="19">
        <f>5441-2091</f>
        <v>3350</v>
      </c>
      <c r="E17" s="22">
        <f>C17-D17</f>
        <v>2091</v>
      </c>
      <c r="F17" s="22">
        <f>G17+H17+I17</f>
        <v>34</v>
      </c>
      <c r="G17" s="19">
        <v>24</v>
      </c>
      <c r="H17" s="19">
        <v>7</v>
      </c>
      <c r="I17" s="19">
        <v>3</v>
      </c>
      <c r="J17" s="22">
        <f>K17+L17+C48</f>
        <v>1991</v>
      </c>
      <c r="K17" s="19">
        <v>3</v>
      </c>
      <c r="L17" s="19">
        <v>185</v>
      </c>
    </row>
    <row r="18" spans="2:12" x14ac:dyDescent="0.2">
      <c r="C18" s="9"/>
      <c r="D18" s="19"/>
      <c r="G18" s="19"/>
      <c r="H18" s="19"/>
      <c r="I18" s="19"/>
      <c r="K18" s="19"/>
      <c r="L18" s="19"/>
    </row>
    <row r="19" spans="2:12" x14ac:dyDescent="0.2">
      <c r="B19" s="5" t="s">
        <v>487</v>
      </c>
      <c r="C19" s="21">
        <f>F19+J19+D50+L50</f>
        <v>6223</v>
      </c>
      <c r="D19" s="19">
        <f>6223-2126</f>
        <v>4097</v>
      </c>
      <c r="E19" s="22">
        <f>C19-D19</f>
        <v>2126</v>
      </c>
      <c r="F19" s="22">
        <f>G19+H19+I19</f>
        <v>55</v>
      </c>
      <c r="G19" s="19">
        <v>35</v>
      </c>
      <c r="H19" s="19">
        <v>7</v>
      </c>
      <c r="I19" s="19">
        <v>13</v>
      </c>
      <c r="J19" s="22">
        <f>K19+L19+C50</f>
        <v>2204</v>
      </c>
      <c r="K19" s="19">
        <v>10</v>
      </c>
      <c r="L19" s="19">
        <v>289</v>
      </c>
    </row>
    <row r="20" spans="2:12" x14ac:dyDescent="0.2">
      <c r="B20" s="5" t="s">
        <v>232</v>
      </c>
      <c r="C20" s="21">
        <f>F20+J20+D51+L51</f>
        <v>6268</v>
      </c>
      <c r="D20" s="19">
        <v>3958</v>
      </c>
      <c r="E20" s="22">
        <f>C20-D20</f>
        <v>2310</v>
      </c>
      <c r="F20" s="22">
        <f>G20+H20+I20</f>
        <v>41</v>
      </c>
      <c r="G20" s="19">
        <v>27</v>
      </c>
      <c r="H20" s="19">
        <v>4</v>
      </c>
      <c r="I20" s="19">
        <v>10</v>
      </c>
      <c r="J20" s="22">
        <f>K20+L20+C51</f>
        <v>2400</v>
      </c>
      <c r="K20" s="19">
        <v>2</v>
      </c>
      <c r="L20" s="19">
        <v>280</v>
      </c>
    </row>
    <row r="21" spans="2:12" x14ac:dyDescent="0.2">
      <c r="B21" s="5" t="s">
        <v>231</v>
      </c>
      <c r="C21" s="21">
        <f>F21+J21+D52+L52</f>
        <v>6490</v>
      </c>
      <c r="D21" s="19">
        <v>3981</v>
      </c>
      <c r="E21" s="22">
        <f>C21-D21</f>
        <v>2509</v>
      </c>
      <c r="F21" s="22">
        <f>G21+H21+I21</f>
        <v>53</v>
      </c>
      <c r="G21" s="19">
        <v>30</v>
      </c>
      <c r="H21" s="19">
        <v>6</v>
      </c>
      <c r="I21" s="19">
        <v>17</v>
      </c>
      <c r="J21" s="22">
        <f>K21+L21+C52</f>
        <v>2585</v>
      </c>
      <c r="K21" s="19">
        <v>2</v>
      </c>
      <c r="L21" s="19">
        <v>314</v>
      </c>
    </row>
    <row r="22" spans="2:12" x14ac:dyDescent="0.2">
      <c r="C22" s="9"/>
    </row>
    <row r="23" spans="2:12" x14ac:dyDescent="0.2">
      <c r="B23" s="5" t="s">
        <v>80</v>
      </c>
      <c r="C23" s="21">
        <f>F23+J23+D54+L54</f>
        <v>6467</v>
      </c>
      <c r="D23" s="19">
        <v>3953</v>
      </c>
      <c r="E23" s="22">
        <f>C23-D23</f>
        <v>2514</v>
      </c>
      <c r="F23" s="22">
        <f>G23+H23+I23</f>
        <v>32</v>
      </c>
      <c r="G23" s="19">
        <v>20</v>
      </c>
      <c r="H23" s="19">
        <v>4</v>
      </c>
      <c r="I23" s="19">
        <v>8</v>
      </c>
      <c r="J23" s="22">
        <f>K23+L23+C54</f>
        <v>2583</v>
      </c>
      <c r="K23" s="19">
        <v>4</v>
      </c>
      <c r="L23" s="19">
        <v>352</v>
      </c>
    </row>
    <row r="24" spans="2:12" x14ac:dyDescent="0.2">
      <c r="B24" s="5" t="s">
        <v>79</v>
      </c>
      <c r="C24" s="21">
        <f>F24+J24+D55+L55</f>
        <v>6264</v>
      </c>
      <c r="D24" s="19">
        <v>3866</v>
      </c>
      <c r="E24" s="22">
        <f>C24-D24</f>
        <v>2398</v>
      </c>
      <c r="F24" s="22">
        <f>G24+H24+I24</f>
        <v>28</v>
      </c>
      <c r="G24" s="19">
        <v>15</v>
      </c>
      <c r="H24" s="19">
        <v>5</v>
      </c>
      <c r="I24" s="19">
        <v>8</v>
      </c>
      <c r="J24" s="22">
        <f>K24+L24+C55</f>
        <v>2543</v>
      </c>
      <c r="K24" s="19">
        <v>7</v>
      </c>
      <c r="L24" s="19">
        <v>333</v>
      </c>
    </row>
    <row r="25" spans="2:12" x14ac:dyDescent="0.2">
      <c r="B25" s="5" t="s">
        <v>78</v>
      </c>
      <c r="C25" s="21">
        <f>F25+J25+D56+L56</f>
        <v>5602</v>
      </c>
      <c r="D25" s="19">
        <v>3520</v>
      </c>
      <c r="E25" s="22">
        <f>C25-D25</f>
        <v>2082</v>
      </c>
      <c r="F25" s="22">
        <f>G25+H25+I25</f>
        <v>41</v>
      </c>
      <c r="G25" s="19">
        <v>20</v>
      </c>
      <c r="H25" s="19">
        <v>4</v>
      </c>
      <c r="I25" s="19">
        <v>17</v>
      </c>
      <c r="J25" s="22">
        <f>K25+L25+C56</f>
        <v>2201</v>
      </c>
      <c r="K25" s="19">
        <v>5</v>
      </c>
      <c r="L25" s="19">
        <v>368</v>
      </c>
    </row>
    <row r="26" spans="2:12" x14ac:dyDescent="0.2">
      <c r="C26" s="9"/>
    </row>
    <row r="27" spans="2:12" x14ac:dyDescent="0.2">
      <c r="B27" s="5" t="s">
        <v>77</v>
      </c>
      <c r="C27" s="21">
        <f>F27+J27+D58+L58</f>
        <v>4796</v>
      </c>
      <c r="D27" s="19">
        <v>3164</v>
      </c>
      <c r="E27" s="22">
        <f>C27-D27</f>
        <v>1632</v>
      </c>
      <c r="F27" s="22">
        <f>G27+H27+I27</f>
        <v>35</v>
      </c>
      <c r="G27" s="19">
        <v>19</v>
      </c>
      <c r="H27" s="19">
        <v>4</v>
      </c>
      <c r="I27" s="19">
        <v>12</v>
      </c>
      <c r="J27" s="22">
        <f>K27+L27+C58</f>
        <v>1793</v>
      </c>
      <c r="K27" s="19">
        <v>5</v>
      </c>
      <c r="L27" s="19">
        <v>353</v>
      </c>
    </row>
    <row r="28" spans="2:12" x14ac:dyDescent="0.2">
      <c r="B28" s="5" t="s">
        <v>76</v>
      </c>
      <c r="C28" s="21">
        <f>F28+J28+D59+L59</f>
        <v>4233</v>
      </c>
      <c r="D28" s="19">
        <v>2936</v>
      </c>
      <c r="E28" s="22">
        <f>C28-D28</f>
        <v>1297</v>
      </c>
      <c r="F28" s="22">
        <f>G28+H28+I28</f>
        <v>20</v>
      </c>
      <c r="G28" s="19">
        <v>10</v>
      </c>
      <c r="H28" s="19">
        <v>3</v>
      </c>
      <c r="I28" s="19">
        <v>7</v>
      </c>
      <c r="J28" s="22">
        <f>K28+L28+C59</f>
        <v>1621</v>
      </c>
      <c r="K28" s="19">
        <v>4</v>
      </c>
      <c r="L28" s="19">
        <v>343</v>
      </c>
    </row>
    <row r="29" spans="2:12" x14ac:dyDescent="0.2">
      <c r="B29" s="5" t="s">
        <v>75</v>
      </c>
      <c r="C29" s="21">
        <f>F29+J29+D60+L60</f>
        <v>3800</v>
      </c>
      <c r="D29" s="19">
        <v>2773</v>
      </c>
      <c r="E29" s="22">
        <f>C29-D29</f>
        <v>1027</v>
      </c>
      <c r="F29" s="22">
        <f>G29+H29+I29</f>
        <v>30</v>
      </c>
      <c r="G29" s="19">
        <v>13</v>
      </c>
      <c r="H29" s="19">
        <v>5</v>
      </c>
      <c r="I29" s="19">
        <v>12</v>
      </c>
      <c r="J29" s="22">
        <f>K29+L29+C60</f>
        <v>1494</v>
      </c>
      <c r="K29" s="19">
        <v>5</v>
      </c>
      <c r="L29" s="19">
        <v>382</v>
      </c>
    </row>
    <row r="30" spans="2:12" x14ac:dyDescent="0.2">
      <c r="C30" s="9"/>
    </row>
    <row r="31" spans="2:12" x14ac:dyDescent="0.2">
      <c r="B31" s="5" t="s">
        <v>74</v>
      </c>
      <c r="C31" s="21">
        <f>F31+J31+D62+L62</f>
        <v>3547</v>
      </c>
      <c r="D31" s="19">
        <v>2454</v>
      </c>
      <c r="E31" s="22">
        <f>C31-D31</f>
        <v>1093</v>
      </c>
      <c r="F31" s="22">
        <f>G31+H31+I31</f>
        <v>39</v>
      </c>
      <c r="G31" s="19">
        <v>23</v>
      </c>
      <c r="H31" s="19">
        <v>6</v>
      </c>
      <c r="I31" s="19">
        <v>10</v>
      </c>
      <c r="J31" s="22">
        <f>K31+L31+C62</f>
        <v>1386</v>
      </c>
      <c r="K31" s="19">
        <v>13</v>
      </c>
      <c r="L31" s="19">
        <v>295</v>
      </c>
    </row>
    <row r="32" spans="2:12" x14ac:dyDescent="0.2">
      <c r="B32" s="5" t="s">
        <v>73</v>
      </c>
      <c r="C32" s="21">
        <f>F32+J32+D63+L63</f>
        <v>3152</v>
      </c>
      <c r="D32" s="19">
        <v>2074</v>
      </c>
      <c r="E32" s="22">
        <f>C32-D32</f>
        <v>1078</v>
      </c>
      <c r="F32" s="22">
        <f>G32+H32+I32</f>
        <v>36</v>
      </c>
      <c r="G32" s="19">
        <v>20</v>
      </c>
      <c r="H32" s="19">
        <v>3</v>
      </c>
      <c r="I32" s="19">
        <v>13</v>
      </c>
      <c r="J32" s="22">
        <f>K32+L32+C63</f>
        <v>1276</v>
      </c>
      <c r="K32" s="19">
        <v>11</v>
      </c>
      <c r="L32" s="19">
        <v>235</v>
      </c>
    </row>
    <row r="33" spans="2:12" x14ac:dyDescent="0.2">
      <c r="B33" s="1" t="s">
        <v>72</v>
      </c>
      <c r="C33" s="3">
        <f>C35+C36</f>
        <v>2755</v>
      </c>
      <c r="D33" s="2">
        <f>D35+D36</f>
        <v>1945</v>
      </c>
      <c r="E33" s="2">
        <f>E35+E36</f>
        <v>810</v>
      </c>
      <c r="F33" s="2">
        <f>F35+F36</f>
        <v>28</v>
      </c>
      <c r="G33" s="2">
        <f>G35+G36</f>
        <v>16</v>
      </c>
      <c r="H33" s="2">
        <f>H35+H36</f>
        <v>4</v>
      </c>
      <c r="I33" s="2">
        <f>I35+I36</f>
        <v>8</v>
      </c>
      <c r="J33" s="2">
        <f>J35+J36</f>
        <v>1076</v>
      </c>
      <c r="K33" s="2">
        <f>K35+K36</f>
        <v>2</v>
      </c>
      <c r="L33" s="2">
        <f>L35+L36</f>
        <v>220</v>
      </c>
    </row>
    <row r="34" spans="2:12" x14ac:dyDescent="0.2">
      <c r="C34" s="9"/>
    </row>
    <row r="35" spans="2:12" x14ac:dyDescent="0.2">
      <c r="B35" s="5" t="s">
        <v>486</v>
      </c>
      <c r="C35" s="21">
        <f>F35+J35+D66+L66</f>
        <v>1573</v>
      </c>
      <c r="D35" s="22">
        <f>C35-E35</f>
        <v>1020</v>
      </c>
      <c r="E35" s="19">
        <v>553</v>
      </c>
      <c r="F35" s="22">
        <f>G35+H35+I35</f>
        <v>24</v>
      </c>
      <c r="G35" s="19">
        <v>13</v>
      </c>
      <c r="H35" s="19">
        <v>4</v>
      </c>
      <c r="I35" s="19">
        <v>7</v>
      </c>
      <c r="J35" s="22">
        <f>K35+L35+C66</f>
        <v>797</v>
      </c>
      <c r="K35" s="19">
        <v>2</v>
      </c>
      <c r="L35" s="19">
        <v>188</v>
      </c>
    </row>
    <row r="36" spans="2:12" x14ac:dyDescent="0.2">
      <c r="B36" s="5" t="s">
        <v>485</v>
      </c>
      <c r="C36" s="21">
        <f>F36+J36+D67+L67</f>
        <v>1182</v>
      </c>
      <c r="D36" s="22">
        <f>C36-E36</f>
        <v>925</v>
      </c>
      <c r="E36" s="19">
        <v>257</v>
      </c>
      <c r="F36" s="22">
        <f>G36+H36+I36</f>
        <v>4</v>
      </c>
      <c r="G36" s="19">
        <v>3</v>
      </c>
      <c r="H36" s="20" t="s">
        <v>503</v>
      </c>
      <c r="I36" s="19">
        <v>1</v>
      </c>
      <c r="J36" s="22">
        <f>K36+L36+C67</f>
        <v>279</v>
      </c>
      <c r="K36" s="20" t="s">
        <v>503</v>
      </c>
      <c r="L36" s="19">
        <v>32</v>
      </c>
    </row>
    <row r="37" spans="2:12" x14ac:dyDescent="0.2">
      <c r="C37" s="9"/>
    </row>
    <row r="38" spans="2:12" x14ac:dyDescent="0.2">
      <c r="B38" s="35" t="s">
        <v>484</v>
      </c>
      <c r="C38" s="21">
        <f>F38+J38+D69+L69</f>
        <v>1945</v>
      </c>
      <c r="D38" s="17" t="s">
        <v>504</v>
      </c>
      <c r="E38" s="17" t="s">
        <v>504</v>
      </c>
      <c r="F38" s="22">
        <f>G38+H38+I38</f>
        <v>28</v>
      </c>
      <c r="G38" s="22">
        <f>G33-G39</f>
        <v>16</v>
      </c>
      <c r="H38" s="22">
        <f>H33-H39</f>
        <v>4</v>
      </c>
      <c r="I38" s="22">
        <f>I33-I39</f>
        <v>8</v>
      </c>
      <c r="J38" s="22">
        <f>K38+L38+C69</f>
        <v>756</v>
      </c>
      <c r="K38" s="22">
        <f>K33-K39</f>
        <v>2</v>
      </c>
      <c r="L38" s="22">
        <f>L33-L39</f>
        <v>178</v>
      </c>
    </row>
    <row r="39" spans="2:12" x14ac:dyDescent="0.2">
      <c r="B39" s="35" t="s">
        <v>483</v>
      </c>
      <c r="C39" s="21">
        <f>F39+J39+D70+L70</f>
        <v>810</v>
      </c>
      <c r="D39" s="17" t="s">
        <v>504</v>
      </c>
      <c r="E39" s="17" t="s">
        <v>504</v>
      </c>
      <c r="F39" s="17" t="s">
        <v>504</v>
      </c>
      <c r="G39" s="20" t="s">
        <v>503</v>
      </c>
      <c r="H39" s="20" t="s">
        <v>503</v>
      </c>
      <c r="I39" s="20" t="s">
        <v>503</v>
      </c>
      <c r="J39" s="22">
        <f>K39+L39+C70</f>
        <v>320</v>
      </c>
      <c r="K39" s="20" t="s">
        <v>503</v>
      </c>
      <c r="L39" s="19">
        <v>42</v>
      </c>
    </row>
    <row r="40" spans="2:12" x14ac:dyDescent="0.2">
      <c r="B40" s="12"/>
      <c r="C40" s="10"/>
      <c r="D40" s="12"/>
      <c r="E40" s="12"/>
      <c r="F40" s="12"/>
      <c r="G40" s="12"/>
      <c r="H40" s="12"/>
      <c r="I40" s="12"/>
      <c r="J40" s="12"/>
      <c r="K40" s="12"/>
      <c r="L40" s="12"/>
    </row>
    <row r="41" spans="2:12" x14ac:dyDescent="0.2">
      <c r="C41" s="10"/>
      <c r="D41" s="9"/>
      <c r="E41" s="12"/>
      <c r="F41" s="12"/>
      <c r="G41" s="12"/>
      <c r="H41" s="12"/>
      <c r="I41" s="12"/>
      <c r="J41" s="12"/>
      <c r="K41" s="12"/>
      <c r="L41" s="9"/>
    </row>
    <row r="42" spans="2:12" x14ac:dyDescent="0.2">
      <c r="C42" s="9"/>
      <c r="D42" s="14" t="s">
        <v>502</v>
      </c>
      <c r="E42" s="9"/>
      <c r="F42" s="9"/>
      <c r="G42" s="9"/>
      <c r="H42" s="9"/>
      <c r="I42" s="9"/>
      <c r="J42" s="9"/>
      <c r="K42" s="9"/>
      <c r="L42" s="14" t="s">
        <v>501</v>
      </c>
    </row>
    <row r="43" spans="2:12" x14ac:dyDescent="0.2">
      <c r="C43" s="14" t="s">
        <v>500</v>
      </c>
      <c r="D43" s="14" t="s">
        <v>499</v>
      </c>
      <c r="E43" s="14" t="s">
        <v>498</v>
      </c>
      <c r="F43" s="14" t="s">
        <v>497</v>
      </c>
      <c r="G43" s="14" t="s">
        <v>496</v>
      </c>
      <c r="H43" s="14" t="s">
        <v>495</v>
      </c>
      <c r="I43" s="14" t="s">
        <v>494</v>
      </c>
      <c r="J43" s="14" t="s">
        <v>493</v>
      </c>
      <c r="K43" s="14" t="s">
        <v>492</v>
      </c>
      <c r="L43" s="9"/>
    </row>
    <row r="44" spans="2:12" x14ac:dyDescent="0.2">
      <c r="B44" s="12"/>
      <c r="C44" s="10"/>
      <c r="D44" s="10"/>
      <c r="E44" s="13" t="s">
        <v>491</v>
      </c>
      <c r="F44" s="13" t="s">
        <v>490</v>
      </c>
      <c r="G44" s="13" t="s">
        <v>489</v>
      </c>
      <c r="H44" s="13" t="s">
        <v>488</v>
      </c>
      <c r="I44" s="10"/>
      <c r="J44" s="10"/>
      <c r="K44" s="10"/>
      <c r="L44" s="10"/>
    </row>
    <row r="45" spans="2:12" x14ac:dyDescent="0.2">
      <c r="C45" s="9"/>
    </row>
    <row r="46" spans="2:12" x14ac:dyDescent="0.2">
      <c r="B46" s="5" t="s">
        <v>365</v>
      </c>
      <c r="C46" s="18">
        <v>1416</v>
      </c>
      <c r="D46" s="22">
        <f>SUM(E46:K46)</f>
        <v>3299</v>
      </c>
      <c r="E46" s="19">
        <v>154</v>
      </c>
      <c r="F46" s="19">
        <v>304</v>
      </c>
      <c r="G46" s="19">
        <v>1055</v>
      </c>
      <c r="H46" s="19">
        <v>906</v>
      </c>
      <c r="I46" s="19">
        <v>8</v>
      </c>
      <c r="J46" s="19">
        <v>605</v>
      </c>
      <c r="K46" s="19">
        <v>267</v>
      </c>
      <c r="L46" s="19">
        <v>241</v>
      </c>
    </row>
    <row r="47" spans="2:12" x14ac:dyDescent="0.2">
      <c r="B47" s="5" t="s">
        <v>83</v>
      </c>
      <c r="C47" s="18">
        <v>1485</v>
      </c>
      <c r="D47" s="22">
        <f>SUM(E47:K47)</f>
        <v>3959</v>
      </c>
      <c r="E47" s="19">
        <v>136</v>
      </c>
      <c r="F47" s="19">
        <v>292</v>
      </c>
      <c r="G47" s="19">
        <v>1827</v>
      </c>
      <c r="H47" s="19">
        <v>450</v>
      </c>
      <c r="I47" s="19">
        <v>4</v>
      </c>
      <c r="J47" s="19">
        <v>1018</v>
      </c>
      <c r="K47" s="19">
        <v>232</v>
      </c>
      <c r="L47" s="19">
        <v>137</v>
      </c>
    </row>
    <row r="48" spans="2:12" x14ac:dyDescent="0.2">
      <c r="B48" s="5" t="s">
        <v>82</v>
      </c>
      <c r="C48" s="18">
        <v>1803</v>
      </c>
      <c r="D48" s="22">
        <f>SUM(E48:K48)</f>
        <v>3327</v>
      </c>
      <c r="E48" s="19">
        <v>171</v>
      </c>
      <c r="F48" s="19">
        <v>254</v>
      </c>
      <c r="G48" s="19">
        <v>1292</v>
      </c>
      <c r="H48" s="19">
        <v>237</v>
      </c>
      <c r="I48" s="19">
        <v>13</v>
      </c>
      <c r="J48" s="19">
        <v>1133</v>
      </c>
      <c r="K48" s="19">
        <v>227</v>
      </c>
      <c r="L48" s="19">
        <v>89</v>
      </c>
    </row>
    <row r="49" spans="2:12" x14ac:dyDescent="0.2">
      <c r="C49" s="18"/>
      <c r="E49" s="19"/>
      <c r="F49" s="19"/>
      <c r="G49" s="19"/>
      <c r="H49" s="19"/>
      <c r="I49" s="19"/>
      <c r="J49" s="19"/>
      <c r="K49" s="19"/>
      <c r="L49" s="19"/>
    </row>
    <row r="50" spans="2:12" x14ac:dyDescent="0.2">
      <c r="B50" s="5" t="s">
        <v>487</v>
      </c>
      <c r="C50" s="18">
        <v>1905</v>
      </c>
      <c r="D50" s="22">
        <f>SUM(E50:K50)</f>
        <v>3811</v>
      </c>
      <c r="E50" s="19">
        <v>89</v>
      </c>
      <c r="F50" s="19">
        <v>206</v>
      </c>
      <c r="G50" s="19">
        <v>1718</v>
      </c>
      <c r="H50" s="19">
        <v>194</v>
      </c>
      <c r="I50" s="19">
        <v>10</v>
      </c>
      <c r="J50" s="19">
        <v>1314</v>
      </c>
      <c r="K50" s="19">
        <v>280</v>
      </c>
      <c r="L50" s="19">
        <v>153</v>
      </c>
    </row>
    <row r="51" spans="2:12" x14ac:dyDescent="0.2">
      <c r="B51" s="5" t="s">
        <v>232</v>
      </c>
      <c r="C51" s="18">
        <v>2118</v>
      </c>
      <c r="D51" s="22">
        <f>SUM(E51:K51)</f>
        <v>3667</v>
      </c>
      <c r="E51" s="19">
        <v>97</v>
      </c>
      <c r="F51" s="19">
        <v>251</v>
      </c>
      <c r="G51" s="19">
        <v>1573</v>
      </c>
      <c r="H51" s="19">
        <v>178</v>
      </c>
      <c r="I51" s="19">
        <v>15</v>
      </c>
      <c r="J51" s="19">
        <v>1313</v>
      </c>
      <c r="K51" s="19">
        <v>240</v>
      </c>
      <c r="L51" s="19">
        <v>160</v>
      </c>
    </row>
    <row r="52" spans="2:12" x14ac:dyDescent="0.2">
      <c r="B52" s="5" t="s">
        <v>231</v>
      </c>
      <c r="C52" s="18">
        <v>2269</v>
      </c>
      <c r="D52" s="22">
        <f>SUM(E52:K52)</f>
        <v>3779</v>
      </c>
      <c r="E52" s="19">
        <v>105</v>
      </c>
      <c r="F52" s="19">
        <v>238</v>
      </c>
      <c r="G52" s="19">
        <v>1548</v>
      </c>
      <c r="H52" s="19">
        <v>213</v>
      </c>
      <c r="I52" s="19">
        <v>19</v>
      </c>
      <c r="J52" s="19">
        <v>1390</v>
      </c>
      <c r="K52" s="19">
        <v>266</v>
      </c>
      <c r="L52" s="19">
        <v>73</v>
      </c>
    </row>
    <row r="53" spans="2:12" x14ac:dyDescent="0.2">
      <c r="C53" s="9"/>
    </row>
    <row r="54" spans="2:12" x14ac:dyDescent="0.2">
      <c r="B54" s="5" t="s">
        <v>80</v>
      </c>
      <c r="C54" s="18">
        <v>2227</v>
      </c>
      <c r="D54" s="22">
        <f>SUM(E54:K54)</f>
        <v>3791</v>
      </c>
      <c r="E54" s="19">
        <v>90</v>
      </c>
      <c r="F54" s="19">
        <v>301</v>
      </c>
      <c r="G54" s="19">
        <v>1446</v>
      </c>
      <c r="H54" s="19">
        <v>221</v>
      </c>
      <c r="I54" s="19">
        <v>35</v>
      </c>
      <c r="J54" s="19">
        <v>1376</v>
      </c>
      <c r="K54" s="19">
        <v>322</v>
      </c>
      <c r="L54" s="19">
        <v>61</v>
      </c>
    </row>
    <row r="55" spans="2:12" x14ac:dyDescent="0.2">
      <c r="B55" s="5" t="s">
        <v>79</v>
      </c>
      <c r="C55" s="18">
        <v>2203</v>
      </c>
      <c r="D55" s="22">
        <f>SUM(E55:K55)</f>
        <v>3590</v>
      </c>
      <c r="E55" s="19">
        <v>128</v>
      </c>
      <c r="F55" s="19">
        <v>246</v>
      </c>
      <c r="G55" s="19">
        <v>1434</v>
      </c>
      <c r="H55" s="19">
        <v>228</v>
      </c>
      <c r="I55" s="19">
        <v>11</v>
      </c>
      <c r="J55" s="19">
        <v>1214</v>
      </c>
      <c r="K55" s="19">
        <v>329</v>
      </c>
      <c r="L55" s="19">
        <v>103</v>
      </c>
    </row>
    <row r="56" spans="2:12" x14ac:dyDescent="0.2">
      <c r="B56" s="5" t="s">
        <v>78</v>
      </c>
      <c r="C56" s="18">
        <v>1828</v>
      </c>
      <c r="D56" s="22">
        <f>SUM(E56:K56)</f>
        <v>3320</v>
      </c>
      <c r="E56" s="19">
        <v>116</v>
      </c>
      <c r="F56" s="19">
        <v>296</v>
      </c>
      <c r="G56" s="19">
        <v>1153</v>
      </c>
      <c r="H56" s="19">
        <v>164</v>
      </c>
      <c r="I56" s="19">
        <v>14</v>
      </c>
      <c r="J56" s="19">
        <v>1289</v>
      </c>
      <c r="K56" s="19">
        <v>288</v>
      </c>
      <c r="L56" s="19">
        <v>40</v>
      </c>
    </row>
    <row r="57" spans="2:12" x14ac:dyDescent="0.2">
      <c r="C57" s="9"/>
    </row>
    <row r="58" spans="2:12" x14ac:dyDescent="0.2">
      <c r="B58" s="5" t="s">
        <v>77</v>
      </c>
      <c r="C58" s="18">
        <v>1435</v>
      </c>
      <c r="D58" s="22">
        <f>SUM(E58:K58)</f>
        <v>2877</v>
      </c>
      <c r="E58" s="19">
        <v>110</v>
      </c>
      <c r="F58" s="19">
        <v>297</v>
      </c>
      <c r="G58" s="19">
        <v>943</v>
      </c>
      <c r="H58" s="19">
        <v>63</v>
      </c>
      <c r="I58" s="19">
        <v>17</v>
      </c>
      <c r="J58" s="19">
        <v>1217</v>
      </c>
      <c r="K58" s="19">
        <v>230</v>
      </c>
      <c r="L58" s="19">
        <v>91</v>
      </c>
    </row>
    <row r="59" spans="2:12" x14ac:dyDescent="0.2">
      <c r="B59" s="5" t="s">
        <v>76</v>
      </c>
      <c r="C59" s="18">
        <v>1274</v>
      </c>
      <c r="D59" s="22">
        <f>SUM(E59:K59)</f>
        <v>2484</v>
      </c>
      <c r="E59" s="19">
        <v>85</v>
      </c>
      <c r="F59" s="19">
        <v>203</v>
      </c>
      <c r="G59" s="19">
        <v>810</v>
      </c>
      <c r="H59" s="19">
        <v>67</v>
      </c>
      <c r="I59" s="19">
        <v>11</v>
      </c>
      <c r="J59" s="19">
        <v>1139</v>
      </c>
      <c r="K59" s="19">
        <v>169</v>
      </c>
      <c r="L59" s="19">
        <v>108</v>
      </c>
    </row>
    <row r="60" spans="2:12" x14ac:dyDescent="0.2">
      <c r="B60" s="5" t="s">
        <v>75</v>
      </c>
      <c r="C60" s="18">
        <v>1107</v>
      </c>
      <c r="D60" s="22">
        <f>SUM(E60:K60)</f>
        <v>2175</v>
      </c>
      <c r="E60" s="19">
        <v>110</v>
      </c>
      <c r="F60" s="19">
        <v>182</v>
      </c>
      <c r="G60" s="19">
        <v>693</v>
      </c>
      <c r="H60" s="19">
        <v>53</v>
      </c>
      <c r="I60" s="19">
        <v>3</v>
      </c>
      <c r="J60" s="19">
        <v>991</v>
      </c>
      <c r="K60" s="19">
        <v>143</v>
      </c>
      <c r="L60" s="19">
        <v>101</v>
      </c>
    </row>
    <row r="61" spans="2:12" x14ac:dyDescent="0.2">
      <c r="C61" s="9"/>
    </row>
    <row r="62" spans="2:12" x14ac:dyDescent="0.2">
      <c r="B62" s="5" t="s">
        <v>74</v>
      </c>
      <c r="C62" s="18">
        <v>1078</v>
      </c>
      <c r="D62" s="22">
        <f>SUM(E62:K62)</f>
        <v>2021</v>
      </c>
      <c r="E62" s="19">
        <v>81</v>
      </c>
      <c r="F62" s="19">
        <v>181</v>
      </c>
      <c r="G62" s="19">
        <v>621</v>
      </c>
      <c r="H62" s="19">
        <v>76</v>
      </c>
      <c r="I62" s="19">
        <v>7</v>
      </c>
      <c r="J62" s="19">
        <v>898</v>
      </c>
      <c r="K62" s="19">
        <v>157</v>
      </c>
      <c r="L62" s="19">
        <v>101</v>
      </c>
    </row>
    <row r="63" spans="2:12" x14ac:dyDescent="0.2">
      <c r="B63" s="5" t="s">
        <v>73</v>
      </c>
      <c r="C63" s="18">
        <v>1030</v>
      </c>
      <c r="D63" s="22">
        <f>SUM(E63:K63)</f>
        <v>1752</v>
      </c>
      <c r="E63" s="19">
        <v>72</v>
      </c>
      <c r="F63" s="19">
        <v>200</v>
      </c>
      <c r="G63" s="19">
        <v>585</v>
      </c>
      <c r="H63" s="19">
        <v>50</v>
      </c>
      <c r="I63" s="19">
        <v>10</v>
      </c>
      <c r="J63" s="19">
        <v>710</v>
      </c>
      <c r="K63" s="19">
        <v>125</v>
      </c>
      <c r="L63" s="19">
        <v>88</v>
      </c>
    </row>
    <row r="64" spans="2:12" x14ac:dyDescent="0.2">
      <c r="B64" s="1" t="s">
        <v>72</v>
      </c>
      <c r="C64" s="3">
        <f>C66+C67</f>
        <v>854</v>
      </c>
      <c r="D64" s="2">
        <f>D66+D67</f>
        <v>1598</v>
      </c>
      <c r="E64" s="2">
        <f>E66+E67</f>
        <v>48</v>
      </c>
      <c r="F64" s="2">
        <f>F66+F67</f>
        <v>116</v>
      </c>
      <c r="G64" s="2">
        <f>G66+G67</f>
        <v>528</v>
      </c>
      <c r="H64" s="2">
        <f>H66+H67</f>
        <v>30</v>
      </c>
      <c r="I64" s="2">
        <f>I66+I67</f>
        <v>7</v>
      </c>
      <c r="J64" s="2">
        <f>J66+J67</f>
        <v>773</v>
      </c>
      <c r="K64" s="2">
        <f>K66+K67</f>
        <v>96</v>
      </c>
      <c r="L64" s="2">
        <f>L66+L67</f>
        <v>53</v>
      </c>
    </row>
    <row r="65" spans="1:12" x14ac:dyDescent="0.2">
      <c r="C65" s="9"/>
    </row>
    <row r="66" spans="1:12" x14ac:dyDescent="0.2">
      <c r="B66" s="5" t="s">
        <v>486</v>
      </c>
      <c r="C66" s="18">
        <v>607</v>
      </c>
      <c r="D66" s="22">
        <f>SUM(E66:K66)</f>
        <v>736</v>
      </c>
      <c r="E66" s="19">
        <v>43</v>
      </c>
      <c r="F66" s="19">
        <v>87</v>
      </c>
      <c r="G66" s="19">
        <v>266</v>
      </c>
      <c r="H66" s="19">
        <v>5</v>
      </c>
      <c r="I66" s="19">
        <v>2</v>
      </c>
      <c r="J66" s="19">
        <v>254</v>
      </c>
      <c r="K66" s="19">
        <v>79</v>
      </c>
      <c r="L66" s="19">
        <v>16</v>
      </c>
    </row>
    <row r="67" spans="1:12" x14ac:dyDescent="0.2">
      <c r="B67" s="5" t="s">
        <v>485</v>
      </c>
      <c r="C67" s="18">
        <v>247</v>
      </c>
      <c r="D67" s="22">
        <f>SUM(E67:K67)</f>
        <v>862</v>
      </c>
      <c r="E67" s="19">
        <v>5</v>
      </c>
      <c r="F67" s="19">
        <v>29</v>
      </c>
      <c r="G67" s="19">
        <v>262</v>
      </c>
      <c r="H67" s="19">
        <v>25</v>
      </c>
      <c r="I67" s="19">
        <v>5</v>
      </c>
      <c r="J67" s="19">
        <v>519</v>
      </c>
      <c r="K67" s="19">
        <v>17</v>
      </c>
      <c r="L67" s="19">
        <v>37</v>
      </c>
    </row>
    <row r="68" spans="1:12" x14ac:dyDescent="0.2">
      <c r="C68" s="9"/>
    </row>
    <row r="69" spans="1:12" x14ac:dyDescent="0.2">
      <c r="B69" s="35" t="s">
        <v>484</v>
      </c>
      <c r="C69" s="21">
        <f>C64-C70</f>
        <v>576</v>
      </c>
      <c r="D69" s="22">
        <f>SUM(E69:K69)</f>
        <v>1121</v>
      </c>
      <c r="E69" s="22">
        <f>E64-E70</f>
        <v>32</v>
      </c>
      <c r="F69" s="22">
        <f>F64-F70</f>
        <v>73</v>
      </c>
      <c r="G69" s="22">
        <f>G64-G70</f>
        <v>371</v>
      </c>
      <c r="H69" s="22">
        <f>H64-H70</f>
        <v>27</v>
      </c>
      <c r="I69" s="22">
        <f>I64-I70</f>
        <v>3</v>
      </c>
      <c r="J69" s="22">
        <f>J64-J70</f>
        <v>582</v>
      </c>
      <c r="K69" s="22">
        <f>K64-K70</f>
        <v>33</v>
      </c>
      <c r="L69" s="22">
        <f>L64-L70</f>
        <v>40</v>
      </c>
    </row>
    <row r="70" spans="1:12" x14ac:dyDescent="0.2">
      <c r="B70" s="35" t="s">
        <v>483</v>
      </c>
      <c r="C70" s="18">
        <v>278</v>
      </c>
      <c r="D70" s="22">
        <f>SUM(E70:K70)</f>
        <v>477</v>
      </c>
      <c r="E70" s="19">
        <v>16</v>
      </c>
      <c r="F70" s="19">
        <v>43</v>
      </c>
      <c r="G70" s="19">
        <v>157</v>
      </c>
      <c r="H70" s="19">
        <v>3</v>
      </c>
      <c r="I70" s="19">
        <v>4</v>
      </c>
      <c r="J70" s="19">
        <v>191</v>
      </c>
      <c r="K70" s="19">
        <v>63</v>
      </c>
      <c r="L70" s="19">
        <v>13</v>
      </c>
    </row>
    <row r="71" spans="1:12" ht="18" thickBot="1" x14ac:dyDescent="0.25">
      <c r="B71" s="7"/>
      <c r="C71" s="23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2">
      <c r="C72" s="5" t="s">
        <v>39</v>
      </c>
    </row>
    <row r="73" spans="1:12" x14ac:dyDescent="0.2">
      <c r="A73" s="5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5"/>
  <dimension ref="A1:K35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4.69921875" style="6" customWidth="1"/>
    <col min="3" max="3" width="15.69921875" style="6" customWidth="1"/>
    <col min="4" max="16384" width="10.69921875" style="6"/>
  </cols>
  <sheetData>
    <row r="1" spans="1:11" x14ac:dyDescent="0.2">
      <c r="A1" s="5"/>
    </row>
    <row r="6" spans="1:11" x14ac:dyDescent="0.2">
      <c r="F6" s="1" t="s">
        <v>482</v>
      </c>
    </row>
    <row r="8" spans="1:11" x14ac:dyDescent="0.2">
      <c r="D8" s="1" t="s">
        <v>535</v>
      </c>
    </row>
    <row r="9" spans="1:11" ht="18" thickBot="1" x14ac:dyDescent="0.25">
      <c r="B9" s="7"/>
      <c r="C9" s="7"/>
      <c r="D9" s="7"/>
      <c r="E9" s="8" t="s">
        <v>446</v>
      </c>
      <c r="F9" s="7"/>
      <c r="G9" s="7"/>
      <c r="H9" s="7"/>
      <c r="I9" s="7"/>
      <c r="J9" s="7"/>
      <c r="K9" s="31" t="s">
        <v>134</v>
      </c>
    </row>
    <row r="10" spans="1:11" x14ac:dyDescent="0.2">
      <c r="D10" s="14" t="s">
        <v>534</v>
      </c>
      <c r="E10" s="14" t="s">
        <v>444</v>
      </c>
      <c r="F10" s="14" t="s">
        <v>443</v>
      </c>
      <c r="G10" s="14" t="s">
        <v>442</v>
      </c>
      <c r="H10" s="14" t="s">
        <v>441</v>
      </c>
      <c r="I10" s="14" t="s">
        <v>440</v>
      </c>
      <c r="J10" s="12"/>
      <c r="K10" s="12"/>
    </row>
    <row r="11" spans="1:11" x14ac:dyDescent="0.2">
      <c r="B11" s="12"/>
      <c r="C11" s="12"/>
      <c r="D11" s="13" t="s">
        <v>461</v>
      </c>
      <c r="E11" s="13" t="s">
        <v>439</v>
      </c>
      <c r="F11" s="13" t="s">
        <v>438</v>
      </c>
      <c r="G11" s="13" t="s">
        <v>437</v>
      </c>
      <c r="H11" s="13" t="s">
        <v>436</v>
      </c>
      <c r="I11" s="13" t="s">
        <v>435</v>
      </c>
      <c r="J11" s="15" t="s">
        <v>9</v>
      </c>
      <c r="K11" s="15" t="s">
        <v>10</v>
      </c>
    </row>
    <row r="12" spans="1:11" x14ac:dyDescent="0.2">
      <c r="D12" s="9"/>
    </row>
    <row r="13" spans="1:11" x14ac:dyDescent="0.2">
      <c r="A13" s="2"/>
      <c r="B13" s="2"/>
      <c r="C13" s="1" t="s">
        <v>533</v>
      </c>
      <c r="D13" s="38">
        <v>4796</v>
      </c>
      <c r="E13" s="39">
        <v>4233</v>
      </c>
      <c r="F13" s="39">
        <v>3800</v>
      </c>
      <c r="G13" s="39">
        <v>3547</v>
      </c>
      <c r="H13" s="39">
        <v>3152</v>
      </c>
      <c r="I13" s="2">
        <f>J13+K13</f>
        <v>2755</v>
      </c>
      <c r="J13" s="39">
        <v>1573</v>
      </c>
      <c r="K13" s="39">
        <v>1182</v>
      </c>
    </row>
    <row r="14" spans="1:11" x14ac:dyDescent="0.2">
      <c r="D14" s="18"/>
      <c r="E14" s="19"/>
      <c r="F14" s="19"/>
      <c r="G14" s="19"/>
      <c r="H14" s="19"/>
    </row>
    <row r="15" spans="1:11" x14ac:dyDescent="0.2">
      <c r="C15" s="5" t="s">
        <v>532</v>
      </c>
      <c r="D15" s="18">
        <v>3164</v>
      </c>
      <c r="E15" s="19">
        <v>2936</v>
      </c>
      <c r="F15" s="19">
        <v>2773</v>
      </c>
      <c r="G15" s="19">
        <v>2454</v>
      </c>
      <c r="H15" s="19">
        <v>2074</v>
      </c>
      <c r="I15" s="22">
        <f>J15+K15</f>
        <v>1945</v>
      </c>
      <c r="J15" s="22">
        <f>J13-J17</f>
        <v>1020</v>
      </c>
      <c r="K15" s="22">
        <f>K13-K17</f>
        <v>925</v>
      </c>
    </row>
    <row r="16" spans="1:11" x14ac:dyDescent="0.2">
      <c r="D16" s="18"/>
      <c r="E16" s="19"/>
      <c r="F16" s="19"/>
      <c r="G16" s="19"/>
      <c r="H16" s="19"/>
    </row>
    <row r="17" spans="3:11" x14ac:dyDescent="0.2">
      <c r="C17" s="5" t="s">
        <v>531</v>
      </c>
      <c r="D17" s="18">
        <v>1632</v>
      </c>
      <c r="E17" s="19">
        <v>1297</v>
      </c>
      <c r="F17" s="19">
        <v>1027</v>
      </c>
      <c r="G17" s="19">
        <v>1093</v>
      </c>
      <c r="H17" s="19">
        <v>1078</v>
      </c>
      <c r="I17" s="22">
        <f>J17+K17</f>
        <v>810</v>
      </c>
      <c r="J17" s="39">
        <v>553</v>
      </c>
      <c r="K17" s="39">
        <v>257</v>
      </c>
    </row>
    <row r="18" spans="3:11" x14ac:dyDescent="0.2">
      <c r="C18" s="5" t="s">
        <v>530</v>
      </c>
      <c r="D18" s="18">
        <v>1174</v>
      </c>
      <c r="E18" s="19">
        <v>923</v>
      </c>
      <c r="F18" s="19">
        <v>707</v>
      </c>
      <c r="G18" s="19">
        <v>774</v>
      </c>
      <c r="H18" s="19">
        <v>698</v>
      </c>
      <c r="I18" s="22">
        <f>J18+K18</f>
        <v>546</v>
      </c>
      <c r="J18" s="19">
        <v>370</v>
      </c>
      <c r="K18" s="19">
        <v>176</v>
      </c>
    </row>
    <row r="19" spans="3:11" x14ac:dyDescent="0.2">
      <c r="C19" s="5" t="s">
        <v>529</v>
      </c>
      <c r="D19" s="18">
        <v>52</v>
      </c>
      <c r="E19" s="19">
        <v>37</v>
      </c>
      <c r="F19" s="19">
        <v>37</v>
      </c>
      <c r="G19" s="19">
        <v>27</v>
      </c>
      <c r="H19" s="19">
        <v>27</v>
      </c>
      <c r="I19" s="22">
        <f>J19+K19</f>
        <v>28</v>
      </c>
      <c r="J19" s="19">
        <v>18</v>
      </c>
      <c r="K19" s="19">
        <v>10</v>
      </c>
    </row>
    <row r="20" spans="3:11" x14ac:dyDescent="0.2">
      <c r="D20" s="18"/>
      <c r="E20" s="19"/>
      <c r="F20" s="19"/>
      <c r="G20" s="19"/>
      <c r="H20" s="19"/>
    </row>
    <row r="21" spans="3:11" x14ac:dyDescent="0.2">
      <c r="C21" s="5" t="s">
        <v>528</v>
      </c>
      <c r="D21" s="18">
        <v>56</v>
      </c>
      <c r="E21" s="19">
        <v>34</v>
      </c>
      <c r="F21" s="19">
        <v>25</v>
      </c>
      <c r="G21" s="19">
        <v>35</v>
      </c>
      <c r="H21" s="19">
        <v>38</v>
      </c>
      <c r="I21" s="22">
        <f>J21+K21</f>
        <v>29</v>
      </c>
      <c r="J21" s="19">
        <v>20</v>
      </c>
      <c r="K21" s="19">
        <v>9</v>
      </c>
    </row>
    <row r="22" spans="3:11" x14ac:dyDescent="0.2">
      <c r="C22" s="5" t="s">
        <v>527</v>
      </c>
      <c r="D22" s="18">
        <v>68</v>
      </c>
      <c r="E22" s="19">
        <v>73</v>
      </c>
      <c r="F22" s="19">
        <v>57</v>
      </c>
      <c r="G22" s="19">
        <v>40</v>
      </c>
      <c r="H22" s="19">
        <v>33</v>
      </c>
      <c r="I22" s="22">
        <f>J22+K22</f>
        <v>36</v>
      </c>
      <c r="J22" s="19">
        <v>20</v>
      </c>
      <c r="K22" s="19">
        <v>16</v>
      </c>
    </row>
    <row r="23" spans="3:11" x14ac:dyDescent="0.2">
      <c r="C23" s="5" t="s">
        <v>526</v>
      </c>
      <c r="D23" s="18">
        <v>14</v>
      </c>
      <c r="E23" s="19">
        <v>4</v>
      </c>
      <c r="F23" s="19">
        <v>10</v>
      </c>
      <c r="G23" s="19">
        <v>13</v>
      </c>
      <c r="H23" s="19">
        <v>13</v>
      </c>
      <c r="I23" s="22">
        <f>J23+K23</f>
        <v>14</v>
      </c>
      <c r="J23" s="19">
        <v>13</v>
      </c>
      <c r="K23" s="19">
        <v>1</v>
      </c>
    </row>
    <row r="24" spans="3:11" x14ac:dyDescent="0.2">
      <c r="C24" s="5" t="s">
        <v>525</v>
      </c>
      <c r="D24" s="18"/>
      <c r="E24" s="19"/>
      <c r="F24" s="19"/>
      <c r="G24" s="19"/>
      <c r="H24" s="19"/>
      <c r="J24" s="19"/>
      <c r="K24" s="19"/>
    </row>
    <row r="25" spans="3:11" x14ac:dyDescent="0.2">
      <c r="C25" s="5" t="s">
        <v>524</v>
      </c>
      <c r="D25" s="18">
        <v>90</v>
      </c>
      <c r="E25" s="19">
        <v>56</v>
      </c>
      <c r="F25" s="19">
        <v>48</v>
      </c>
      <c r="G25" s="19">
        <v>51</v>
      </c>
      <c r="H25" s="19">
        <v>43</v>
      </c>
      <c r="I25" s="22">
        <f>J25+K25</f>
        <v>38</v>
      </c>
      <c r="J25" s="19">
        <v>20</v>
      </c>
      <c r="K25" s="19">
        <v>18</v>
      </c>
    </row>
    <row r="26" spans="3:11" x14ac:dyDescent="0.2">
      <c r="C26" s="5" t="s">
        <v>523</v>
      </c>
      <c r="D26" s="18">
        <v>13</v>
      </c>
      <c r="E26" s="19">
        <v>14</v>
      </c>
      <c r="F26" s="19">
        <v>9</v>
      </c>
      <c r="G26" s="19">
        <v>14</v>
      </c>
      <c r="H26" s="19">
        <v>12</v>
      </c>
      <c r="I26" s="22">
        <f>J26+K26</f>
        <v>12</v>
      </c>
      <c r="J26" s="19">
        <v>10</v>
      </c>
      <c r="K26" s="19">
        <v>2</v>
      </c>
    </row>
    <row r="27" spans="3:11" x14ac:dyDescent="0.2">
      <c r="C27" s="5" t="s">
        <v>522</v>
      </c>
      <c r="D27" s="18">
        <v>4</v>
      </c>
      <c r="E27" s="19">
        <v>1</v>
      </c>
      <c r="F27" s="19">
        <v>2</v>
      </c>
      <c r="G27" s="19">
        <v>2</v>
      </c>
      <c r="H27" s="19">
        <v>7</v>
      </c>
      <c r="I27" s="22">
        <f>J27+K27</f>
        <v>2</v>
      </c>
      <c r="J27" s="19">
        <v>1</v>
      </c>
      <c r="K27" s="19">
        <v>1</v>
      </c>
    </row>
    <row r="28" spans="3:11" x14ac:dyDescent="0.2">
      <c r="D28" s="18"/>
      <c r="E28" s="19"/>
      <c r="F28" s="19"/>
      <c r="G28" s="19"/>
      <c r="H28" s="19"/>
      <c r="J28" s="19"/>
      <c r="K28" s="19"/>
    </row>
    <row r="29" spans="3:11" x14ac:dyDescent="0.2">
      <c r="C29" s="5" t="s">
        <v>521</v>
      </c>
      <c r="D29" s="18">
        <v>74</v>
      </c>
      <c r="E29" s="19">
        <v>58</v>
      </c>
      <c r="F29" s="19">
        <v>45</v>
      </c>
      <c r="G29" s="19">
        <v>58</v>
      </c>
      <c r="H29" s="19">
        <v>98</v>
      </c>
      <c r="I29" s="22">
        <f>J29+K29</f>
        <v>59</v>
      </c>
      <c r="J29" s="19">
        <v>43</v>
      </c>
      <c r="K29" s="19">
        <v>16</v>
      </c>
    </row>
    <row r="30" spans="3:11" x14ac:dyDescent="0.2">
      <c r="C30" s="5" t="s">
        <v>520</v>
      </c>
      <c r="D30" s="18">
        <v>9</v>
      </c>
      <c r="E30" s="19">
        <v>9</v>
      </c>
      <c r="F30" s="19">
        <v>5</v>
      </c>
      <c r="G30" s="19">
        <v>7</v>
      </c>
      <c r="H30" s="19">
        <v>15</v>
      </c>
      <c r="I30" s="22">
        <f>J30+K30</f>
        <v>6</v>
      </c>
      <c r="J30" s="19">
        <v>5</v>
      </c>
      <c r="K30" s="19">
        <v>1</v>
      </c>
    </row>
    <row r="31" spans="3:11" x14ac:dyDescent="0.2">
      <c r="C31" s="5" t="s">
        <v>519</v>
      </c>
      <c r="D31" s="18">
        <v>20</v>
      </c>
      <c r="E31" s="19">
        <v>21</v>
      </c>
      <c r="F31" s="19">
        <v>24</v>
      </c>
      <c r="G31" s="19">
        <v>25</v>
      </c>
      <c r="H31" s="19">
        <v>39</v>
      </c>
      <c r="I31" s="22">
        <f>J31+K31</f>
        <v>21</v>
      </c>
      <c r="J31" s="19">
        <v>15</v>
      </c>
      <c r="K31" s="19">
        <v>6</v>
      </c>
    </row>
    <row r="32" spans="3:11" x14ac:dyDescent="0.2">
      <c r="D32" s="18"/>
      <c r="E32" s="19"/>
      <c r="F32" s="19"/>
      <c r="G32" s="19"/>
      <c r="H32" s="19"/>
    </row>
    <row r="33" spans="2:11" x14ac:dyDescent="0.2">
      <c r="C33" s="5" t="s">
        <v>518</v>
      </c>
      <c r="D33" s="18">
        <v>58</v>
      </c>
      <c r="E33" s="19">
        <v>67</v>
      </c>
      <c r="F33" s="19">
        <v>58</v>
      </c>
      <c r="G33" s="19">
        <v>47</v>
      </c>
      <c r="H33" s="19">
        <v>55</v>
      </c>
      <c r="I33" s="22">
        <f>J33+K33</f>
        <v>19</v>
      </c>
      <c r="J33" s="22">
        <f>J17-SUM(J18:J31)</f>
        <v>18</v>
      </c>
      <c r="K33" s="22">
        <f>K17-SUM(K18:K31)</f>
        <v>1</v>
      </c>
    </row>
    <row r="34" spans="2:11" ht="18" thickBot="1" x14ac:dyDescent="0.25">
      <c r="B34" s="7"/>
      <c r="C34" s="7"/>
      <c r="D34" s="49"/>
      <c r="E34" s="34"/>
      <c r="F34" s="34"/>
      <c r="G34" s="34"/>
      <c r="H34" s="7"/>
      <c r="I34" s="7"/>
      <c r="J34" s="7"/>
      <c r="K34" s="7"/>
    </row>
    <row r="35" spans="2:11" x14ac:dyDescent="0.2">
      <c r="D35" s="5" t="s">
        <v>39</v>
      </c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6"/>
  <dimension ref="A1:K38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4.69921875" style="6" customWidth="1"/>
    <col min="3" max="3" width="15.69921875" style="6" customWidth="1"/>
    <col min="4" max="16384" width="10.69921875" style="6"/>
  </cols>
  <sheetData>
    <row r="1" spans="1:11" x14ac:dyDescent="0.2">
      <c r="A1" s="5"/>
    </row>
    <row r="6" spans="1:11" x14ac:dyDescent="0.2">
      <c r="F6" s="1" t="s">
        <v>482</v>
      </c>
    </row>
    <row r="8" spans="1:11" x14ac:dyDescent="0.2">
      <c r="D8" s="1" t="s">
        <v>552</v>
      </c>
    </row>
    <row r="9" spans="1:11" ht="18" thickBot="1" x14ac:dyDescent="0.25">
      <c r="B9" s="7"/>
      <c r="C9" s="7"/>
      <c r="D9" s="8" t="s">
        <v>446</v>
      </c>
      <c r="E9" s="7"/>
      <c r="F9" s="7"/>
      <c r="G9" s="7"/>
      <c r="H9" s="7"/>
      <c r="I9" s="7"/>
      <c r="J9" s="7"/>
      <c r="K9" s="31" t="s">
        <v>134</v>
      </c>
    </row>
    <row r="10" spans="1:11" x14ac:dyDescent="0.2">
      <c r="E10" s="14" t="s">
        <v>444</v>
      </c>
      <c r="F10" s="14" t="s">
        <v>443</v>
      </c>
      <c r="G10" s="14" t="s">
        <v>442</v>
      </c>
      <c r="H10" s="14" t="s">
        <v>441</v>
      </c>
      <c r="I10" s="14" t="s">
        <v>440</v>
      </c>
      <c r="J10" s="12"/>
      <c r="K10" s="12"/>
    </row>
    <row r="11" spans="1:11" x14ac:dyDescent="0.2">
      <c r="B11" s="12"/>
      <c r="C11" s="12"/>
      <c r="D11" s="12"/>
      <c r="E11" s="13" t="s">
        <v>439</v>
      </c>
      <c r="F11" s="13" t="s">
        <v>438</v>
      </c>
      <c r="G11" s="13" t="s">
        <v>437</v>
      </c>
      <c r="H11" s="13" t="s">
        <v>436</v>
      </c>
      <c r="I11" s="13" t="s">
        <v>435</v>
      </c>
      <c r="J11" s="15" t="s">
        <v>12</v>
      </c>
      <c r="K11" s="15" t="s">
        <v>13</v>
      </c>
    </row>
    <row r="12" spans="1:11" x14ac:dyDescent="0.2">
      <c r="E12" s="9"/>
    </row>
    <row r="13" spans="1:11" x14ac:dyDescent="0.2">
      <c r="B13" s="1" t="s">
        <v>551</v>
      </c>
      <c r="C13" s="2"/>
      <c r="D13" s="2"/>
      <c r="E13" s="38">
        <v>4233</v>
      </c>
      <c r="F13" s="39">
        <v>3800</v>
      </c>
      <c r="G13" s="39">
        <v>3547</v>
      </c>
      <c r="H13" s="39">
        <v>3152</v>
      </c>
      <c r="I13" s="2">
        <f>SUM(I15:I22,I26:I28,I35)</f>
        <v>2755</v>
      </c>
      <c r="J13" s="2">
        <f>SUM(J15:J22,J26:J28,J35)</f>
        <v>1573</v>
      </c>
      <c r="K13" s="2">
        <f>SUM(K15:K22,K26:K28,K35)</f>
        <v>1182</v>
      </c>
    </row>
    <row r="14" spans="1:11" x14ac:dyDescent="0.2">
      <c r="E14" s="18"/>
      <c r="F14" s="19"/>
      <c r="G14" s="19"/>
      <c r="H14" s="19"/>
    </row>
    <row r="15" spans="1:11" x14ac:dyDescent="0.2">
      <c r="B15" s="5" t="s">
        <v>550</v>
      </c>
      <c r="E15" s="18">
        <v>384</v>
      </c>
      <c r="F15" s="19">
        <v>340</v>
      </c>
      <c r="G15" s="19">
        <v>278</v>
      </c>
      <c r="H15" s="19">
        <v>263</v>
      </c>
      <c r="I15" s="22">
        <f>K15+J15</f>
        <v>158</v>
      </c>
      <c r="J15" s="19">
        <v>72</v>
      </c>
      <c r="K15" s="19">
        <v>86</v>
      </c>
    </row>
    <row r="16" spans="1:11" x14ac:dyDescent="0.2">
      <c r="B16" s="5" t="s">
        <v>549</v>
      </c>
      <c r="E16" s="18">
        <v>656</v>
      </c>
      <c r="F16" s="19">
        <v>612</v>
      </c>
      <c r="G16" s="19">
        <v>538</v>
      </c>
      <c r="H16" s="19">
        <v>474</v>
      </c>
      <c r="I16" s="22">
        <f>K16+J16</f>
        <v>369</v>
      </c>
      <c r="J16" s="19">
        <v>58</v>
      </c>
      <c r="K16" s="19">
        <v>311</v>
      </c>
    </row>
    <row r="17" spans="2:11" x14ac:dyDescent="0.2">
      <c r="B17" s="5" t="s">
        <v>548</v>
      </c>
      <c r="E17" s="18">
        <v>732</v>
      </c>
      <c r="F17" s="19">
        <v>546</v>
      </c>
      <c r="G17" s="19">
        <v>506</v>
      </c>
      <c r="H17" s="19">
        <v>442</v>
      </c>
      <c r="I17" s="22">
        <f>K17+J17</f>
        <v>438</v>
      </c>
      <c r="J17" s="19">
        <v>230</v>
      </c>
      <c r="K17" s="19">
        <v>208</v>
      </c>
    </row>
    <row r="18" spans="2:11" x14ac:dyDescent="0.2">
      <c r="E18" s="18"/>
      <c r="F18" s="19"/>
      <c r="G18" s="19"/>
      <c r="H18" s="19"/>
    </row>
    <row r="19" spans="2:11" x14ac:dyDescent="0.2">
      <c r="B19" s="5" t="s">
        <v>547</v>
      </c>
      <c r="E19" s="18">
        <v>648</v>
      </c>
      <c r="F19" s="19">
        <v>670</v>
      </c>
      <c r="G19" s="19">
        <v>613</v>
      </c>
      <c r="H19" s="19">
        <v>541</v>
      </c>
      <c r="I19" s="22">
        <f>K19+J19</f>
        <v>540</v>
      </c>
      <c r="J19" s="19">
        <v>188</v>
      </c>
      <c r="K19" s="19">
        <v>352</v>
      </c>
    </row>
    <row r="20" spans="2:11" x14ac:dyDescent="0.2">
      <c r="B20" s="5" t="s">
        <v>546</v>
      </c>
      <c r="E20" s="18">
        <v>96</v>
      </c>
      <c r="F20" s="19">
        <v>90</v>
      </c>
      <c r="G20" s="19">
        <v>124</v>
      </c>
      <c r="H20" s="19">
        <v>89</v>
      </c>
      <c r="I20" s="22">
        <f>K20+J20</f>
        <v>71</v>
      </c>
      <c r="J20" s="19">
        <v>56</v>
      </c>
      <c r="K20" s="19">
        <v>15</v>
      </c>
    </row>
    <row r="21" spans="2:11" x14ac:dyDescent="0.2">
      <c r="E21" s="18"/>
      <c r="F21" s="19"/>
      <c r="G21" s="19"/>
      <c r="H21" s="19"/>
      <c r="J21" s="19"/>
    </row>
    <row r="22" spans="2:11" x14ac:dyDescent="0.2">
      <c r="B22" s="5" t="s">
        <v>545</v>
      </c>
      <c r="E22" s="18">
        <v>15</v>
      </c>
      <c r="F22" s="19">
        <v>33</v>
      </c>
      <c r="G22" s="19">
        <v>34</v>
      </c>
      <c r="H22" s="19">
        <v>29</v>
      </c>
      <c r="I22" s="22">
        <f>I23+I24</f>
        <v>20</v>
      </c>
      <c r="J22" s="22">
        <f>J23+J24</f>
        <v>20</v>
      </c>
      <c r="K22" s="17" t="s">
        <v>503</v>
      </c>
    </row>
    <row r="23" spans="2:11" x14ac:dyDescent="0.2">
      <c r="B23" s="5" t="s">
        <v>544</v>
      </c>
      <c r="E23" s="18">
        <v>7</v>
      </c>
      <c r="F23" s="19">
        <v>20</v>
      </c>
      <c r="G23" s="19">
        <v>25</v>
      </c>
      <c r="H23" s="19">
        <v>18</v>
      </c>
      <c r="I23" s="22">
        <f>K23+J23</f>
        <v>14</v>
      </c>
      <c r="J23" s="19">
        <v>14</v>
      </c>
      <c r="K23" s="20" t="s">
        <v>503</v>
      </c>
    </row>
    <row r="24" spans="2:11" x14ac:dyDescent="0.2">
      <c r="B24" s="5" t="s">
        <v>543</v>
      </c>
      <c r="E24" s="18">
        <v>8</v>
      </c>
      <c r="F24" s="19">
        <v>13</v>
      </c>
      <c r="G24" s="19">
        <v>9</v>
      </c>
      <c r="H24" s="19">
        <v>11</v>
      </c>
      <c r="I24" s="22">
        <f>K24+J24</f>
        <v>6</v>
      </c>
      <c r="J24" s="19">
        <v>6</v>
      </c>
      <c r="K24" s="20" t="s">
        <v>503</v>
      </c>
    </row>
    <row r="25" spans="2:11" x14ac:dyDescent="0.2">
      <c r="E25" s="18"/>
      <c r="F25" s="19"/>
      <c r="G25" s="19"/>
      <c r="H25" s="19"/>
      <c r="J25" s="19"/>
      <c r="K25" s="19"/>
    </row>
    <row r="26" spans="2:11" x14ac:dyDescent="0.2">
      <c r="B26" s="5" t="s">
        <v>542</v>
      </c>
      <c r="E26" s="18">
        <v>133</v>
      </c>
      <c r="F26" s="19">
        <v>86</v>
      </c>
      <c r="G26" s="19">
        <v>74</v>
      </c>
      <c r="H26" s="19">
        <v>74</v>
      </c>
      <c r="I26" s="22">
        <f>K26+J26</f>
        <v>59</v>
      </c>
      <c r="J26" s="19">
        <v>45</v>
      </c>
      <c r="K26" s="19">
        <v>14</v>
      </c>
    </row>
    <row r="27" spans="2:11" x14ac:dyDescent="0.2">
      <c r="E27" s="18"/>
      <c r="F27" s="19"/>
      <c r="G27" s="19"/>
      <c r="H27" s="19"/>
      <c r="J27" s="19"/>
      <c r="K27" s="19"/>
    </row>
    <row r="28" spans="2:11" x14ac:dyDescent="0.2">
      <c r="B28" s="5" t="s">
        <v>541</v>
      </c>
      <c r="E28" s="18">
        <v>1457</v>
      </c>
      <c r="F28" s="19">
        <v>1358</v>
      </c>
      <c r="G28" s="19">
        <v>1259</v>
      </c>
      <c r="H28" s="19">
        <v>1167</v>
      </c>
      <c r="I28" s="22">
        <f>SUM(I30:I33)</f>
        <v>1035</v>
      </c>
      <c r="J28" s="22">
        <f>SUM(J30:J33)</f>
        <v>856</v>
      </c>
      <c r="K28" s="22">
        <f>SUM(K30:K33)</f>
        <v>179</v>
      </c>
    </row>
    <row r="29" spans="2:11" x14ac:dyDescent="0.2">
      <c r="E29" s="9"/>
    </row>
    <row r="30" spans="2:11" x14ac:dyDescent="0.2">
      <c r="B30" s="5" t="s">
        <v>540</v>
      </c>
      <c r="E30" s="25" t="s">
        <v>18</v>
      </c>
      <c r="F30" s="20" t="s">
        <v>18</v>
      </c>
      <c r="G30" s="20" t="s">
        <v>18</v>
      </c>
      <c r="H30" s="20" t="s">
        <v>18</v>
      </c>
      <c r="I30" s="22">
        <f>K30+J30</f>
        <v>769</v>
      </c>
      <c r="J30" s="19">
        <v>595</v>
      </c>
      <c r="K30" s="19">
        <v>174</v>
      </c>
    </row>
    <row r="31" spans="2:11" x14ac:dyDescent="0.2">
      <c r="B31" s="5" t="s">
        <v>539</v>
      </c>
      <c r="E31" s="18"/>
      <c r="F31" s="19"/>
      <c r="G31" s="19"/>
      <c r="H31" s="19"/>
      <c r="J31" s="19"/>
      <c r="K31" s="19"/>
    </row>
    <row r="32" spans="2:11" x14ac:dyDescent="0.2">
      <c r="B32" s="5" t="s">
        <v>538</v>
      </c>
      <c r="E32" s="25" t="s">
        <v>18</v>
      </c>
      <c r="F32" s="20" t="s">
        <v>18</v>
      </c>
      <c r="G32" s="20" t="s">
        <v>18</v>
      </c>
      <c r="H32" s="20" t="s">
        <v>18</v>
      </c>
      <c r="I32" s="22">
        <f>K32+J32</f>
        <v>146</v>
      </c>
      <c r="J32" s="19">
        <v>143</v>
      </c>
      <c r="K32" s="19">
        <v>3</v>
      </c>
    </row>
    <row r="33" spans="1:11" x14ac:dyDescent="0.2">
      <c r="B33" s="5" t="s">
        <v>537</v>
      </c>
      <c r="E33" s="25" t="s">
        <v>18</v>
      </c>
      <c r="F33" s="20" t="s">
        <v>18</v>
      </c>
      <c r="G33" s="20" t="s">
        <v>18</v>
      </c>
      <c r="H33" s="20" t="s">
        <v>18</v>
      </c>
      <c r="I33" s="22">
        <f>K33+J33</f>
        <v>120</v>
      </c>
      <c r="J33" s="19">
        <v>118</v>
      </c>
      <c r="K33" s="19">
        <v>2</v>
      </c>
    </row>
    <row r="34" spans="1:11" x14ac:dyDescent="0.2">
      <c r="E34" s="18"/>
      <c r="F34" s="19"/>
      <c r="G34" s="19"/>
      <c r="H34" s="19"/>
      <c r="J34" s="19"/>
      <c r="K34" s="19"/>
    </row>
    <row r="35" spans="1:11" x14ac:dyDescent="0.2">
      <c r="B35" s="5" t="s">
        <v>536</v>
      </c>
      <c r="E35" s="18">
        <v>112</v>
      </c>
      <c r="F35" s="19">
        <v>65</v>
      </c>
      <c r="G35" s="19">
        <v>121</v>
      </c>
      <c r="H35" s="19">
        <v>73</v>
      </c>
      <c r="I35" s="22">
        <f>K35+J35</f>
        <v>65</v>
      </c>
      <c r="J35" s="19">
        <v>48</v>
      </c>
      <c r="K35" s="19">
        <v>17</v>
      </c>
    </row>
    <row r="36" spans="1:11" ht="18" thickBot="1" x14ac:dyDescent="0.25">
      <c r="B36" s="7"/>
      <c r="C36" s="7"/>
      <c r="D36" s="7"/>
      <c r="E36" s="49"/>
      <c r="F36" s="34"/>
      <c r="G36" s="34"/>
      <c r="H36" s="7"/>
      <c r="I36" s="7"/>
      <c r="J36" s="7"/>
      <c r="K36" s="7"/>
    </row>
    <row r="37" spans="1:11" x14ac:dyDescent="0.2">
      <c r="E37" s="5" t="s">
        <v>39</v>
      </c>
    </row>
    <row r="38" spans="1:11" x14ac:dyDescent="0.2">
      <c r="A38" s="5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3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27"/>
  <dimension ref="A1:L73"/>
  <sheetViews>
    <sheetView showGridLines="0" zoomScale="75" zoomScaleNormal="100" workbookViewId="0"/>
  </sheetViews>
  <sheetFormatPr defaultColWidth="9.69921875" defaultRowHeight="17.25" x14ac:dyDescent="0.2"/>
  <cols>
    <col min="1" max="1" width="10.69921875" style="6" customWidth="1"/>
    <col min="2" max="2" width="11.69921875" style="6" customWidth="1"/>
    <col min="3" max="7" width="9.69921875" style="6"/>
    <col min="8" max="8" width="8.69921875" style="6" customWidth="1"/>
    <col min="9" max="11" width="9.69921875" style="6"/>
    <col min="12" max="12" width="8.69921875" style="6" customWidth="1"/>
    <col min="13" max="16384" width="9.69921875" style="6"/>
  </cols>
  <sheetData>
    <row r="1" spans="1:12" x14ac:dyDescent="0.2">
      <c r="A1" s="5"/>
    </row>
    <row r="6" spans="1:12" x14ac:dyDescent="0.2">
      <c r="E6" s="1" t="s">
        <v>609</v>
      </c>
    </row>
    <row r="7" spans="1:12" x14ac:dyDescent="0.2">
      <c r="C7" s="1" t="s">
        <v>608</v>
      </c>
    </row>
    <row r="8" spans="1:12" ht="18" thickBot="1" x14ac:dyDescent="0.25">
      <c r="B8" s="7"/>
      <c r="C8" s="7"/>
      <c r="D8" s="7"/>
      <c r="E8" s="7"/>
      <c r="F8" s="7"/>
      <c r="G8" s="7"/>
      <c r="H8" s="7"/>
      <c r="I8" s="7"/>
      <c r="J8" s="7"/>
      <c r="K8" s="8" t="s">
        <v>607</v>
      </c>
      <c r="L8" s="7"/>
    </row>
    <row r="9" spans="1:12" x14ac:dyDescent="0.2">
      <c r="B9" s="5" t="s">
        <v>606</v>
      </c>
      <c r="C9" s="14" t="s">
        <v>605</v>
      </c>
      <c r="D9" s="12"/>
      <c r="E9" s="12"/>
      <c r="F9" s="9"/>
      <c r="G9" s="11" t="s">
        <v>604</v>
      </c>
      <c r="H9" s="12"/>
      <c r="I9" s="12"/>
      <c r="J9" s="12"/>
      <c r="K9" s="12"/>
      <c r="L9" s="12"/>
    </row>
    <row r="10" spans="1:12" x14ac:dyDescent="0.2">
      <c r="B10" s="5" t="s">
        <v>603</v>
      </c>
      <c r="C10" s="14" t="s">
        <v>410</v>
      </c>
      <c r="D10" s="9"/>
      <c r="E10" s="9"/>
      <c r="F10" s="14" t="s">
        <v>410</v>
      </c>
      <c r="G10" s="9"/>
      <c r="H10" s="12"/>
      <c r="I10" s="12"/>
      <c r="J10" s="9"/>
      <c r="K10" s="12"/>
      <c r="L10" s="12"/>
    </row>
    <row r="11" spans="1:12" x14ac:dyDescent="0.2">
      <c r="A11" s="2"/>
      <c r="B11" s="11" t="s">
        <v>602</v>
      </c>
      <c r="C11" s="13" t="s">
        <v>93</v>
      </c>
      <c r="D11" s="15" t="s">
        <v>601</v>
      </c>
      <c r="E11" s="15" t="s">
        <v>600</v>
      </c>
      <c r="F11" s="13" t="s">
        <v>93</v>
      </c>
      <c r="G11" s="15" t="s">
        <v>601</v>
      </c>
      <c r="H11" s="15" t="s">
        <v>9</v>
      </c>
      <c r="I11" s="15" t="s">
        <v>10</v>
      </c>
      <c r="J11" s="15" t="s">
        <v>600</v>
      </c>
      <c r="K11" s="15" t="s">
        <v>9</v>
      </c>
      <c r="L11" s="15" t="s">
        <v>10</v>
      </c>
    </row>
    <row r="12" spans="1:12" x14ac:dyDescent="0.2">
      <c r="C12" s="9"/>
    </row>
    <row r="13" spans="1:12" x14ac:dyDescent="0.2">
      <c r="A13" s="2"/>
      <c r="B13" s="36" t="s">
        <v>6</v>
      </c>
      <c r="C13" s="3">
        <f>SUM(C15:C70)</f>
        <v>6489</v>
      </c>
      <c r="D13" s="2">
        <f>SUM(D15:D70)</f>
        <v>1724</v>
      </c>
      <c r="E13" s="2">
        <f>SUM(E15:E70)</f>
        <v>4765</v>
      </c>
      <c r="F13" s="2">
        <f>SUM(F15:F70)</f>
        <v>6440</v>
      </c>
      <c r="G13" s="2">
        <f>SUM(G15:G70)</f>
        <v>1592</v>
      </c>
      <c r="H13" s="2">
        <f>SUM(H15:H70)</f>
        <v>120</v>
      </c>
      <c r="I13" s="2">
        <f>SUM(I15:I70)</f>
        <v>1472</v>
      </c>
      <c r="J13" s="2">
        <f>SUM(J15:J70)</f>
        <v>4848</v>
      </c>
      <c r="K13" s="2">
        <f>SUM(K15:K70)</f>
        <v>3017</v>
      </c>
      <c r="L13" s="2">
        <f>SUM(L15:L70)</f>
        <v>1831</v>
      </c>
    </row>
    <row r="14" spans="1:12" x14ac:dyDescent="0.2">
      <c r="A14" s="2"/>
      <c r="C14" s="9"/>
    </row>
    <row r="15" spans="1:12" x14ac:dyDescent="0.2">
      <c r="A15" s="2"/>
      <c r="B15" s="5" t="s">
        <v>599</v>
      </c>
      <c r="C15" s="21">
        <f>D15+E15</f>
        <v>35</v>
      </c>
      <c r="D15" s="20" t="s">
        <v>503</v>
      </c>
      <c r="E15" s="19">
        <v>35</v>
      </c>
      <c r="F15" s="22">
        <f>G15+J15</f>
        <v>39</v>
      </c>
      <c r="G15" s="19">
        <v>2</v>
      </c>
      <c r="H15" s="22">
        <f>G15-I15</f>
        <v>1</v>
      </c>
      <c r="I15" s="19">
        <v>1</v>
      </c>
      <c r="J15" s="19">
        <v>37</v>
      </c>
      <c r="K15" s="19">
        <v>23</v>
      </c>
      <c r="L15" s="22">
        <f>J15-K15</f>
        <v>14</v>
      </c>
    </row>
    <row r="16" spans="1:12" x14ac:dyDescent="0.2">
      <c r="A16" s="2"/>
      <c r="B16" s="5" t="s">
        <v>598</v>
      </c>
      <c r="C16" s="21">
        <f>D16+E16</f>
        <v>5</v>
      </c>
      <c r="D16" s="20" t="s">
        <v>503</v>
      </c>
      <c r="E16" s="19">
        <v>5</v>
      </c>
      <c r="F16" s="17" t="s">
        <v>503</v>
      </c>
      <c r="G16" s="20" t="s">
        <v>503</v>
      </c>
      <c r="H16" s="17" t="s">
        <v>503</v>
      </c>
      <c r="I16" s="20" t="s">
        <v>503</v>
      </c>
      <c r="J16" s="20" t="s">
        <v>503</v>
      </c>
      <c r="K16" s="20" t="s">
        <v>503</v>
      </c>
      <c r="L16" s="17" t="s">
        <v>503</v>
      </c>
    </row>
    <row r="17" spans="1:12" x14ac:dyDescent="0.2">
      <c r="A17" s="2"/>
      <c r="B17" s="5" t="s">
        <v>597</v>
      </c>
      <c r="C17" s="21">
        <f>D17+E17</f>
        <v>3</v>
      </c>
      <c r="D17" s="20" t="s">
        <v>503</v>
      </c>
      <c r="E17" s="19">
        <v>3</v>
      </c>
      <c r="F17" s="22">
        <f>G17+J17</f>
        <v>2</v>
      </c>
      <c r="G17" s="20" t="s">
        <v>503</v>
      </c>
      <c r="H17" s="17" t="s">
        <v>503</v>
      </c>
      <c r="I17" s="20" t="s">
        <v>503</v>
      </c>
      <c r="J17" s="19">
        <v>2</v>
      </c>
      <c r="K17" s="19">
        <v>2</v>
      </c>
      <c r="L17" s="17" t="s">
        <v>503</v>
      </c>
    </row>
    <row r="18" spans="1:12" x14ac:dyDescent="0.2">
      <c r="A18" s="2"/>
      <c r="B18" s="5" t="s">
        <v>596</v>
      </c>
      <c r="C18" s="21">
        <f>D18+E18</f>
        <v>13</v>
      </c>
      <c r="D18" s="20" t="s">
        <v>503</v>
      </c>
      <c r="E18" s="19">
        <v>13</v>
      </c>
      <c r="F18" s="22">
        <f>G18+J18</f>
        <v>12</v>
      </c>
      <c r="G18" s="20" t="s">
        <v>503</v>
      </c>
      <c r="H18" s="17" t="s">
        <v>503</v>
      </c>
      <c r="I18" s="20" t="s">
        <v>503</v>
      </c>
      <c r="J18" s="19">
        <v>12</v>
      </c>
      <c r="K18" s="19">
        <v>9</v>
      </c>
      <c r="L18" s="22">
        <f>J18-K18</f>
        <v>3</v>
      </c>
    </row>
    <row r="19" spans="1:12" x14ac:dyDescent="0.2">
      <c r="A19" s="2"/>
      <c r="B19" s="5" t="s">
        <v>595</v>
      </c>
      <c r="C19" s="16" t="s">
        <v>503</v>
      </c>
      <c r="D19" s="20" t="s">
        <v>503</v>
      </c>
      <c r="E19" s="20" t="s">
        <v>503</v>
      </c>
      <c r="F19" s="22">
        <f>G19+J19</f>
        <v>2</v>
      </c>
      <c r="G19" s="20" t="s">
        <v>503</v>
      </c>
      <c r="H19" s="17" t="s">
        <v>503</v>
      </c>
      <c r="I19" s="20" t="s">
        <v>503</v>
      </c>
      <c r="J19" s="19">
        <v>2</v>
      </c>
      <c r="K19" s="19">
        <v>1</v>
      </c>
      <c r="L19" s="22">
        <f>J19-K19</f>
        <v>1</v>
      </c>
    </row>
    <row r="20" spans="1:12" x14ac:dyDescent="0.2">
      <c r="C20" s="9"/>
      <c r="D20" s="19"/>
      <c r="E20" s="19"/>
      <c r="G20" s="19"/>
      <c r="I20" s="19"/>
      <c r="J20" s="19"/>
      <c r="K20" s="19"/>
    </row>
    <row r="21" spans="1:12" x14ac:dyDescent="0.2">
      <c r="A21" s="2"/>
      <c r="B21" s="5" t="s">
        <v>594</v>
      </c>
      <c r="C21" s="21">
        <f>D21+E21</f>
        <v>1</v>
      </c>
      <c r="D21" s="20" t="s">
        <v>503</v>
      </c>
      <c r="E21" s="19">
        <v>1</v>
      </c>
      <c r="F21" s="22">
        <f>G21+J21</f>
        <v>4</v>
      </c>
      <c r="G21" s="20" t="s">
        <v>503</v>
      </c>
      <c r="H21" s="17" t="s">
        <v>503</v>
      </c>
      <c r="I21" s="20" t="s">
        <v>503</v>
      </c>
      <c r="J21" s="19">
        <v>4</v>
      </c>
      <c r="K21" s="19">
        <v>2</v>
      </c>
      <c r="L21" s="22">
        <f>J21-K21</f>
        <v>2</v>
      </c>
    </row>
    <row r="22" spans="1:12" x14ac:dyDescent="0.2">
      <c r="A22" s="2"/>
      <c r="B22" s="5" t="s">
        <v>593</v>
      </c>
      <c r="C22" s="21">
        <f>D22+E22</f>
        <v>4</v>
      </c>
      <c r="D22" s="20" t="s">
        <v>503</v>
      </c>
      <c r="E22" s="19">
        <v>4</v>
      </c>
      <c r="F22" s="22">
        <f>G22+J22</f>
        <v>7</v>
      </c>
      <c r="G22" s="20" t="s">
        <v>503</v>
      </c>
      <c r="H22" s="17" t="s">
        <v>503</v>
      </c>
      <c r="I22" s="20" t="s">
        <v>503</v>
      </c>
      <c r="J22" s="19">
        <v>7</v>
      </c>
      <c r="K22" s="19">
        <v>4</v>
      </c>
      <c r="L22" s="22">
        <f>J22-K22</f>
        <v>3</v>
      </c>
    </row>
    <row r="23" spans="1:12" x14ac:dyDescent="0.2">
      <c r="A23" s="2"/>
      <c r="B23" s="5" t="s">
        <v>592</v>
      </c>
      <c r="C23" s="21">
        <f>D23+E23</f>
        <v>15</v>
      </c>
      <c r="D23" s="19">
        <v>2</v>
      </c>
      <c r="E23" s="19">
        <v>13</v>
      </c>
      <c r="F23" s="22">
        <f>G23+J23</f>
        <v>23</v>
      </c>
      <c r="G23" s="20" t="s">
        <v>503</v>
      </c>
      <c r="H23" s="17" t="s">
        <v>503</v>
      </c>
      <c r="I23" s="20" t="s">
        <v>503</v>
      </c>
      <c r="J23" s="19">
        <v>23</v>
      </c>
      <c r="K23" s="19">
        <v>13</v>
      </c>
      <c r="L23" s="22">
        <f>J23-K23</f>
        <v>10</v>
      </c>
    </row>
    <row r="24" spans="1:12" x14ac:dyDescent="0.2">
      <c r="A24" s="2"/>
      <c r="B24" s="5" t="s">
        <v>591</v>
      </c>
      <c r="C24" s="21">
        <f>D24+E24</f>
        <v>6</v>
      </c>
      <c r="D24" s="20" t="s">
        <v>503</v>
      </c>
      <c r="E24" s="19">
        <v>6</v>
      </c>
      <c r="F24" s="22">
        <f>G24+J24</f>
        <v>9</v>
      </c>
      <c r="G24" s="20" t="s">
        <v>503</v>
      </c>
      <c r="H24" s="17" t="s">
        <v>503</v>
      </c>
      <c r="I24" s="20" t="s">
        <v>503</v>
      </c>
      <c r="J24" s="19">
        <v>9</v>
      </c>
      <c r="K24" s="19">
        <v>8</v>
      </c>
      <c r="L24" s="22">
        <f>J24-K24</f>
        <v>1</v>
      </c>
    </row>
    <row r="25" spans="1:12" x14ac:dyDescent="0.2">
      <c r="A25" s="2"/>
      <c r="B25" s="5" t="s">
        <v>590</v>
      </c>
      <c r="C25" s="21">
        <f>D25+E25</f>
        <v>11</v>
      </c>
      <c r="D25" s="19">
        <v>1</v>
      </c>
      <c r="E25" s="19">
        <v>10</v>
      </c>
      <c r="F25" s="22">
        <f>G25+J25</f>
        <v>8</v>
      </c>
      <c r="G25" s="20" t="s">
        <v>503</v>
      </c>
      <c r="H25" s="17" t="s">
        <v>503</v>
      </c>
      <c r="I25" s="20" t="s">
        <v>503</v>
      </c>
      <c r="J25" s="19">
        <v>8</v>
      </c>
      <c r="K25" s="19">
        <v>6</v>
      </c>
      <c r="L25" s="22">
        <f>J25-K25</f>
        <v>2</v>
      </c>
    </row>
    <row r="26" spans="1:12" x14ac:dyDescent="0.2">
      <c r="C26" s="9"/>
      <c r="D26" s="19"/>
      <c r="E26" s="19"/>
      <c r="G26" s="19"/>
      <c r="I26" s="19"/>
      <c r="J26" s="19"/>
      <c r="K26" s="19"/>
    </row>
    <row r="27" spans="1:12" x14ac:dyDescent="0.2">
      <c r="A27" s="2"/>
      <c r="B27" s="5" t="s">
        <v>589</v>
      </c>
      <c r="C27" s="21">
        <f>D27+E27</f>
        <v>51</v>
      </c>
      <c r="D27" s="19">
        <v>2</v>
      </c>
      <c r="E27" s="19">
        <v>49</v>
      </c>
      <c r="F27" s="22">
        <f>G27+J27</f>
        <v>46</v>
      </c>
      <c r="G27" s="19">
        <v>1</v>
      </c>
      <c r="H27" s="17" t="s">
        <v>503</v>
      </c>
      <c r="I27" s="19">
        <v>1</v>
      </c>
      <c r="J27" s="19">
        <v>45</v>
      </c>
      <c r="K27" s="19">
        <v>21</v>
      </c>
      <c r="L27" s="22">
        <f>J27-K27</f>
        <v>24</v>
      </c>
    </row>
    <row r="28" spans="1:12" x14ac:dyDescent="0.2">
      <c r="A28" s="2"/>
      <c r="B28" s="5" t="s">
        <v>588</v>
      </c>
      <c r="C28" s="21">
        <f>D28+E28</f>
        <v>46</v>
      </c>
      <c r="D28" s="19">
        <v>4</v>
      </c>
      <c r="E28" s="19">
        <v>42</v>
      </c>
      <c r="F28" s="22">
        <f>G28+J28</f>
        <v>38</v>
      </c>
      <c r="G28" s="19">
        <v>2</v>
      </c>
      <c r="H28" s="17" t="s">
        <v>503</v>
      </c>
      <c r="I28" s="19">
        <v>2</v>
      </c>
      <c r="J28" s="19">
        <v>36</v>
      </c>
      <c r="K28" s="19">
        <v>27</v>
      </c>
      <c r="L28" s="22">
        <f>J28-K28</f>
        <v>9</v>
      </c>
    </row>
    <row r="29" spans="1:12" x14ac:dyDescent="0.2">
      <c r="A29" s="2"/>
      <c r="B29" s="5" t="s">
        <v>587</v>
      </c>
      <c r="C29" s="21">
        <f>D29+E29</f>
        <v>321</v>
      </c>
      <c r="D29" s="19">
        <v>22</v>
      </c>
      <c r="E29" s="19">
        <v>299</v>
      </c>
      <c r="F29" s="22">
        <f>G29+J29</f>
        <v>328</v>
      </c>
      <c r="G29" s="19">
        <v>27</v>
      </c>
      <c r="H29" s="22">
        <f>G29-I29</f>
        <v>5</v>
      </c>
      <c r="I29" s="19">
        <v>22</v>
      </c>
      <c r="J29" s="19">
        <v>301</v>
      </c>
      <c r="K29" s="19">
        <v>193</v>
      </c>
      <c r="L29" s="22">
        <f>J29-K29</f>
        <v>108</v>
      </c>
    </row>
    <row r="30" spans="1:12" x14ac:dyDescent="0.2">
      <c r="A30" s="2"/>
      <c r="B30" s="5" t="s">
        <v>586</v>
      </c>
      <c r="C30" s="21">
        <f>D30+E30</f>
        <v>101</v>
      </c>
      <c r="D30" s="19">
        <v>2</v>
      </c>
      <c r="E30" s="19">
        <v>99</v>
      </c>
      <c r="F30" s="22">
        <f>G30+J30</f>
        <v>136</v>
      </c>
      <c r="G30" s="19">
        <v>5</v>
      </c>
      <c r="H30" s="22">
        <f>G30-I30</f>
        <v>1</v>
      </c>
      <c r="I30" s="19">
        <v>4</v>
      </c>
      <c r="J30" s="19">
        <v>131</v>
      </c>
      <c r="K30" s="19">
        <v>88</v>
      </c>
      <c r="L30" s="22">
        <f>J30-K30</f>
        <v>43</v>
      </c>
    </row>
    <row r="31" spans="1:12" x14ac:dyDescent="0.2">
      <c r="A31" s="2"/>
      <c r="B31" s="5" t="s">
        <v>585</v>
      </c>
      <c r="C31" s="21">
        <f>D31+E31</f>
        <v>12</v>
      </c>
      <c r="D31" s="20" t="s">
        <v>503</v>
      </c>
      <c r="E31" s="19">
        <v>12</v>
      </c>
      <c r="F31" s="22">
        <f>G31+J31</f>
        <v>12</v>
      </c>
      <c r="G31" s="20" t="s">
        <v>503</v>
      </c>
      <c r="H31" s="17" t="s">
        <v>503</v>
      </c>
      <c r="I31" s="20" t="s">
        <v>503</v>
      </c>
      <c r="J31" s="19">
        <v>12</v>
      </c>
      <c r="K31" s="19">
        <v>10</v>
      </c>
      <c r="L31" s="22">
        <f>J31-K31</f>
        <v>2</v>
      </c>
    </row>
    <row r="32" spans="1:12" x14ac:dyDescent="0.2">
      <c r="C32" s="9"/>
      <c r="D32" s="19"/>
      <c r="E32" s="19"/>
      <c r="G32" s="19"/>
      <c r="I32" s="19"/>
      <c r="J32" s="19"/>
      <c r="K32" s="19"/>
    </row>
    <row r="33" spans="1:12" x14ac:dyDescent="0.2">
      <c r="A33" s="2"/>
      <c r="B33" s="5" t="s">
        <v>584</v>
      </c>
      <c r="C33" s="21">
        <f>D33+E33</f>
        <v>8</v>
      </c>
      <c r="D33" s="20" t="s">
        <v>503</v>
      </c>
      <c r="E33" s="19">
        <v>8</v>
      </c>
      <c r="F33" s="22">
        <f>G33+J33</f>
        <v>8</v>
      </c>
      <c r="G33" s="20" t="s">
        <v>503</v>
      </c>
      <c r="H33" s="17" t="s">
        <v>503</v>
      </c>
      <c r="I33" s="20" t="s">
        <v>503</v>
      </c>
      <c r="J33" s="19">
        <v>8</v>
      </c>
      <c r="K33" s="19">
        <v>6</v>
      </c>
      <c r="L33" s="22">
        <f>J33-K33</f>
        <v>2</v>
      </c>
    </row>
    <row r="34" spans="1:12" x14ac:dyDescent="0.2">
      <c r="A34" s="2"/>
      <c r="B34" s="5" t="s">
        <v>583</v>
      </c>
      <c r="C34" s="21">
        <f>D34+E34</f>
        <v>38</v>
      </c>
      <c r="D34" s="20" t="s">
        <v>503</v>
      </c>
      <c r="E34" s="19">
        <v>38</v>
      </c>
      <c r="F34" s="22">
        <f>G34+J34</f>
        <v>35</v>
      </c>
      <c r="G34" s="20" t="s">
        <v>503</v>
      </c>
      <c r="H34" s="17" t="s">
        <v>503</v>
      </c>
      <c r="I34" s="20" t="s">
        <v>503</v>
      </c>
      <c r="J34" s="19">
        <v>35</v>
      </c>
      <c r="K34" s="19">
        <v>24</v>
      </c>
      <c r="L34" s="22">
        <f>J34-K34</f>
        <v>11</v>
      </c>
    </row>
    <row r="35" spans="1:12" x14ac:dyDescent="0.2">
      <c r="A35" s="2"/>
      <c r="B35" s="5" t="s">
        <v>582</v>
      </c>
      <c r="C35" s="21">
        <f>D35+E35</f>
        <v>16</v>
      </c>
      <c r="D35" s="19">
        <v>1</v>
      </c>
      <c r="E35" s="19">
        <v>15</v>
      </c>
      <c r="F35" s="22">
        <f>G35+J35</f>
        <v>24</v>
      </c>
      <c r="G35" s="20" t="s">
        <v>503</v>
      </c>
      <c r="H35" s="17" t="s">
        <v>503</v>
      </c>
      <c r="I35" s="20" t="s">
        <v>503</v>
      </c>
      <c r="J35" s="19">
        <v>24</v>
      </c>
      <c r="K35" s="19">
        <v>20</v>
      </c>
      <c r="L35" s="22">
        <f>J35-K35</f>
        <v>4</v>
      </c>
    </row>
    <row r="36" spans="1:12" x14ac:dyDescent="0.2">
      <c r="A36" s="2"/>
      <c r="B36" s="5" t="s">
        <v>581</v>
      </c>
      <c r="C36" s="21">
        <f>D36+E36</f>
        <v>16</v>
      </c>
      <c r="D36" s="19">
        <v>2</v>
      </c>
      <c r="E36" s="19">
        <v>14</v>
      </c>
      <c r="F36" s="22">
        <f>G36+J36</f>
        <v>20</v>
      </c>
      <c r="G36" s="20" t="s">
        <v>503</v>
      </c>
      <c r="H36" s="17" t="s">
        <v>503</v>
      </c>
      <c r="I36" s="20" t="s">
        <v>503</v>
      </c>
      <c r="J36" s="19">
        <v>20</v>
      </c>
      <c r="K36" s="19">
        <v>17</v>
      </c>
      <c r="L36" s="22">
        <f>J36-K36</f>
        <v>3</v>
      </c>
    </row>
    <row r="37" spans="1:12" x14ac:dyDescent="0.2">
      <c r="A37" s="2"/>
      <c r="B37" s="5" t="s">
        <v>580</v>
      </c>
      <c r="C37" s="21">
        <f>D37+E37</f>
        <v>23</v>
      </c>
      <c r="D37" s="20" t="s">
        <v>503</v>
      </c>
      <c r="E37" s="19">
        <v>23</v>
      </c>
      <c r="F37" s="22">
        <f>G37+J37</f>
        <v>20</v>
      </c>
      <c r="G37" s="19">
        <v>4</v>
      </c>
      <c r="H37" s="17" t="s">
        <v>503</v>
      </c>
      <c r="I37" s="19">
        <v>4</v>
      </c>
      <c r="J37" s="19">
        <v>16</v>
      </c>
      <c r="K37" s="19">
        <v>11</v>
      </c>
      <c r="L37" s="22">
        <f>J37-K37</f>
        <v>5</v>
      </c>
    </row>
    <row r="38" spans="1:12" x14ac:dyDescent="0.2">
      <c r="C38" s="9"/>
      <c r="D38" s="19"/>
      <c r="E38" s="19"/>
      <c r="G38" s="19"/>
      <c r="I38" s="19"/>
      <c r="J38" s="19"/>
      <c r="K38" s="19"/>
    </row>
    <row r="39" spans="1:12" x14ac:dyDescent="0.2">
      <c r="A39" s="2"/>
      <c r="B39" s="5" t="s">
        <v>579</v>
      </c>
      <c r="C39" s="21">
        <f>D39+E39</f>
        <v>33</v>
      </c>
      <c r="D39" s="19">
        <v>7</v>
      </c>
      <c r="E39" s="19">
        <v>26</v>
      </c>
      <c r="F39" s="22">
        <f>G39+J39</f>
        <v>30</v>
      </c>
      <c r="G39" s="19">
        <v>7</v>
      </c>
      <c r="H39" s="22">
        <f>G39-I39</f>
        <v>2</v>
      </c>
      <c r="I39" s="19">
        <v>5</v>
      </c>
      <c r="J39" s="19">
        <v>23</v>
      </c>
      <c r="K39" s="19">
        <v>21</v>
      </c>
      <c r="L39" s="22">
        <f>J39-K39</f>
        <v>2</v>
      </c>
    </row>
    <row r="40" spans="1:12" x14ac:dyDescent="0.2">
      <c r="A40" s="2"/>
      <c r="B40" s="5" t="s">
        <v>578</v>
      </c>
      <c r="C40" s="21">
        <f>D40+E40</f>
        <v>28</v>
      </c>
      <c r="D40" s="20" t="s">
        <v>503</v>
      </c>
      <c r="E40" s="19">
        <v>28</v>
      </c>
      <c r="F40" s="22">
        <f>G40+J40</f>
        <v>34</v>
      </c>
      <c r="G40" s="19">
        <v>2</v>
      </c>
      <c r="H40" s="22">
        <f>G40-I40</f>
        <v>1</v>
      </c>
      <c r="I40" s="19">
        <v>1</v>
      </c>
      <c r="J40" s="19">
        <v>32</v>
      </c>
      <c r="K40" s="19">
        <v>22</v>
      </c>
      <c r="L40" s="22">
        <f>J40-K40</f>
        <v>10</v>
      </c>
    </row>
    <row r="41" spans="1:12" x14ac:dyDescent="0.2">
      <c r="A41" s="2"/>
      <c r="B41" s="5" t="s">
        <v>577</v>
      </c>
      <c r="C41" s="21">
        <f>D41+E41</f>
        <v>154</v>
      </c>
      <c r="D41" s="19">
        <v>15</v>
      </c>
      <c r="E41" s="19">
        <v>139</v>
      </c>
      <c r="F41" s="22">
        <f>G41+J41</f>
        <v>175</v>
      </c>
      <c r="G41" s="19">
        <v>9</v>
      </c>
      <c r="H41" s="22">
        <f>G41-I41</f>
        <v>4</v>
      </c>
      <c r="I41" s="19">
        <v>5</v>
      </c>
      <c r="J41" s="19">
        <v>166</v>
      </c>
      <c r="K41" s="19">
        <v>124</v>
      </c>
      <c r="L41" s="22">
        <f>J41-K41</f>
        <v>42</v>
      </c>
    </row>
    <row r="42" spans="1:12" x14ac:dyDescent="0.2">
      <c r="A42" s="2"/>
      <c r="B42" s="5" t="s">
        <v>576</v>
      </c>
      <c r="C42" s="21">
        <f>D42+E42</f>
        <v>42</v>
      </c>
      <c r="D42" s="19">
        <v>3</v>
      </c>
      <c r="E42" s="19">
        <v>39</v>
      </c>
      <c r="F42" s="22">
        <f>G42+J42</f>
        <v>61</v>
      </c>
      <c r="G42" s="19">
        <v>4</v>
      </c>
      <c r="H42" s="17" t="s">
        <v>503</v>
      </c>
      <c r="I42" s="19">
        <v>4</v>
      </c>
      <c r="J42" s="19">
        <v>57</v>
      </c>
      <c r="K42" s="19">
        <v>36</v>
      </c>
      <c r="L42" s="22">
        <f>J42-K42</f>
        <v>21</v>
      </c>
    </row>
    <row r="43" spans="1:12" x14ac:dyDescent="0.2">
      <c r="A43" s="2"/>
      <c r="B43" s="5" t="s">
        <v>575</v>
      </c>
      <c r="C43" s="21">
        <f>D43+E43</f>
        <v>56</v>
      </c>
      <c r="D43" s="19">
        <v>9</v>
      </c>
      <c r="E43" s="19">
        <v>47</v>
      </c>
      <c r="F43" s="22">
        <f>G43+J43</f>
        <v>103</v>
      </c>
      <c r="G43" s="19">
        <v>6</v>
      </c>
      <c r="H43" s="17" t="s">
        <v>503</v>
      </c>
      <c r="I43" s="19">
        <v>6</v>
      </c>
      <c r="J43" s="19">
        <v>97</v>
      </c>
      <c r="K43" s="19">
        <v>62</v>
      </c>
      <c r="L43" s="22">
        <f>J43-K43</f>
        <v>35</v>
      </c>
    </row>
    <row r="44" spans="1:12" x14ac:dyDescent="0.2">
      <c r="C44" s="9"/>
      <c r="D44" s="19"/>
      <c r="E44" s="19"/>
      <c r="G44" s="19"/>
      <c r="I44" s="19"/>
      <c r="J44" s="19"/>
      <c r="K44" s="19"/>
    </row>
    <row r="45" spans="1:12" x14ac:dyDescent="0.2">
      <c r="A45" s="2"/>
      <c r="B45" s="5" t="s">
        <v>574</v>
      </c>
      <c r="C45" s="21">
        <f>D45+E45</f>
        <v>664</v>
      </c>
      <c r="D45" s="19">
        <v>105</v>
      </c>
      <c r="E45" s="19">
        <v>559</v>
      </c>
      <c r="F45" s="22">
        <f>G45+J45</f>
        <v>662</v>
      </c>
      <c r="G45" s="19">
        <v>138</v>
      </c>
      <c r="H45" s="22">
        <f>G45-I45</f>
        <v>14</v>
      </c>
      <c r="I45" s="19">
        <v>124</v>
      </c>
      <c r="J45" s="19">
        <v>524</v>
      </c>
      <c r="K45" s="19">
        <v>284</v>
      </c>
      <c r="L45" s="22">
        <f>J45-K45</f>
        <v>240</v>
      </c>
    </row>
    <row r="46" spans="1:12" x14ac:dyDescent="0.2">
      <c r="A46" s="2"/>
      <c r="B46" s="5" t="s">
        <v>573</v>
      </c>
      <c r="C46" s="21">
        <f>D46+E46</f>
        <v>2631</v>
      </c>
      <c r="D46" s="19">
        <v>942</v>
      </c>
      <c r="E46" s="19">
        <v>1689</v>
      </c>
      <c r="F46" s="22">
        <f>G46+J46</f>
        <v>2540</v>
      </c>
      <c r="G46" s="19">
        <v>819</v>
      </c>
      <c r="H46" s="22">
        <f>G46-I46</f>
        <v>55</v>
      </c>
      <c r="I46" s="19">
        <v>764</v>
      </c>
      <c r="J46" s="19">
        <v>1721</v>
      </c>
      <c r="K46" s="19">
        <v>1007</v>
      </c>
      <c r="L46" s="22">
        <f>J46-K46</f>
        <v>714</v>
      </c>
    </row>
    <row r="47" spans="1:12" x14ac:dyDescent="0.2">
      <c r="A47" s="2"/>
      <c r="B47" s="5" t="s">
        <v>572</v>
      </c>
      <c r="C47" s="21">
        <f>D47+E47</f>
        <v>679</v>
      </c>
      <c r="D47" s="19">
        <v>173</v>
      </c>
      <c r="E47" s="19">
        <v>506</v>
      </c>
      <c r="F47" s="22">
        <f>G47+J47</f>
        <v>615</v>
      </c>
      <c r="G47" s="19">
        <v>160</v>
      </c>
      <c r="H47" s="22">
        <f>G47-I47</f>
        <v>22</v>
      </c>
      <c r="I47" s="19">
        <v>138</v>
      </c>
      <c r="J47" s="19">
        <v>455</v>
      </c>
      <c r="K47" s="19">
        <v>215</v>
      </c>
      <c r="L47" s="22">
        <f>J47-K47</f>
        <v>240</v>
      </c>
    </row>
    <row r="48" spans="1:12" x14ac:dyDescent="0.2">
      <c r="A48" s="2"/>
      <c r="B48" s="5" t="s">
        <v>571</v>
      </c>
      <c r="C48" s="21">
        <f>D48+E48</f>
        <v>254</v>
      </c>
      <c r="D48" s="19">
        <v>91</v>
      </c>
      <c r="E48" s="19">
        <v>163</v>
      </c>
      <c r="F48" s="22">
        <f>G48+J48</f>
        <v>249</v>
      </c>
      <c r="G48" s="19">
        <v>113</v>
      </c>
      <c r="H48" s="22">
        <f>G48-I48</f>
        <v>2</v>
      </c>
      <c r="I48" s="19">
        <v>111</v>
      </c>
      <c r="J48" s="19">
        <v>136</v>
      </c>
      <c r="K48" s="19">
        <v>115</v>
      </c>
      <c r="L48" s="22">
        <f>J48-K48</f>
        <v>21</v>
      </c>
    </row>
    <row r="49" spans="1:12" x14ac:dyDescent="0.2">
      <c r="C49" s="9"/>
      <c r="D49" s="19"/>
      <c r="E49" s="19"/>
      <c r="G49" s="19"/>
      <c r="I49" s="19"/>
      <c r="J49" s="19"/>
      <c r="K49" s="19"/>
    </row>
    <row r="50" spans="1:12" x14ac:dyDescent="0.2">
      <c r="A50" s="2"/>
      <c r="B50" s="1" t="s">
        <v>570</v>
      </c>
      <c r="C50" s="3">
        <f>D50+E50</f>
        <v>680</v>
      </c>
      <c r="D50" s="39">
        <v>300</v>
      </c>
      <c r="E50" s="39">
        <v>380</v>
      </c>
      <c r="F50" s="2">
        <f>G50+J50</f>
        <v>671</v>
      </c>
      <c r="G50" s="39">
        <v>262</v>
      </c>
      <c r="H50" s="2">
        <f>G50-I50</f>
        <v>1</v>
      </c>
      <c r="I50" s="39">
        <v>261</v>
      </c>
      <c r="J50" s="39">
        <v>409</v>
      </c>
      <c r="K50" s="39">
        <v>274</v>
      </c>
      <c r="L50" s="2">
        <f>J50-K50</f>
        <v>135</v>
      </c>
    </row>
    <row r="51" spans="1:12" x14ac:dyDescent="0.2">
      <c r="C51" s="9"/>
      <c r="D51" s="19"/>
      <c r="E51" s="19"/>
      <c r="G51" s="19"/>
      <c r="I51" s="19"/>
      <c r="J51" s="19"/>
      <c r="K51" s="19"/>
    </row>
    <row r="52" spans="1:12" x14ac:dyDescent="0.2">
      <c r="A52" s="2"/>
      <c r="B52" s="5" t="s">
        <v>569</v>
      </c>
      <c r="C52" s="21">
        <f>D52+E52</f>
        <v>13</v>
      </c>
      <c r="D52" s="20" t="s">
        <v>503</v>
      </c>
      <c r="E52" s="19">
        <v>13</v>
      </c>
      <c r="F52" s="22">
        <f>G52+J52</f>
        <v>13</v>
      </c>
      <c r="G52" s="19">
        <v>1</v>
      </c>
      <c r="H52" s="17" t="s">
        <v>503</v>
      </c>
      <c r="I52" s="19">
        <v>1</v>
      </c>
      <c r="J52" s="19">
        <v>12</v>
      </c>
      <c r="K52" s="19">
        <v>6</v>
      </c>
      <c r="L52" s="22">
        <f>J52-K52</f>
        <v>6</v>
      </c>
    </row>
    <row r="53" spans="1:12" x14ac:dyDescent="0.2">
      <c r="A53" s="2"/>
      <c r="B53" s="5" t="s">
        <v>568</v>
      </c>
      <c r="C53" s="21">
        <f>D53+E53</f>
        <v>6</v>
      </c>
      <c r="D53" s="20" t="s">
        <v>503</v>
      </c>
      <c r="E53" s="19">
        <v>6</v>
      </c>
      <c r="F53" s="22">
        <f>G53+J53</f>
        <v>10</v>
      </c>
      <c r="G53" s="20" t="s">
        <v>503</v>
      </c>
      <c r="H53" s="17" t="s">
        <v>503</v>
      </c>
      <c r="I53" s="20" t="s">
        <v>503</v>
      </c>
      <c r="J53" s="19">
        <v>10</v>
      </c>
      <c r="K53" s="19">
        <v>6</v>
      </c>
      <c r="L53" s="22">
        <f>J53-K53</f>
        <v>4</v>
      </c>
    </row>
    <row r="54" spans="1:12" x14ac:dyDescent="0.2">
      <c r="A54" s="2"/>
      <c r="B54" s="5" t="s">
        <v>567</v>
      </c>
      <c r="C54" s="21">
        <f>D54+E54</f>
        <v>115</v>
      </c>
      <c r="D54" s="19">
        <v>9</v>
      </c>
      <c r="E54" s="19">
        <v>106</v>
      </c>
      <c r="F54" s="22">
        <f>G54+J54</f>
        <v>98</v>
      </c>
      <c r="G54" s="19">
        <v>5</v>
      </c>
      <c r="H54" s="22">
        <f>G54-I54</f>
        <v>1</v>
      </c>
      <c r="I54" s="19">
        <v>4</v>
      </c>
      <c r="J54" s="19">
        <v>93</v>
      </c>
      <c r="K54" s="19">
        <v>60</v>
      </c>
      <c r="L54" s="22">
        <f>J54-K54</f>
        <v>33</v>
      </c>
    </row>
    <row r="55" spans="1:12" x14ac:dyDescent="0.2">
      <c r="A55" s="2"/>
      <c r="B55" s="5" t="s">
        <v>566</v>
      </c>
      <c r="C55" s="21">
        <f>D55+E55</f>
        <v>76</v>
      </c>
      <c r="D55" s="19">
        <v>5</v>
      </c>
      <c r="E55" s="19">
        <v>71</v>
      </c>
      <c r="F55" s="22">
        <f>G55+J55</f>
        <v>80</v>
      </c>
      <c r="G55" s="19">
        <v>5</v>
      </c>
      <c r="H55" s="22">
        <f>G55-I55</f>
        <v>1</v>
      </c>
      <c r="I55" s="19">
        <v>4</v>
      </c>
      <c r="J55" s="19">
        <v>75</v>
      </c>
      <c r="K55" s="19">
        <v>53</v>
      </c>
      <c r="L55" s="22">
        <f>J55-K55</f>
        <v>22</v>
      </c>
    </row>
    <row r="56" spans="1:12" x14ac:dyDescent="0.2">
      <c r="A56" s="2"/>
      <c r="B56" s="5" t="s">
        <v>565</v>
      </c>
      <c r="C56" s="21">
        <f>D56+E56</f>
        <v>24</v>
      </c>
      <c r="D56" s="20" t="s">
        <v>503</v>
      </c>
      <c r="E56" s="19">
        <v>24</v>
      </c>
      <c r="F56" s="22">
        <f>G56+J56</f>
        <v>21</v>
      </c>
      <c r="G56" s="19">
        <v>1</v>
      </c>
      <c r="H56" s="17" t="s">
        <v>503</v>
      </c>
      <c r="I56" s="19">
        <v>1</v>
      </c>
      <c r="J56" s="19">
        <v>20</v>
      </c>
      <c r="K56" s="19">
        <v>14</v>
      </c>
      <c r="L56" s="22">
        <f>J56-K56</f>
        <v>6</v>
      </c>
    </row>
    <row r="57" spans="1:12" x14ac:dyDescent="0.2">
      <c r="C57" s="9"/>
      <c r="D57" s="19"/>
      <c r="E57" s="19"/>
      <c r="G57" s="19"/>
      <c r="I57" s="19"/>
      <c r="J57" s="19"/>
      <c r="K57" s="19"/>
    </row>
    <row r="58" spans="1:12" x14ac:dyDescent="0.2">
      <c r="A58" s="2"/>
      <c r="B58" s="5" t="s">
        <v>564</v>
      </c>
      <c r="C58" s="21">
        <f>D58+E58</f>
        <v>77</v>
      </c>
      <c r="D58" s="19">
        <v>21</v>
      </c>
      <c r="E58" s="19">
        <v>56</v>
      </c>
      <c r="F58" s="22">
        <f>G58+J58</f>
        <v>81</v>
      </c>
      <c r="G58" s="19">
        <v>12</v>
      </c>
      <c r="H58" s="22">
        <f>G58-I58</f>
        <v>7</v>
      </c>
      <c r="I58" s="19">
        <v>5</v>
      </c>
      <c r="J58" s="19">
        <v>69</v>
      </c>
      <c r="K58" s="19">
        <v>43</v>
      </c>
      <c r="L58" s="22">
        <f>J58-K58</f>
        <v>26</v>
      </c>
    </row>
    <row r="59" spans="1:12" x14ac:dyDescent="0.2">
      <c r="A59" s="2"/>
      <c r="B59" s="5" t="s">
        <v>563</v>
      </c>
      <c r="C59" s="21">
        <f>D59+E59</f>
        <v>45</v>
      </c>
      <c r="D59" s="19">
        <v>2</v>
      </c>
      <c r="E59" s="19">
        <v>43</v>
      </c>
      <c r="F59" s="22">
        <f>G59+J59</f>
        <v>35</v>
      </c>
      <c r="G59" s="20" t="s">
        <v>503</v>
      </c>
      <c r="H59" s="17" t="s">
        <v>503</v>
      </c>
      <c r="I59" s="20" t="s">
        <v>503</v>
      </c>
      <c r="J59" s="19">
        <v>35</v>
      </c>
      <c r="K59" s="19">
        <v>34</v>
      </c>
      <c r="L59" s="22">
        <f>J59-K59</f>
        <v>1</v>
      </c>
    </row>
    <row r="60" spans="1:12" x14ac:dyDescent="0.2">
      <c r="A60" s="2"/>
      <c r="B60" s="5" t="s">
        <v>562</v>
      </c>
      <c r="C60" s="21">
        <f>D60+E60</f>
        <v>14</v>
      </c>
      <c r="D60" s="19">
        <v>2</v>
      </c>
      <c r="E60" s="19">
        <v>12</v>
      </c>
      <c r="F60" s="22">
        <f>G60+J60</f>
        <v>9</v>
      </c>
      <c r="G60" s="19">
        <v>2</v>
      </c>
      <c r="H60" s="22">
        <f>G60-I60</f>
        <v>1</v>
      </c>
      <c r="I60" s="19">
        <v>1</v>
      </c>
      <c r="J60" s="19">
        <v>7</v>
      </c>
      <c r="K60" s="19">
        <v>5</v>
      </c>
      <c r="L60" s="22">
        <f>J60-K60</f>
        <v>2</v>
      </c>
    </row>
    <row r="61" spans="1:12" x14ac:dyDescent="0.2">
      <c r="A61" s="2"/>
      <c r="B61" s="5" t="s">
        <v>561</v>
      </c>
      <c r="C61" s="21">
        <f>D61+E61</f>
        <v>17</v>
      </c>
      <c r="D61" s="20" t="s">
        <v>503</v>
      </c>
      <c r="E61" s="19">
        <v>17</v>
      </c>
      <c r="F61" s="22">
        <f>G61+J61</f>
        <v>22</v>
      </c>
      <c r="G61" s="20" t="s">
        <v>503</v>
      </c>
      <c r="H61" s="17" t="s">
        <v>503</v>
      </c>
      <c r="I61" s="20" t="s">
        <v>503</v>
      </c>
      <c r="J61" s="19">
        <v>22</v>
      </c>
      <c r="K61" s="19">
        <v>14</v>
      </c>
      <c r="L61" s="22">
        <f>J61-K61</f>
        <v>8</v>
      </c>
    </row>
    <row r="62" spans="1:12" x14ac:dyDescent="0.2">
      <c r="A62" s="2"/>
      <c r="B62" s="5" t="s">
        <v>560</v>
      </c>
      <c r="C62" s="21">
        <f>D62+E62</f>
        <v>64</v>
      </c>
      <c r="D62" s="19">
        <v>3</v>
      </c>
      <c r="E62" s="19">
        <v>61</v>
      </c>
      <c r="F62" s="22">
        <f>G62+J62</f>
        <v>51</v>
      </c>
      <c r="G62" s="19">
        <v>1</v>
      </c>
      <c r="H62" s="17" t="s">
        <v>503</v>
      </c>
      <c r="I62" s="19">
        <v>1</v>
      </c>
      <c r="J62" s="19">
        <v>50</v>
      </c>
      <c r="K62" s="19">
        <v>47</v>
      </c>
      <c r="L62" s="22">
        <f>J62-K62</f>
        <v>3</v>
      </c>
    </row>
    <row r="63" spans="1:12" x14ac:dyDescent="0.2">
      <c r="C63" s="9"/>
      <c r="D63" s="19"/>
      <c r="E63" s="19"/>
      <c r="G63" s="19"/>
      <c r="I63" s="19"/>
      <c r="J63" s="19"/>
      <c r="K63" s="19"/>
    </row>
    <row r="64" spans="1:12" x14ac:dyDescent="0.2">
      <c r="A64" s="2"/>
      <c r="B64" s="5" t="s">
        <v>559</v>
      </c>
      <c r="C64" s="21">
        <f>D64+E64</f>
        <v>4</v>
      </c>
      <c r="D64" s="20" t="s">
        <v>503</v>
      </c>
      <c r="E64" s="19">
        <v>4</v>
      </c>
      <c r="F64" s="22">
        <f>G64+J64</f>
        <v>2</v>
      </c>
      <c r="G64" s="20" t="s">
        <v>503</v>
      </c>
      <c r="H64" s="17" t="s">
        <v>503</v>
      </c>
      <c r="I64" s="20" t="s">
        <v>503</v>
      </c>
      <c r="J64" s="19">
        <v>2</v>
      </c>
      <c r="K64" s="19">
        <v>1</v>
      </c>
      <c r="L64" s="22">
        <f>J64-K64</f>
        <v>1</v>
      </c>
    </row>
    <row r="65" spans="1:12" x14ac:dyDescent="0.2">
      <c r="A65" s="2"/>
      <c r="B65" s="5" t="s">
        <v>558</v>
      </c>
      <c r="C65" s="21">
        <f>D65+E65</f>
        <v>5</v>
      </c>
      <c r="D65" s="19">
        <v>1</v>
      </c>
      <c r="E65" s="19">
        <v>4</v>
      </c>
      <c r="F65" s="22">
        <f>G65+J65</f>
        <v>12</v>
      </c>
      <c r="G65" s="19">
        <v>1</v>
      </c>
      <c r="H65" s="17" t="s">
        <v>503</v>
      </c>
      <c r="I65" s="19">
        <v>1</v>
      </c>
      <c r="J65" s="19">
        <v>11</v>
      </c>
      <c r="K65" s="19">
        <v>10</v>
      </c>
      <c r="L65" s="22">
        <f>J65-K65</f>
        <v>1</v>
      </c>
    </row>
    <row r="66" spans="1:12" x14ac:dyDescent="0.2">
      <c r="A66" s="2"/>
      <c r="B66" s="5" t="s">
        <v>557</v>
      </c>
      <c r="C66" s="21">
        <f>D66+E66</f>
        <v>6</v>
      </c>
      <c r="D66" s="20" t="s">
        <v>503</v>
      </c>
      <c r="E66" s="19">
        <v>6</v>
      </c>
      <c r="F66" s="22">
        <f>G66+J66</f>
        <v>12</v>
      </c>
      <c r="G66" s="20" t="s">
        <v>503</v>
      </c>
      <c r="H66" s="17" t="s">
        <v>503</v>
      </c>
      <c r="I66" s="20" t="s">
        <v>503</v>
      </c>
      <c r="J66" s="19">
        <v>12</v>
      </c>
      <c r="K66" s="19">
        <v>10</v>
      </c>
      <c r="L66" s="22">
        <f>J66-K66</f>
        <v>2</v>
      </c>
    </row>
    <row r="67" spans="1:12" x14ac:dyDescent="0.2">
      <c r="A67" s="2"/>
      <c r="B67" s="5" t="s">
        <v>556</v>
      </c>
      <c r="C67" s="21">
        <f>D67+E67</f>
        <v>24</v>
      </c>
      <c r="D67" s="20" t="s">
        <v>503</v>
      </c>
      <c r="E67" s="19">
        <v>24</v>
      </c>
      <c r="F67" s="22">
        <f>G67+J67</f>
        <v>29</v>
      </c>
      <c r="G67" s="19">
        <v>3</v>
      </c>
      <c r="H67" s="22">
        <f>G67-I67</f>
        <v>2</v>
      </c>
      <c r="I67" s="19">
        <v>1</v>
      </c>
      <c r="J67" s="19">
        <v>26</v>
      </c>
      <c r="K67" s="19">
        <v>22</v>
      </c>
      <c r="L67" s="22">
        <f>J67-K67</f>
        <v>4</v>
      </c>
    </row>
    <row r="68" spans="1:12" x14ac:dyDescent="0.2">
      <c r="A68" s="2"/>
      <c r="B68" s="5" t="s">
        <v>555</v>
      </c>
      <c r="C68" s="21">
        <f>D68+E68</f>
        <v>12</v>
      </c>
      <c r="D68" s="20" t="s">
        <v>503</v>
      </c>
      <c r="E68" s="19">
        <v>12</v>
      </c>
      <c r="F68" s="22">
        <f>G68+J68</f>
        <v>16</v>
      </c>
      <c r="G68" s="20" t="s">
        <v>503</v>
      </c>
      <c r="H68" s="17" t="s">
        <v>503</v>
      </c>
      <c r="I68" s="20" t="s">
        <v>503</v>
      </c>
      <c r="J68" s="19">
        <v>16</v>
      </c>
      <c r="K68" s="19">
        <v>14</v>
      </c>
      <c r="L68" s="22">
        <f>J68-K68</f>
        <v>2</v>
      </c>
    </row>
    <row r="69" spans="1:12" x14ac:dyDescent="0.2">
      <c r="B69" s="5" t="s">
        <v>554</v>
      </c>
      <c r="C69" s="21">
        <f>D69+E69</f>
        <v>36</v>
      </c>
      <c r="D69" s="20" t="s">
        <v>503</v>
      </c>
      <c r="E69" s="19">
        <v>36</v>
      </c>
      <c r="F69" s="22">
        <f>G69+J69</f>
        <v>30</v>
      </c>
      <c r="G69" s="20" t="s">
        <v>503</v>
      </c>
      <c r="H69" s="17" t="s">
        <v>503</v>
      </c>
      <c r="I69" s="20" t="s">
        <v>503</v>
      </c>
      <c r="J69" s="19">
        <v>30</v>
      </c>
      <c r="K69" s="19">
        <v>29</v>
      </c>
      <c r="L69" s="22">
        <f>J69-K69</f>
        <v>1</v>
      </c>
    </row>
    <row r="70" spans="1:12" x14ac:dyDescent="0.2">
      <c r="B70" s="5" t="s">
        <v>553</v>
      </c>
      <c r="C70" s="21">
        <f>D70+E70</f>
        <v>5</v>
      </c>
      <c r="D70" s="20" t="s">
        <v>503</v>
      </c>
      <c r="E70" s="19">
        <v>5</v>
      </c>
      <c r="F70" s="22">
        <f>G70+J70</f>
        <v>6</v>
      </c>
      <c r="G70" s="20" t="s">
        <v>503</v>
      </c>
      <c r="H70" s="17" t="s">
        <v>503</v>
      </c>
      <c r="I70" s="20" t="s">
        <v>503</v>
      </c>
      <c r="J70" s="19">
        <v>6</v>
      </c>
      <c r="K70" s="19">
        <v>4</v>
      </c>
      <c r="L70" s="22">
        <f>J70-K70</f>
        <v>2</v>
      </c>
    </row>
    <row r="71" spans="1:12" ht="18" thickBot="1" x14ac:dyDescent="0.25">
      <c r="B71" s="7"/>
      <c r="C71" s="23"/>
      <c r="D71" s="7"/>
      <c r="E71" s="34"/>
      <c r="F71" s="7"/>
      <c r="G71" s="7"/>
      <c r="H71" s="7"/>
      <c r="I71" s="7"/>
      <c r="J71" s="34"/>
      <c r="K71" s="34"/>
      <c r="L71" s="34"/>
    </row>
    <row r="72" spans="1:12" x14ac:dyDescent="0.2">
      <c r="C72" s="5" t="s">
        <v>378</v>
      </c>
    </row>
    <row r="73" spans="1:12" x14ac:dyDescent="0.2">
      <c r="A73" s="5"/>
    </row>
  </sheetData>
  <phoneticPr fontId="4"/>
  <pageMargins left="0.23000000000000004" right="0.23000000000000004" top="0.51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8"/>
  <dimension ref="A1:N73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2.69921875" style="6" customWidth="1"/>
    <col min="3" max="3" width="9.69921875" style="6"/>
    <col min="4" max="4" width="5.69921875" style="6" customWidth="1"/>
    <col min="5" max="5" width="10.69921875" style="6" customWidth="1"/>
    <col min="6" max="16384" width="9.69921875" style="6"/>
  </cols>
  <sheetData>
    <row r="1" spans="1:13" x14ac:dyDescent="0.2">
      <c r="A1" s="5"/>
    </row>
    <row r="6" spans="1:13" x14ac:dyDescent="0.2">
      <c r="F6" s="1" t="s">
        <v>634</v>
      </c>
    </row>
    <row r="7" spans="1:13" ht="18" thickBot="1" x14ac:dyDescent="0.25">
      <c r="B7" s="7"/>
      <c r="C7" s="7"/>
      <c r="D7" s="7"/>
      <c r="E7" s="7"/>
      <c r="F7" s="7"/>
      <c r="G7" s="8" t="s">
        <v>633</v>
      </c>
      <c r="H7" s="7"/>
      <c r="I7" s="7"/>
      <c r="J7" s="7"/>
      <c r="K7" s="7"/>
      <c r="L7" s="7"/>
      <c r="M7" s="31" t="s">
        <v>134</v>
      </c>
    </row>
    <row r="8" spans="1:13" x14ac:dyDescent="0.2">
      <c r="E8" s="9"/>
      <c r="F8" s="12"/>
      <c r="G8" s="12"/>
      <c r="H8" s="12"/>
      <c r="I8" s="12"/>
      <c r="J8" s="12"/>
      <c r="K8" s="12"/>
      <c r="L8" s="12"/>
      <c r="M8" s="12"/>
    </row>
    <row r="9" spans="1:13" x14ac:dyDescent="0.2">
      <c r="E9" s="9"/>
      <c r="F9" s="9"/>
      <c r="G9" s="9"/>
      <c r="H9" s="9"/>
      <c r="I9" s="14" t="s">
        <v>632</v>
      </c>
      <c r="J9" s="3"/>
      <c r="K9" s="9"/>
      <c r="L9" s="12"/>
      <c r="M9" s="12"/>
    </row>
    <row r="10" spans="1:13" x14ac:dyDescent="0.2">
      <c r="E10" s="26" t="s">
        <v>6</v>
      </c>
      <c r="F10" s="26" t="s">
        <v>631</v>
      </c>
      <c r="G10" s="26" t="s">
        <v>630</v>
      </c>
      <c r="H10" s="14" t="s">
        <v>629</v>
      </c>
      <c r="I10" s="14" t="s">
        <v>628</v>
      </c>
      <c r="J10" s="26" t="s">
        <v>627</v>
      </c>
      <c r="K10" s="26" t="s">
        <v>212</v>
      </c>
      <c r="L10" s="26" t="s">
        <v>626</v>
      </c>
      <c r="M10" s="14" t="s">
        <v>625</v>
      </c>
    </row>
    <row r="11" spans="1:13" x14ac:dyDescent="0.2">
      <c r="B11" s="12"/>
      <c r="C11" s="12"/>
      <c r="D11" s="12"/>
      <c r="E11" s="10"/>
      <c r="F11" s="10"/>
      <c r="G11" s="10"/>
      <c r="H11" s="13" t="s">
        <v>624</v>
      </c>
      <c r="I11" s="13" t="s">
        <v>623</v>
      </c>
      <c r="J11" s="10"/>
      <c r="K11" s="10"/>
      <c r="L11" s="15" t="s">
        <v>622</v>
      </c>
      <c r="M11" s="15" t="s">
        <v>621</v>
      </c>
    </row>
    <row r="12" spans="1:13" x14ac:dyDescent="0.2">
      <c r="E12" s="9"/>
    </row>
    <row r="13" spans="1:13" x14ac:dyDescent="0.2">
      <c r="C13" s="1" t="s">
        <v>210</v>
      </c>
      <c r="E13" s="3">
        <f>E14+E18</f>
        <v>1347</v>
      </c>
      <c r="F13" s="2">
        <f>F14+F18</f>
        <v>54</v>
      </c>
      <c r="G13" s="2">
        <f>G14+G18</f>
        <v>1040</v>
      </c>
      <c r="H13" s="2">
        <f>H14+H18</f>
        <v>1</v>
      </c>
      <c r="I13" s="2">
        <f>I14+I18</f>
        <v>20</v>
      </c>
      <c r="J13" s="2">
        <f>J14+J18</f>
        <v>125</v>
      </c>
      <c r="K13" s="2">
        <f>K14+K18</f>
        <v>107</v>
      </c>
      <c r="L13" s="2">
        <f>L14+L18</f>
        <v>4</v>
      </c>
      <c r="M13" s="2">
        <f>M14+M18</f>
        <v>57</v>
      </c>
    </row>
    <row r="14" spans="1:13" x14ac:dyDescent="0.2">
      <c r="C14" s="5" t="s">
        <v>615</v>
      </c>
      <c r="E14" s="21">
        <f>E15+E16</f>
        <v>834</v>
      </c>
      <c r="F14" s="22">
        <f>F15+F16</f>
        <v>41</v>
      </c>
      <c r="G14" s="22">
        <f>G15+G16</f>
        <v>629</v>
      </c>
      <c r="H14" s="17" t="s">
        <v>611</v>
      </c>
      <c r="I14" s="17" t="s">
        <v>611</v>
      </c>
      <c r="J14" s="22">
        <f>J15+J16</f>
        <v>103</v>
      </c>
      <c r="K14" s="22">
        <f>L14+M14</f>
        <v>61</v>
      </c>
      <c r="L14" s="22">
        <f>L15+L16</f>
        <v>4</v>
      </c>
      <c r="M14" s="22">
        <f>M15+M16</f>
        <v>57</v>
      </c>
    </row>
    <row r="15" spans="1:13" x14ac:dyDescent="0.2">
      <c r="C15" s="5" t="s">
        <v>613</v>
      </c>
      <c r="E15" s="21">
        <f>SUM(F15:K15)</f>
        <v>628</v>
      </c>
      <c r="F15" s="19">
        <v>30</v>
      </c>
      <c r="G15" s="19">
        <v>469</v>
      </c>
      <c r="H15" s="20" t="s">
        <v>611</v>
      </c>
      <c r="I15" s="20" t="s">
        <v>611</v>
      </c>
      <c r="J15" s="19">
        <v>82</v>
      </c>
      <c r="K15" s="22">
        <f>L15+M15</f>
        <v>47</v>
      </c>
      <c r="L15" s="19">
        <v>2</v>
      </c>
      <c r="M15" s="19">
        <v>45</v>
      </c>
    </row>
    <row r="16" spans="1:13" x14ac:dyDescent="0.2">
      <c r="C16" s="5" t="s">
        <v>612</v>
      </c>
      <c r="E16" s="21">
        <f>SUM(F16:K16)</f>
        <v>206</v>
      </c>
      <c r="F16" s="19">
        <v>11</v>
      </c>
      <c r="G16" s="19">
        <v>160</v>
      </c>
      <c r="H16" s="20" t="s">
        <v>611</v>
      </c>
      <c r="I16" s="20" t="s">
        <v>611</v>
      </c>
      <c r="J16" s="19">
        <v>21</v>
      </c>
      <c r="K16" s="22">
        <f>L16+M16</f>
        <v>14</v>
      </c>
      <c r="L16" s="19">
        <v>2</v>
      </c>
      <c r="M16" s="19">
        <v>12</v>
      </c>
    </row>
    <row r="17" spans="2:14" x14ac:dyDescent="0.2">
      <c r="E17" s="9"/>
    </row>
    <row r="18" spans="2:14" x14ac:dyDescent="0.2">
      <c r="C18" s="5" t="s">
        <v>614</v>
      </c>
      <c r="E18" s="21">
        <f>E19+E20</f>
        <v>513</v>
      </c>
      <c r="F18" s="19">
        <v>13</v>
      </c>
      <c r="G18" s="19">
        <v>411</v>
      </c>
      <c r="H18" s="19">
        <v>1</v>
      </c>
      <c r="I18" s="19">
        <v>20</v>
      </c>
      <c r="J18" s="19">
        <v>22</v>
      </c>
      <c r="K18" s="19">
        <v>46</v>
      </c>
      <c r="L18" s="17" t="s">
        <v>18</v>
      </c>
      <c r="M18" s="17" t="s">
        <v>18</v>
      </c>
    </row>
    <row r="19" spans="2:14" x14ac:dyDescent="0.2">
      <c r="C19" s="5" t="s">
        <v>613</v>
      </c>
      <c r="E19" s="21">
        <f>SUM(F19:M19)</f>
        <v>76</v>
      </c>
      <c r="F19" s="22">
        <f>F18-F20</f>
        <v>2</v>
      </c>
      <c r="G19" s="22">
        <f>G18-G20</f>
        <v>41</v>
      </c>
      <c r="H19" s="22">
        <f>H18-H20</f>
        <v>1</v>
      </c>
      <c r="I19" s="17" t="s">
        <v>611</v>
      </c>
      <c r="J19" s="22">
        <f>J18-J20</f>
        <v>3</v>
      </c>
      <c r="K19" s="22">
        <f>K18-K20</f>
        <v>29</v>
      </c>
      <c r="L19" s="17" t="s">
        <v>18</v>
      </c>
      <c r="M19" s="17" t="s">
        <v>18</v>
      </c>
    </row>
    <row r="20" spans="2:14" x14ac:dyDescent="0.2">
      <c r="B20" s="37"/>
      <c r="C20" s="45" t="s">
        <v>612</v>
      </c>
      <c r="D20" s="37"/>
      <c r="E20" s="21">
        <f>SUM(F20:M20)</f>
        <v>437</v>
      </c>
      <c r="F20" s="41">
        <v>11</v>
      </c>
      <c r="G20" s="41">
        <v>370</v>
      </c>
      <c r="H20" s="20" t="s">
        <v>611</v>
      </c>
      <c r="I20" s="41">
        <v>20</v>
      </c>
      <c r="J20" s="41">
        <v>19</v>
      </c>
      <c r="K20" s="41">
        <v>17</v>
      </c>
      <c r="L20" s="32" t="s">
        <v>18</v>
      </c>
      <c r="M20" s="32" t="s">
        <v>18</v>
      </c>
    </row>
    <row r="21" spans="2:14" x14ac:dyDescent="0.2">
      <c r="B21" s="12"/>
      <c r="C21" s="12"/>
      <c r="D21" s="12"/>
      <c r="E21" s="10"/>
      <c r="F21" s="12"/>
      <c r="G21" s="12"/>
      <c r="H21" s="12"/>
      <c r="I21" s="12"/>
      <c r="J21" s="12"/>
      <c r="K21" s="12"/>
      <c r="L21" s="12"/>
      <c r="M21" s="12"/>
      <c r="N21" s="37"/>
    </row>
    <row r="22" spans="2:14" x14ac:dyDescent="0.2">
      <c r="E22" s="9"/>
    </row>
    <row r="23" spans="2:14" x14ac:dyDescent="0.2">
      <c r="C23" s="1" t="s">
        <v>620</v>
      </c>
      <c r="E23" s="3">
        <f>E24+E28</f>
        <v>1293</v>
      </c>
      <c r="F23" s="2">
        <f>F24+F28</f>
        <v>52</v>
      </c>
      <c r="G23" s="2">
        <f>G24+G28</f>
        <v>971</v>
      </c>
      <c r="H23" s="4" t="s">
        <v>611</v>
      </c>
      <c r="I23" s="2">
        <f>I24+I28</f>
        <v>15</v>
      </c>
      <c r="J23" s="2">
        <f>J24+J28</f>
        <v>192</v>
      </c>
      <c r="K23" s="2">
        <f>K24+K28</f>
        <v>63</v>
      </c>
      <c r="L23" s="2">
        <f>L24+L28</f>
        <v>8</v>
      </c>
      <c r="M23" s="2">
        <f>M24+M28</f>
        <v>55</v>
      </c>
    </row>
    <row r="24" spans="2:14" x14ac:dyDescent="0.2">
      <c r="C24" s="5" t="s">
        <v>615</v>
      </c>
      <c r="E24" s="21">
        <f>E25+E26</f>
        <v>836</v>
      </c>
      <c r="F24" s="22">
        <f>F25+F26</f>
        <v>42</v>
      </c>
      <c r="G24" s="22">
        <f>G25+G26</f>
        <v>612</v>
      </c>
      <c r="H24" s="17" t="s">
        <v>611</v>
      </c>
      <c r="I24" s="17" t="s">
        <v>611</v>
      </c>
      <c r="J24" s="22">
        <f>J25+J26</f>
        <v>119</v>
      </c>
      <c r="K24" s="22">
        <f>L24+M24</f>
        <v>63</v>
      </c>
      <c r="L24" s="22">
        <f>L25+L26</f>
        <v>8</v>
      </c>
      <c r="M24" s="22">
        <f>M25+M26</f>
        <v>55</v>
      </c>
    </row>
    <row r="25" spans="2:14" x14ac:dyDescent="0.2">
      <c r="C25" s="5" t="s">
        <v>613</v>
      </c>
      <c r="E25" s="21">
        <f>SUM(F25:K25)</f>
        <v>621</v>
      </c>
      <c r="F25" s="19">
        <v>34</v>
      </c>
      <c r="G25" s="19">
        <v>456</v>
      </c>
      <c r="H25" s="20" t="s">
        <v>611</v>
      </c>
      <c r="I25" s="20" t="s">
        <v>611</v>
      </c>
      <c r="J25" s="19">
        <v>85</v>
      </c>
      <c r="K25" s="22">
        <f>L25+M25</f>
        <v>46</v>
      </c>
      <c r="L25" s="19">
        <v>4</v>
      </c>
      <c r="M25" s="19">
        <v>42</v>
      </c>
    </row>
    <row r="26" spans="2:14" x14ac:dyDescent="0.2">
      <c r="C26" s="5" t="s">
        <v>612</v>
      </c>
      <c r="E26" s="21">
        <f>SUM(F26:K26)</f>
        <v>215</v>
      </c>
      <c r="F26" s="19">
        <v>8</v>
      </c>
      <c r="G26" s="19">
        <v>156</v>
      </c>
      <c r="H26" s="20" t="s">
        <v>611</v>
      </c>
      <c r="I26" s="20" t="s">
        <v>611</v>
      </c>
      <c r="J26" s="19">
        <v>34</v>
      </c>
      <c r="K26" s="22">
        <f>L26+M26</f>
        <v>17</v>
      </c>
      <c r="L26" s="19">
        <v>4</v>
      </c>
      <c r="M26" s="19">
        <v>13</v>
      </c>
    </row>
    <row r="27" spans="2:14" x14ac:dyDescent="0.2">
      <c r="E27" s="9"/>
    </row>
    <row r="28" spans="2:14" x14ac:dyDescent="0.2">
      <c r="C28" s="5" t="s">
        <v>614</v>
      </c>
      <c r="E28" s="21">
        <f>E29+E30</f>
        <v>457</v>
      </c>
      <c r="F28" s="19">
        <v>10</v>
      </c>
      <c r="G28" s="19">
        <v>359</v>
      </c>
      <c r="H28" s="20" t="s">
        <v>611</v>
      </c>
      <c r="I28" s="19">
        <v>15</v>
      </c>
      <c r="J28" s="19">
        <v>73</v>
      </c>
      <c r="K28" s="20" t="s">
        <v>611</v>
      </c>
      <c r="L28" s="17" t="s">
        <v>18</v>
      </c>
      <c r="M28" s="17" t="s">
        <v>18</v>
      </c>
    </row>
    <row r="29" spans="2:14" x14ac:dyDescent="0.2">
      <c r="C29" s="5" t="s">
        <v>613</v>
      </c>
      <c r="E29" s="21">
        <f>SUM(F29:M29)</f>
        <v>65</v>
      </c>
      <c r="F29" s="22">
        <f>F28-F30</f>
        <v>4</v>
      </c>
      <c r="G29" s="22">
        <f>G28-G30</f>
        <v>60</v>
      </c>
      <c r="H29" s="17" t="s">
        <v>611</v>
      </c>
      <c r="I29" s="17" t="s">
        <v>611</v>
      </c>
      <c r="J29" s="22">
        <f>J28-J30</f>
        <v>1</v>
      </c>
      <c r="K29" s="17" t="s">
        <v>611</v>
      </c>
      <c r="L29" s="17" t="s">
        <v>18</v>
      </c>
      <c r="M29" s="17" t="s">
        <v>18</v>
      </c>
    </row>
    <row r="30" spans="2:14" x14ac:dyDescent="0.2">
      <c r="B30" s="37"/>
      <c r="C30" s="45" t="s">
        <v>612</v>
      </c>
      <c r="D30" s="37"/>
      <c r="E30" s="21">
        <f>SUM(F30:M30)</f>
        <v>392</v>
      </c>
      <c r="F30" s="41">
        <v>6</v>
      </c>
      <c r="G30" s="41">
        <v>299</v>
      </c>
      <c r="H30" s="20" t="s">
        <v>611</v>
      </c>
      <c r="I30" s="41">
        <v>15</v>
      </c>
      <c r="J30" s="41">
        <v>72</v>
      </c>
      <c r="K30" s="20" t="s">
        <v>611</v>
      </c>
      <c r="L30" s="32" t="s">
        <v>18</v>
      </c>
      <c r="M30" s="32" t="s">
        <v>18</v>
      </c>
    </row>
    <row r="31" spans="2:14" x14ac:dyDescent="0.2">
      <c r="B31" s="12"/>
      <c r="C31" s="12"/>
      <c r="D31" s="12"/>
      <c r="E31" s="10"/>
      <c r="F31" s="12"/>
      <c r="G31" s="12"/>
      <c r="H31" s="12"/>
      <c r="I31" s="12"/>
      <c r="J31" s="12"/>
      <c r="K31" s="12"/>
      <c r="L31" s="12"/>
      <c r="M31" s="12"/>
      <c r="N31" s="37"/>
    </row>
    <row r="32" spans="2:14" x14ac:dyDescent="0.2">
      <c r="E32" s="9"/>
    </row>
    <row r="33" spans="2:13" x14ac:dyDescent="0.2">
      <c r="C33" s="1" t="s">
        <v>619</v>
      </c>
      <c r="E33" s="3">
        <f>E34+E38</f>
        <v>1301</v>
      </c>
      <c r="F33" s="2">
        <f>F34+F38</f>
        <v>48</v>
      </c>
      <c r="G33" s="2">
        <f>G34+G38</f>
        <v>918</v>
      </c>
      <c r="H33" s="2">
        <f>H34+H38</f>
        <v>2</v>
      </c>
      <c r="I33" s="2">
        <f>I34+I38</f>
        <v>45</v>
      </c>
      <c r="J33" s="2">
        <f>J34+J38</f>
        <v>230</v>
      </c>
      <c r="K33" s="2">
        <f>K34+K38</f>
        <v>58</v>
      </c>
      <c r="L33" s="2">
        <f>L34+L38</f>
        <v>1</v>
      </c>
      <c r="M33" s="2">
        <f>M34+M38</f>
        <v>57</v>
      </c>
    </row>
    <row r="34" spans="2:13" x14ac:dyDescent="0.2">
      <c r="C34" s="5" t="s">
        <v>615</v>
      </c>
      <c r="E34" s="21">
        <f>E35+E36</f>
        <v>841</v>
      </c>
      <c r="F34" s="22">
        <f>F35+F36</f>
        <v>34</v>
      </c>
      <c r="G34" s="22">
        <f>G35+G36</f>
        <v>605</v>
      </c>
      <c r="H34" s="17" t="s">
        <v>611</v>
      </c>
      <c r="I34" s="22">
        <f>I35+I36</f>
        <v>1</v>
      </c>
      <c r="J34" s="22">
        <f>J35+J36</f>
        <v>143</v>
      </c>
      <c r="K34" s="22">
        <f>L34+M34</f>
        <v>58</v>
      </c>
      <c r="L34" s="22">
        <f>L35+L36</f>
        <v>1</v>
      </c>
      <c r="M34" s="22">
        <f>M35+M36</f>
        <v>57</v>
      </c>
    </row>
    <row r="35" spans="2:13" x14ac:dyDescent="0.2">
      <c r="C35" s="5" t="s">
        <v>613</v>
      </c>
      <c r="E35" s="21">
        <f>SUM(F35:K35)</f>
        <v>622</v>
      </c>
      <c r="F35" s="19">
        <v>21</v>
      </c>
      <c r="G35" s="19">
        <v>453</v>
      </c>
      <c r="H35" s="20" t="s">
        <v>611</v>
      </c>
      <c r="I35" s="19">
        <v>1</v>
      </c>
      <c r="J35" s="19">
        <v>110</v>
      </c>
      <c r="K35" s="22">
        <f>L35+M35</f>
        <v>37</v>
      </c>
      <c r="L35" s="20" t="s">
        <v>611</v>
      </c>
      <c r="M35" s="19">
        <v>37</v>
      </c>
    </row>
    <row r="36" spans="2:13" x14ac:dyDescent="0.2">
      <c r="C36" s="5" t="s">
        <v>612</v>
      </c>
      <c r="E36" s="21">
        <f>SUM(F36:K36)</f>
        <v>219</v>
      </c>
      <c r="F36" s="19">
        <v>13</v>
      </c>
      <c r="G36" s="19">
        <v>152</v>
      </c>
      <c r="H36" s="20" t="s">
        <v>611</v>
      </c>
      <c r="I36" s="20" t="s">
        <v>611</v>
      </c>
      <c r="J36" s="19">
        <v>33</v>
      </c>
      <c r="K36" s="22">
        <f>L36+M36</f>
        <v>21</v>
      </c>
      <c r="L36" s="19">
        <v>1</v>
      </c>
      <c r="M36" s="19">
        <v>20</v>
      </c>
    </row>
    <row r="37" spans="2:13" x14ac:dyDescent="0.2">
      <c r="E37" s="9"/>
    </row>
    <row r="38" spans="2:13" x14ac:dyDescent="0.2">
      <c r="C38" s="5" t="s">
        <v>614</v>
      </c>
      <c r="E38" s="21">
        <f>E39+E40</f>
        <v>460</v>
      </c>
      <c r="F38" s="19">
        <v>14</v>
      </c>
      <c r="G38" s="19">
        <v>313</v>
      </c>
      <c r="H38" s="19">
        <v>2</v>
      </c>
      <c r="I38" s="19">
        <v>44</v>
      </c>
      <c r="J38" s="19">
        <v>87</v>
      </c>
      <c r="K38" s="20" t="s">
        <v>611</v>
      </c>
      <c r="L38" s="17" t="s">
        <v>18</v>
      </c>
      <c r="M38" s="17" t="s">
        <v>18</v>
      </c>
    </row>
    <row r="39" spans="2:13" x14ac:dyDescent="0.2">
      <c r="C39" s="5" t="s">
        <v>613</v>
      </c>
      <c r="E39" s="21">
        <f>SUM(F39:M39)</f>
        <v>81</v>
      </c>
      <c r="F39" s="22">
        <f>F38-F40</f>
        <v>2</v>
      </c>
      <c r="G39" s="22">
        <f>G38-G40</f>
        <v>47</v>
      </c>
      <c r="H39" s="17" t="s">
        <v>611</v>
      </c>
      <c r="I39" s="17" t="s">
        <v>611</v>
      </c>
      <c r="J39" s="22">
        <f>J38-J40</f>
        <v>32</v>
      </c>
      <c r="K39" s="17" t="s">
        <v>611</v>
      </c>
      <c r="L39" s="17" t="s">
        <v>18</v>
      </c>
      <c r="M39" s="17" t="s">
        <v>18</v>
      </c>
    </row>
    <row r="40" spans="2:13" x14ac:dyDescent="0.2">
      <c r="C40" s="5" t="s">
        <v>612</v>
      </c>
      <c r="E40" s="21">
        <f>SUM(F40:M40)</f>
        <v>379</v>
      </c>
      <c r="F40" s="19">
        <v>12</v>
      </c>
      <c r="G40" s="19">
        <v>266</v>
      </c>
      <c r="H40" s="19">
        <v>2</v>
      </c>
      <c r="I40" s="19">
        <v>44</v>
      </c>
      <c r="J40" s="19">
        <v>55</v>
      </c>
      <c r="K40" s="20" t="s">
        <v>611</v>
      </c>
      <c r="L40" s="17" t="s">
        <v>18</v>
      </c>
      <c r="M40" s="17" t="s">
        <v>18</v>
      </c>
    </row>
    <row r="41" spans="2:13" x14ac:dyDescent="0.2">
      <c r="B41" s="12"/>
      <c r="C41" s="12"/>
      <c r="D41" s="12"/>
      <c r="E41" s="10"/>
      <c r="F41" s="12"/>
      <c r="G41" s="12"/>
      <c r="H41" s="12"/>
      <c r="I41" s="12"/>
      <c r="J41" s="12"/>
      <c r="K41" s="12"/>
      <c r="L41" s="12"/>
      <c r="M41" s="12"/>
    </row>
    <row r="42" spans="2:13" x14ac:dyDescent="0.2">
      <c r="E42" s="9"/>
    </row>
    <row r="43" spans="2:13" x14ac:dyDescent="0.2">
      <c r="C43" s="1" t="s">
        <v>618</v>
      </c>
      <c r="E43" s="3">
        <f>E44+E48</f>
        <v>1335</v>
      </c>
      <c r="F43" s="2">
        <f>F44+F48</f>
        <v>61</v>
      </c>
      <c r="G43" s="2">
        <f>G44+G48</f>
        <v>890</v>
      </c>
      <c r="H43" s="4" t="s">
        <v>611</v>
      </c>
      <c r="I43" s="2">
        <f>I44+I48</f>
        <v>50</v>
      </c>
      <c r="J43" s="2">
        <f>J44+J48</f>
        <v>266</v>
      </c>
      <c r="K43" s="2">
        <f>K44+K48</f>
        <v>68</v>
      </c>
      <c r="L43" s="4" t="s">
        <v>611</v>
      </c>
      <c r="M43" s="2">
        <f>M44+M48</f>
        <v>53</v>
      </c>
    </row>
    <row r="44" spans="2:13" x14ac:dyDescent="0.2">
      <c r="C44" s="5" t="s">
        <v>615</v>
      </c>
      <c r="E44" s="21">
        <f>E45+E46</f>
        <v>959</v>
      </c>
      <c r="F44" s="22">
        <f>F45+F46</f>
        <v>42</v>
      </c>
      <c r="G44" s="22">
        <f>G45+G46</f>
        <v>625</v>
      </c>
      <c r="H44" s="17" t="s">
        <v>611</v>
      </c>
      <c r="I44" s="22">
        <f>I45+I46</f>
        <v>13</v>
      </c>
      <c r="J44" s="22">
        <f>J45+J46</f>
        <v>226</v>
      </c>
      <c r="K44" s="22">
        <f>L44+M44</f>
        <v>53</v>
      </c>
      <c r="L44" s="17" t="s">
        <v>611</v>
      </c>
      <c r="M44" s="22">
        <f>M45+M46</f>
        <v>53</v>
      </c>
    </row>
    <row r="45" spans="2:13" x14ac:dyDescent="0.2">
      <c r="C45" s="5" t="s">
        <v>613</v>
      </c>
      <c r="E45" s="21">
        <f>SUM(F45:K45)</f>
        <v>738</v>
      </c>
      <c r="F45" s="19">
        <v>26</v>
      </c>
      <c r="G45" s="19">
        <v>483</v>
      </c>
      <c r="H45" s="20" t="s">
        <v>611</v>
      </c>
      <c r="I45" s="19">
        <v>10</v>
      </c>
      <c r="J45" s="19">
        <v>181</v>
      </c>
      <c r="K45" s="22">
        <f>L45+M45</f>
        <v>38</v>
      </c>
      <c r="L45" s="20" t="s">
        <v>611</v>
      </c>
      <c r="M45" s="19">
        <v>38</v>
      </c>
    </row>
    <row r="46" spans="2:13" x14ac:dyDescent="0.2">
      <c r="C46" s="5" t="s">
        <v>612</v>
      </c>
      <c r="E46" s="21">
        <f>SUM(F46:K46)</f>
        <v>221</v>
      </c>
      <c r="F46" s="19">
        <v>16</v>
      </c>
      <c r="G46" s="19">
        <v>142</v>
      </c>
      <c r="H46" s="20" t="s">
        <v>611</v>
      </c>
      <c r="I46" s="19">
        <v>3</v>
      </c>
      <c r="J46" s="19">
        <v>45</v>
      </c>
      <c r="K46" s="22">
        <f>L46+M46</f>
        <v>15</v>
      </c>
      <c r="L46" s="20" t="s">
        <v>611</v>
      </c>
      <c r="M46" s="19">
        <v>15</v>
      </c>
    </row>
    <row r="47" spans="2:13" x14ac:dyDescent="0.2">
      <c r="E47" s="9"/>
    </row>
    <row r="48" spans="2:13" x14ac:dyDescent="0.2">
      <c r="C48" s="5" t="s">
        <v>614</v>
      </c>
      <c r="E48" s="21">
        <f>E49+E50</f>
        <v>376</v>
      </c>
      <c r="F48" s="19">
        <v>19</v>
      </c>
      <c r="G48" s="19">
        <v>265</v>
      </c>
      <c r="H48" s="20" t="s">
        <v>611</v>
      </c>
      <c r="I48" s="19">
        <v>37</v>
      </c>
      <c r="J48" s="19">
        <v>40</v>
      </c>
      <c r="K48" s="19">
        <v>15</v>
      </c>
      <c r="L48" s="17" t="s">
        <v>18</v>
      </c>
      <c r="M48" s="17" t="s">
        <v>18</v>
      </c>
    </row>
    <row r="49" spans="2:13" x14ac:dyDescent="0.2">
      <c r="C49" s="5" t="s">
        <v>613</v>
      </c>
      <c r="E49" s="21">
        <f>SUM(F49:M49)</f>
        <v>1</v>
      </c>
      <c r="F49" s="17" t="s">
        <v>611</v>
      </c>
      <c r="G49" s="17" t="s">
        <v>611</v>
      </c>
      <c r="H49" s="17" t="s">
        <v>611</v>
      </c>
      <c r="I49" s="17" t="s">
        <v>611</v>
      </c>
      <c r="J49" s="22">
        <f>J48-J50</f>
        <v>1</v>
      </c>
      <c r="K49" s="17" t="s">
        <v>611</v>
      </c>
      <c r="L49" s="17" t="s">
        <v>18</v>
      </c>
      <c r="M49" s="17" t="s">
        <v>18</v>
      </c>
    </row>
    <row r="50" spans="2:13" x14ac:dyDescent="0.2">
      <c r="C50" s="5" t="s">
        <v>612</v>
      </c>
      <c r="E50" s="21">
        <f>SUM(F50:M50)</f>
        <v>375</v>
      </c>
      <c r="F50" s="19">
        <v>19</v>
      </c>
      <c r="G50" s="19">
        <v>265</v>
      </c>
      <c r="H50" s="20" t="s">
        <v>611</v>
      </c>
      <c r="I50" s="19">
        <v>37</v>
      </c>
      <c r="J50" s="19">
        <v>39</v>
      </c>
      <c r="K50" s="19">
        <v>15</v>
      </c>
      <c r="L50" s="17" t="s">
        <v>18</v>
      </c>
      <c r="M50" s="17" t="s">
        <v>18</v>
      </c>
    </row>
    <row r="51" spans="2:13" x14ac:dyDescent="0.2">
      <c r="B51" s="12"/>
      <c r="C51" s="12"/>
      <c r="D51" s="12"/>
      <c r="E51" s="10"/>
      <c r="F51" s="12"/>
      <c r="G51" s="12"/>
      <c r="H51" s="12"/>
      <c r="I51" s="12"/>
      <c r="J51" s="12"/>
      <c r="K51" s="12"/>
      <c r="L51" s="12"/>
      <c r="M51" s="12"/>
    </row>
    <row r="52" spans="2:13" x14ac:dyDescent="0.2">
      <c r="E52" s="9"/>
    </row>
    <row r="53" spans="2:13" x14ac:dyDescent="0.2">
      <c r="C53" s="1" t="s">
        <v>617</v>
      </c>
      <c r="E53" s="3">
        <f>E54+E58</f>
        <v>1704</v>
      </c>
      <c r="F53" s="2">
        <f>F54+F58</f>
        <v>80</v>
      </c>
      <c r="G53" s="2">
        <f>G54+G58</f>
        <v>1225</v>
      </c>
      <c r="H53" s="4" t="s">
        <v>611</v>
      </c>
      <c r="I53" s="2">
        <f>I54+I58</f>
        <v>23</v>
      </c>
      <c r="J53" s="2">
        <f>J54+J58</f>
        <v>308</v>
      </c>
      <c r="K53" s="2">
        <f>K54+K58</f>
        <v>68</v>
      </c>
      <c r="L53" s="4" t="s">
        <v>611</v>
      </c>
      <c r="M53" s="2">
        <f>M54+M58</f>
        <v>65</v>
      </c>
    </row>
    <row r="54" spans="2:13" x14ac:dyDescent="0.2">
      <c r="C54" s="5" t="s">
        <v>615</v>
      </c>
      <c r="E54" s="21">
        <f>E55+E56</f>
        <v>1394</v>
      </c>
      <c r="F54" s="22">
        <f>F55+F56</f>
        <v>73</v>
      </c>
      <c r="G54" s="22">
        <f>G55+G56</f>
        <v>978</v>
      </c>
      <c r="H54" s="17" t="s">
        <v>611</v>
      </c>
      <c r="I54" s="22">
        <f>I55+I56</f>
        <v>5</v>
      </c>
      <c r="J54" s="22">
        <f>J55+J56</f>
        <v>273</v>
      </c>
      <c r="K54" s="22">
        <f>L54+M54</f>
        <v>65</v>
      </c>
      <c r="L54" s="17" t="s">
        <v>611</v>
      </c>
      <c r="M54" s="22">
        <f>M55+M56</f>
        <v>65</v>
      </c>
    </row>
    <row r="55" spans="2:13" x14ac:dyDescent="0.2">
      <c r="C55" s="5" t="s">
        <v>613</v>
      </c>
      <c r="E55" s="21">
        <f>SUM(F55:K55)</f>
        <v>1070</v>
      </c>
      <c r="F55" s="19">
        <v>56</v>
      </c>
      <c r="G55" s="19">
        <v>759</v>
      </c>
      <c r="H55" s="20" t="s">
        <v>611</v>
      </c>
      <c r="I55" s="19">
        <v>4</v>
      </c>
      <c r="J55" s="19">
        <v>203</v>
      </c>
      <c r="K55" s="22">
        <f>L55+M55</f>
        <v>48</v>
      </c>
      <c r="L55" s="20" t="s">
        <v>611</v>
      </c>
      <c r="M55" s="19">
        <v>48</v>
      </c>
    </row>
    <row r="56" spans="2:13" x14ac:dyDescent="0.2">
      <c r="C56" s="5" t="s">
        <v>612</v>
      </c>
      <c r="E56" s="21">
        <f>SUM(F56:K56)</f>
        <v>324</v>
      </c>
      <c r="F56" s="19">
        <v>17</v>
      </c>
      <c r="G56" s="19">
        <v>219</v>
      </c>
      <c r="H56" s="20" t="s">
        <v>611</v>
      </c>
      <c r="I56" s="19">
        <v>1</v>
      </c>
      <c r="J56" s="19">
        <v>70</v>
      </c>
      <c r="K56" s="22">
        <f>L56+M56</f>
        <v>17</v>
      </c>
      <c r="L56" s="20" t="s">
        <v>611</v>
      </c>
      <c r="M56" s="19">
        <v>17</v>
      </c>
    </row>
    <row r="57" spans="2:13" x14ac:dyDescent="0.2">
      <c r="E57" s="9"/>
    </row>
    <row r="58" spans="2:13" x14ac:dyDescent="0.2">
      <c r="C58" s="5" t="s">
        <v>614</v>
      </c>
      <c r="E58" s="21">
        <f>E59+E60</f>
        <v>310</v>
      </c>
      <c r="F58" s="19">
        <v>7</v>
      </c>
      <c r="G58" s="19">
        <v>247</v>
      </c>
      <c r="H58" s="20" t="s">
        <v>611</v>
      </c>
      <c r="I58" s="19">
        <v>18</v>
      </c>
      <c r="J58" s="19">
        <v>35</v>
      </c>
      <c r="K58" s="19">
        <v>3</v>
      </c>
      <c r="L58" s="17" t="s">
        <v>18</v>
      </c>
      <c r="M58" s="17" t="s">
        <v>18</v>
      </c>
    </row>
    <row r="59" spans="2:13" x14ac:dyDescent="0.2">
      <c r="C59" s="5" t="s">
        <v>613</v>
      </c>
      <c r="E59" s="21">
        <f>SUM(F59:M59)</f>
        <v>1</v>
      </c>
      <c r="F59" s="17" t="s">
        <v>611</v>
      </c>
      <c r="G59" s="17" t="s">
        <v>611</v>
      </c>
      <c r="H59" s="17" t="s">
        <v>611</v>
      </c>
      <c r="I59" s="17" t="s">
        <v>611</v>
      </c>
      <c r="J59" s="22">
        <f>J58-J60</f>
        <v>1</v>
      </c>
      <c r="K59" s="17" t="s">
        <v>611</v>
      </c>
      <c r="L59" s="17" t="s">
        <v>18</v>
      </c>
      <c r="M59" s="17" t="s">
        <v>18</v>
      </c>
    </row>
    <row r="60" spans="2:13" x14ac:dyDescent="0.2">
      <c r="C60" s="5" t="s">
        <v>612</v>
      </c>
      <c r="E60" s="21">
        <f>SUM(F60:M60)</f>
        <v>309</v>
      </c>
      <c r="F60" s="19">
        <v>7</v>
      </c>
      <c r="G60" s="19">
        <v>247</v>
      </c>
      <c r="H60" s="20" t="s">
        <v>611</v>
      </c>
      <c r="I60" s="19">
        <v>18</v>
      </c>
      <c r="J60" s="19">
        <v>34</v>
      </c>
      <c r="K60" s="19">
        <v>3</v>
      </c>
      <c r="L60" s="17" t="s">
        <v>18</v>
      </c>
      <c r="M60" s="17" t="s">
        <v>18</v>
      </c>
    </row>
    <row r="61" spans="2:13" x14ac:dyDescent="0.2">
      <c r="B61" s="12"/>
      <c r="C61" s="12"/>
      <c r="D61" s="12"/>
      <c r="E61" s="10"/>
      <c r="F61" s="12"/>
      <c r="G61" s="12"/>
      <c r="H61" s="12"/>
      <c r="I61" s="12"/>
      <c r="J61" s="12"/>
      <c r="K61" s="12"/>
      <c r="L61" s="12"/>
      <c r="M61" s="12"/>
    </row>
    <row r="62" spans="2:13" x14ac:dyDescent="0.2">
      <c r="E62" s="9"/>
    </row>
    <row r="63" spans="2:13" x14ac:dyDescent="0.2">
      <c r="C63" s="1" t="s">
        <v>616</v>
      </c>
      <c r="D63" s="2"/>
      <c r="E63" s="3">
        <f>E64+E68</f>
        <v>1704</v>
      </c>
      <c r="F63" s="2">
        <f>F64+F68</f>
        <v>107</v>
      </c>
      <c r="G63" s="2">
        <f>G64+G68</f>
        <v>1193</v>
      </c>
      <c r="H63" s="4" t="s">
        <v>611</v>
      </c>
      <c r="I63" s="2">
        <f>I64+I68</f>
        <v>15</v>
      </c>
      <c r="J63" s="2">
        <f>J64+J68</f>
        <v>325</v>
      </c>
      <c r="K63" s="2">
        <f>K64+K68</f>
        <v>64</v>
      </c>
      <c r="L63" s="4" t="s">
        <v>611</v>
      </c>
      <c r="M63" s="2">
        <f>M64+M68</f>
        <v>64</v>
      </c>
    </row>
    <row r="64" spans="2:13" x14ac:dyDescent="0.2">
      <c r="C64" s="5" t="s">
        <v>615</v>
      </c>
      <c r="E64" s="21">
        <f>E65+E66</f>
        <v>1419</v>
      </c>
      <c r="F64" s="22">
        <f>F65+F66</f>
        <v>99</v>
      </c>
      <c r="G64" s="22">
        <f>G65+G66</f>
        <v>955</v>
      </c>
      <c r="H64" s="17" t="s">
        <v>611</v>
      </c>
      <c r="I64" s="22">
        <f>I65+I66</f>
        <v>15</v>
      </c>
      <c r="J64" s="22">
        <f>J65+J66</f>
        <v>286</v>
      </c>
      <c r="K64" s="22">
        <f>L64+M64</f>
        <v>64</v>
      </c>
      <c r="L64" s="17" t="s">
        <v>611</v>
      </c>
      <c r="M64" s="22">
        <f>M65+M66</f>
        <v>64</v>
      </c>
    </row>
    <row r="65" spans="1:13" x14ac:dyDescent="0.2">
      <c r="C65" s="5" t="s">
        <v>613</v>
      </c>
      <c r="E65" s="21">
        <f>SUM(F65:K65)</f>
        <v>1073</v>
      </c>
      <c r="F65" s="19">
        <v>72</v>
      </c>
      <c r="G65" s="19">
        <v>740</v>
      </c>
      <c r="H65" s="20" t="s">
        <v>611</v>
      </c>
      <c r="I65" s="19">
        <v>4</v>
      </c>
      <c r="J65" s="19">
        <v>205</v>
      </c>
      <c r="K65" s="22">
        <f>L65+M65</f>
        <v>52</v>
      </c>
      <c r="L65" s="20" t="s">
        <v>611</v>
      </c>
      <c r="M65" s="19">
        <v>52</v>
      </c>
    </row>
    <row r="66" spans="1:13" x14ac:dyDescent="0.2">
      <c r="C66" s="5" t="s">
        <v>612</v>
      </c>
      <c r="E66" s="21">
        <f>SUM(F66:K66)</f>
        <v>346</v>
      </c>
      <c r="F66" s="19">
        <v>27</v>
      </c>
      <c r="G66" s="19">
        <v>215</v>
      </c>
      <c r="H66" s="20" t="s">
        <v>611</v>
      </c>
      <c r="I66" s="19">
        <v>11</v>
      </c>
      <c r="J66" s="19">
        <v>81</v>
      </c>
      <c r="K66" s="22">
        <f>L66+M66</f>
        <v>12</v>
      </c>
      <c r="L66" s="20" t="s">
        <v>611</v>
      </c>
      <c r="M66" s="19">
        <v>12</v>
      </c>
    </row>
    <row r="67" spans="1:13" x14ac:dyDescent="0.2">
      <c r="E67" s="9"/>
    </row>
    <row r="68" spans="1:13" x14ac:dyDescent="0.2">
      <c r="C68" s="5" t="s">
        <v>614</v>
      </c>
      <c r="E68" s="21">
        <f>E69+E70</f>
        <v>285</v>
      </c>
      <c r="F68" s="19">
        <v>8</v>
      </c>
      <c r="G68" s="19">
        <v>238</v>
      </c>
      <c r="H68" s="20" t="s">
        <v>611</v>
      </c>
      <c r="I68" s="20" t="s">
        <v>611</v>
      </c>
      <c r="J68" s="19">
        <v>39</v>
      </c>
      <c r="K68" s="20" t="s">
        <v>611</v>
      </c>
      <c r="L68" s="17" t="s">
        <v>18</v>
      </c>
      <c r="M68" s="17" t="s">
        <v>18</v>
      </c>
    </row>
    <row r="69" spans="1:13" x14ac:dyDescent="0.2">
      <c r="C69" s="5" t="s">
        <v>613</v>
      </c>
      <c r="E69" s="16" t="s">
        <v>611</v>
      </c>
      <c r="F69" s="17" t="s">
        <v>611</v>
      </c>
      <c r="G69" s="17" t="s">
        <v>611</v>
      </c>
      <c r="H69" s="17" t="s">
        <v>611</v>
      </c>
      <c r="I69" s="17" t="s">
        <v>611</v>
      </c>
      <c r="J69" s="17" t="s">
        <v>611</v>
      </c>
      <c r="K69" s="17" t="s">
        <v>611</v>
      </c>
      <c r="L69" s="17" t="s">
        <v>18</v>
      </c>
      <c r="M69" s="17" t="s">
        <v>18</v>
      </c>
    </row>
    <row r="70" spans="1:13" x14ac:dyDescent="0.2">
      <c r="C70" s="5" t="s">
        <v>612</v>
      </c>
      <c r="E70" s="21">
        <f>SUM(F70:M70)</f>
        <v>285</v>
      </c>
      <c r="F70" s="19">
        <v>8</v>
      </c>
      <c r="G70" s="19">
        <v>238</v>
      </c>
      <c r="H70" s="20" t="s">
        <v>611</v>
      </c>
      <c r="I70" s="20" t="s">
        <v>611</v>
      </c>
      <c r="J70" s="19">
        <v>39</v>
      </c>
      <c r="K70" s="20" t="s">
        <v>611</v>
      </c>
      <c r="L70" s="17" t="s">
        <v>18</v>
      </c>
      <c r="M70" s="17" t="s">
        <v>18</v>
      </c>
    </row>
    <row r="71" spans="1:13" ht="18" thickBot="1" x14ac:dyDescent="0.25">
      <c r="B71" s="7"/>
      <c r="C71" s="7"/>
      <c r="D71" s="7"/>
      <c r="E71" s="23"/>
      <c r="F71" s="7"/>
      <c r="G71" s="7"/>
      <c r="H71" s="7"/>
      <c r="I71" s="7"/>
      <c r="J71" s="24"/>
      <c r="K71" s="24"/>
      <c r="L71" s="24"/>
      <c r="M71" s="7"/>
    </row>
    <row r="72" spans="1:13" x14ac:dyDescent="0.2">
      <c r="E72" s="5" t="s">
        <v>378</v>
      </c>
      <c r="K72" s="5" t="s">
        <v>610</v>
      </c>
    </row>
    <row r="73" spans="1:13" x14ac:dyDescent="0.2">
      <c r="A73" s="5"/>
    </row>
  </sheetData>
  <phoneticPr fontId="4"/>
  <pageMargins left="0.23000000000000004" right="0.23000000000000004" top="0.51" bottom="0.49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9"/>
  <dimension ref="A1:K72"/>
  <sheetViews>
    <sheetView showGridLines="0" zoomScale="75" workbookViewId="0"/>
  </sheetViews>
  <sheetFormatPr defaultColWidth="10.69921875" defaultRowHeight="17.25" x14ac:dyDescent="0.2"/>
  <cols>
    <col min="1" max="1" width="10.69921875" style="58" customWidth="1"/>
    <col min="2" max="2" width="10.69921875" style="58"/>
    <col min="3" max="3" width="8.69921875" style="58" customWidth="1"/>
    <col min="4" max="4" width="11.69921875" style="58" customWidth="1"/>
    <col min="5" max="16384" width="10.69921875" style="58"/>
  </cols>
  <sheetData>
    <row r="1" spans="1:11" x14ac:dyDescent="0.2">
      <c r="A1" s="59"/>
    </row>
    <row r="6" spans="1:11" x14ac:dyDescent="0.2">
      <c r="E6" s="66" t="s">
        <v>670</v>
      </c>
    </row>
    <row r="8" spans="1:11" x14ac:dyDescent="0.2">
      <c r="D8" s="59" t="s">
        <v>669</v>
      </c>
    </row>
    <row r="9" spans="1:11" ht="18" thickBot="1" x14ac:dyDescent="0.25"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">
      <c r="D10" s="67"/>
      <c r="H10" s="67"/>
    </row>
    <row r="11" spans="1:11" x14ac:dyDescent="0.2">
      <c r="D11" s="72"/>
      <c r="E11" s="71" t="s">
        <v>668</v>
      </c>
      <c r="F11" s="69"/>
      <c r="G11" s="69"/>
      <c r="H11" s="72"/>
      <c r="I11" s="71" t="s">
        <v>667</v>
      </c>
      <c r="J11" s="69"/>
      <c r="K11" s="69"/>
    </row>
    <row r="12" spans="1:11" x14ac:dyDescent="0.2">
      <c r="D12" s="70" t="s">
        <v>666</v>
      </c>
      <c r="E12" s="67"/>
      <c r="F12" s="67"/>
      <c r="G12" s="69"/>
      <c r="H12" s="70" t="s">
        <v>665</v>
      </c>
      <c r="I12" s="67"/>
      <c r="J12" s="67"/>
      <c r="K12" s="69"/>
    </row>
    <row r="13" spans="1:11" x14ac:dyDescent="0.2">
      <c r="B13" s="69"/>
      <c r="C13" s="69"/>
      <c r="D13" s="68" t="s">
        <v>664</v>
      </c>
      <c r="E13" s="68" t="s">
        <v>663</v>
      </c>
      <c r="F13" s="68" t="s">
        <v>662</v>
      </c>
      <c r="G13" s="68" t="s">
        <v>661</v>
      </c>
      <c r="H13" s="68" t="s">
        <v>664</v>
      </c>
      <c r="I13" s="68" t="s">
        <v>663</v>
      </c>
      <c r="J13" s="68" t="s">
        <v>662</v>
      </c>
      <c r="K13" s="68" t="s">
        <v>661</v>
      </c>
    </row>
    <row r="14" spans="1:11" x14ac:dyDescent="0.2">
      <c r="D14" s="67"/>
      <c r="E14" s="66" t="s">
        <v>660</v>
      </c>
      <c r="H14" s="67"/>
      <c r="I14" s="66" t="s">
        <v>660</v>
      </c>
    </row>
    <row r="15" spans="1:11" x14ac:dyDescent="0.2">
      <c r="D15" s="65" t="s">
        <v>656</v>
      </c>
      <c r="E15" s="64" t="s">
        <v>656</v>
      </c>
      <c r="F15" s="64" t="s">
        <v>656</v>
      </c>
      <c r="G15" s="64" t="s">
        <v>656</v>
      </c>
      <c r="H15" s="65" t="s">
        <v>656</v>
      </c>
      <c r="I15" s="64" t="s">
        <v>656</v>
      </c>
      <c r="J15" s="64" t="s">
        <v>656</v>
      </c>
      <c r="K15" s="64" t="s">
        <v>656</v>
      </c>
    </row>
    <row r="16" spans="1:11" x14ac:dyDescent="0.2">
      <c r="B16" s="59" t="s">
        <v>22</v>
      </c>
      <c r="C16" s="59" t="s">
        <v>655</v>
      </c>
      <c r="D16" s="63">
        <v>109.3</v>
      </c>
      <c r="E16" s="62">
        <v>110.9</v>
      </c>
      <c r="F16" s="62">
        <v>110.5</v>
      </c>
      <c r="G16" s="62">
        <v>110.8</v>
      </c>
      <c r="H16" s="63">
        <v>108</v>
      </c>
      <c r="I16" s="62">
        <v>110</v>
      </c>
      <c r="J16" s="62">
        <v>109.6</v>
      </c>
      <c r="K16" s="62">
        <v>109.9</v>
      </c>
    </row>
    <row r="17" spans="2:11" x14ac:dyDescent="0.2">
      <c r="D17" s="63"/>
      <c r="E17" s="62"/>
      <c r="F17" s="62"/>
      <c r="G17" s="62"/>
      <c r="H17" s="63"/>
      <c r="I17" s="62"/>
      <c r="J17" s="62"/>
      <c r="K17" s="62"/>
    </row>
    <row r="18" spans="2:11" x14ac:dyDescent="0.2">
      <c r="B18" s="59" t="s">
        <v>654</v>
      </c>
      <c r="C18" s="59" t="s">
        <v>653</v>
      </c>
      <c r="D18" s="63">
        <v>114.7</v>
      </c>
      <c r="E18" s="62">
        <v>116.4</v>
      </c>
      <c r="F18" s="62">
        <v>116.6</v>
      </c>
      <c r="G18" s="62">
        <v>116.6</v>
      </c>
      <c r="H18" s="63">
        <v>113.8</v>
      </c>
      <c r="I18" s="62">
        <v>116</v>
      </c>
      <c r="J18" s="62">
        <v>115.6</v>
      </c>
      <c r="K18" s="62">
        <v>115.8</v>
      </c>
    </row>
    <row r="19" spans="2:11" x14ac:dyDescent="0.2">
      <c r="B19" s="59" t="s">
        <v>639</v>
      </c>
      <c r="C19" s="59" t="s">
        <v>652</v>
      </c>
      <c r="D19" s="63">
        <v>120</v>
      </c>
      <c r="E19" s="62">
        <v>122.1</v>
      </c>
      <c r="F19" s="62">
        <v>122.4</v>
      </c>
      <c r="G19" s="62">
        <v>122.4</v>
      </c>
      <c r="H19" s="63">
        <v>119.3</v>
      </c>
      <c r="I19" s="62">
        <v>122</v>
      </c>
      <c r="J19" s="62">
        <v>121.4</v>
      </c>
      <c r="K19" s="62">
        <v>121.6</v>
      </c>
    </row>
    <row r="20" spans="2:11" x14ac:dyDescent="0.2">
      <c r="B20" s="59" t="s">
        <v>637</v>
      </c>
      <c r="C20" s="59" t="s">
        <v>651</v>
      </c>
      <c r="D20" s="63">
        <v>125.1</v>
      </c>
      <c r="E20" s="62">
        <v>128.19999999999999</v>
      </c>
      <c r="F20" s="62">
        <v>127.5</v>
      </c>
      <c r="G20" s="62">
        <v>128</v>
      </c>
      <c r="H20" s="63">
        <v>124.2</v>
      </c>
      <c r="I20" s="62">
        <v>127.8</v>
      </c>
      <c r="J20" s="62">
        <v>127.8</v>
      </c>
      <c r="K20" s="62">
        <v>127.4</v>
      </c>
    </row>
    <row r="21" spans="2:11" x14ac:dyDescent="0.2">
      <c r="B21" s="59" t="s">
        <v>650</v>
      </c>
      <c r="C21" s="59" t="s">
        <v>649</v>
      </c>
      <c r="D21" s="63">
        <v>130.5</v>
      </c>
      <c r="E21" s="62">
        <v>133.69999999999999</v>
      </c>
      <c r="F21" s="62">
        <v>133.69999999999999</v>
      </c>
      <c r="G21" s="62">
        <v>133.5</v>
      </c>
      <c r="H21" s="63">
        <v>130</v>
      </c>
      <c r="I21" s="62">
        <v>133.69999999999999</v>
      </c>
      <c r="J21" s="62">
        <v>133.6</v>
      </c>
      <c r="K21" s="62">
        <v>133.5</v>
      </c>
    </row>
    <row r="22" spans="2:11" x14ac:dyDescent="0.2">
      <c r="B22" s="59" t="s">
        <v>648</v>
      </c>
      <c r="C22" s="59" t="s">
        <v>647</v>
      </c>
      <c r="D22" s="63">
        <v>135.6</v>
      </c>
      <c r="E22" s="62">
        <v>138.5</v>
      </c>
      <c r="F22" s="62">
        <v>138.80000000000001</v>
      </c>
      <c r="G22" s="62">
        <v>139.1</v>
      </c>
      <c r="H22" s="63">
        <v>135.5</v>
      </c>
      <c r="I22" s="62">
        <v>140.4</v>
      </c>
      <c r="J22" s="62">
        <v>140.1</v>
      </c>
      <c r="K22" s="62">
        <v>140.30000000000001</v>
      </c>
    </row>
    <row r="23" spans="2:11" x14ac:dyDescent="0.2">
      <c r="B23" s="59" t="s">
        <v>646</v>
      </c>
      <c r="C23" s="59" t="s">
        <v>645</v>
      </c>
      <c r="D23" s="63">
        <v>140.80000000000001</v>
      </c>
      <c r="E23" s="62">
        <v>145</v>
      </c>
      <c r="F23" s="62">
        <v>145.19999999999999</v>
      </c>
      <c r="G23" s="62">
        <v>145.30000000000001</v>
      </c>
      <c r="H23" s="63">
        <v>142.4</v>
      </c>
      <c r="I23" s="62">
        <v>146.30000000000001</v>
      </c>
      <c r="J23" s="62">
        <v>146.80000000000001</v>
      </c>
      <c r="K23" s="62">
        <v>147.1</v>
      </c>
    </row>
    <row r="24" spans="2:11" x14ac:dyDescent="0.2">
      <c r="D24" s="63"/>
      <c r="E24" s="62"/>
      <c r="F24" s="62"/>
      <c r="G24" s="62"/>
      <c r="H24" s="63"/>
      <c r="I24" s="62"/>
      <c r="J24" s="62"/>
      <c r="K24" s="62"/>
    </row>
    <row r="25" spans="2:11" x14ac:dyDescent="0.2">
      <c r="B25" s="59" t="s">
        <v>644</v>
      </c>
      <c r="C25" s="59" t="s">
        <v>643</v>
      </c>
      <c r="D25" s="63">
        <v>147.1</v>
      </c>
      <c r="E25" s="62">
        <v>152.5</v>
      </c>
      <c r="F25" s="62">
        <v>152</v>
      </c>
      <c r="G25" s="62">
        <v>152.69999999999999</v>
      </c>
      <c r="H25" s="63">
        <v>148.19999999999999</v>
      </c>
      <c r="I25" s="62">
        <v>151.9</v>
      </c>
      <c r="J25" s="62">
        <v>151.80000000000001</v>
      </c>
      <c r="K25" s="62">
        <v>152.19999999999999</v>
      </c>
    </row>
    <row r="26" spans="2:11" x14ac:dyDescent="0.2">
      <c r="B26" s="59" t="s">
        <v>639</v>
      </c>
      <c r="C26" s="59" t="s">
        <v>642</v>
      </c>
      <c r="D26" s="63">
        <v>154</v>
      </c>
      <c r="E26" s="62">
        <v>159.69999999999999</v>
      </c>
      <c r="F26" s="62">
        <v>159.5</v>
      </c>
      <c r="G26" s="62">
        <v>160</v>
      </c>
      <c r="H26" s="63">
        <v>151.9</v>
      </c>
      <c r="I26" s="62">
        <v>155.19999999999999</v>
      </c>
      <c r="J26" s="62">
        <v>155.1</v>
      </c>
      <c r="K26" s="62">
        <v>155.1</v>
      </c>
    </row>
    <row r="27" spans="2:11" x14ac:dyDescent="0.2">
      <c r="B27" s="59" t="s">
        <v>637</v>
      </c>
      <c r="C27" s="59" t="s">
        <v>641</v>
      </c>
      <c r="D27" s="63">
        <v>160.80000000000001</v>
      </c>
      <c r="E27" s="62">
        <v>165.8</v>
      </c>
      <c r="F27" s="62">
        <v>165</v>
      </c>
      <c r="G27" s="62">
        <v>165.5</v>
      </c>
      <c r="H27" s="63">
        <v>153.69999999999999</v>
      </c>
      <c r="I27" s="62">
        <v>156.6</v>
      </c>
      <c r="J27" s="62">
        <v>156.80000000000001</v>
      </c>
      <c r="K27" s="62">
        <v>156.69999999999999</v>
      </c>
    </row>
    <row r="28" spans="2:11" x14ac:dyDescent="0.2">
      <c r="D28" s="63"/>
      <c r="E28" s="62"/>
      <c r="F28" s="62"/>
      <c r="G28" s="62"/>
      <c r="H28" s="63"/>
      <c r="I28" s="62"/>
      <c r="J28" s="62"/>
      <c r="K28" s="62"/>
    </row>
    <row r="29" spans="2:11" x14ac:dyDescent="0.2">
      <c r="B29" s="59" t="s">
        <v>640</v>
      </c>
      <c r="D29" s="63">
        <v>165.6</v>
      </c>
      <c r="E29" s="62">
        <v>168.6</v>
      </c>
      <c r="F29" s="62">
        <v>168.4</v>
      </c>
      <c r="G29" s="62">
        <v>168.5</v>
      </c>
      <c r="H29" s="63">
        <v>155</v>
      </c>
      <c r="I29" s="62">
        <v>157.1</v>
      </c>
      <c r="J29" s="62">
        <v>157.30000000000001</v>
      </c>
      <c r="K29" s="62">
        <v>157.30000000000001</v>
      </c>
    </row>
    <row r="30" spans="2:11" x14ac:dyDescent="0.2">
      <c r="B30" s="59" t="s">
        <v>639</v>
      </c>
      <c r="C30" s="59" t="s">
        <v>638</v>
      </c>
      <c r="D30" s="63">
        <v>167</v>
      </c>
      <c r="E30" s="62">
        <v>170.6</v>
      </c>
      <c r="F30" s="62">
        <v>169.7</v>
      </c>
      <c r="G30" s="62">
        <v>170.2</v>
      </c>
      <c r="H30" s="63">
        <v>155.69999999999999</v>
      </c>
      <c r="I30" s="62">
        <v>158.19999999999999</v>
      </c>
      <c r="J30" s="62">
        <v>157.5</v>
      </c>
      <c r="K30" s="62">
        <v>157.80000000000001</v>
      </c>
    </row>
    <row r="31" spans="2:11" x14ac:dyDescent="0.2">
      <c r="B31" s="59" t="s">
        <v>637</v>
      </c>
      <c r="C31" s="59" t="s">
        <v>636</v>
      </c>
      <c r="D31" s="63">
        <v>168.2</v>
      </c>
      <c r="E31" s="62">
        <v>171.1</v>
      </c>
      <c r="F31" s="62">
        <v>170.7</v>
      </c>
      <c r="G31" s="62">
        <v>170.9</v>
      </c>
      <c r="H31" s="63">
        <v>155.9</v>
      </c>
      <c r="I31" s="62">
        <v>157.9</v>
      </c>
      <c r="J31" s="62">
        <v>157.9</v>
      </c>
      <c r="K31" s="62">
        <v>158.1</v>
      </c>
    </row>
    <row r="32" spans="2:11" x14ac:dyDescent="0.2">
      <c r="D32" s="67"/>
      <c r="H32" s="67"/>
    </row>
    <row r="33" spans="2:11" x14ac:dyDescent="0.2">
      <c r="D33" s="67"/>
      <c r="E33" s="66" t="s">
        <v>659</v>
      </c>
      <c r="F33" s="62"/>
      <c r="H33" s="67"/>
      <c r="I33" s="66" t="s">
        <v>659</v>
      </c>
    </row>
    <row r="34" spans="2:11" x14ac:dyDescent="0.2">
      <c r="D34" s="65" t="s">
        <v>658</v>
      </c>
      <c r="E34" s="64" t="s">
        <v>658</v>
      </c>
      <c r="F34" s="64" t="s">
        <v>658</v>
      </c>
      <c r="G34" s="64" t="s">
        <v>658</v>
      </c>
      <c r="H34" s="65" t="s">
        <v>658</v>
      </c>
      <c r="I34" s="64" t="s">
        <v>658</v>
      </c>
      <c r="J34" s="64" t="s">
        <v>658</v>
      </c>
      <c r="K34" s="64" t="s">
        <v>658</v>
      </c>
    </row>
    <row r="35" spans="2:11" x14ac:dyDescent="0.2">
      <c r="B35" s="59" t="s">
        <v>22</v>
      </c>
      <c r="C35" s="59" t="s">
        <v>655</v>
      </c>
      <c r="D35" s="63">
        <v>18.8</v>
      </c>
      <c r="E35" s="62">
        <v>19.3</v>
      </c>
      <c r="F35" s="62">
        <v>18.899999999999999</v>
      </c>
      <c r="G35" s="62">
        <v>19.2</v>
      </c>
      <c r="H35" s="63">
        <v>18.3</v>
      </c>
      <c r="I35" s="62">
        <v>18.8</v>
      </c>
      <c r="J35" s="62">
        <v>18.5</v>
      </c>
      <c r="K35" s="62">
        <v>18.8</v>
      </c>
    </row>
    <row r="36" spans="2:11" x14ac:dyDescent="0.2">
      <c r="D36" s="63"/>
      <c r="E36" s="62"/>
      <c r="F36" s="62"/>
      <c r="G36" s="62"/>
      <c r="H36" s="63"/>
      <c r="I36" s="62"/>
      <c r="J36" s="62"/>
      <c r="K36" s="62"/>
    </row>
    <row r="37" spans="2:11" x14ac:dyDescent="0.2">
      <c r="B37" s="59" t="s">
        <v>654</v>
      </c>
      <c r="C37" s="59" t="s">
        <v>653</v>
      </c>
      <c r="D37" s="63">
        <v>20.3</v>
      </c>
      <c r="E37" s="62">
        <v>21.4</v>
      </c>
      <c r="F37" s="62">
        <v>21.6</v>
      </c>
      <c r="G37" s="62">
        <v>21.7</v>
      </c>
      <c r="H37" s="63">
        <v>19.8</v>
      </c>
      <c r="I37" s="62">
        <v>21</v>
      </c>
      <c r="J37" s="62">
        <v>21</v>
      </c>
      <c r="K37" s="62">
        <v>21.3</v>
      </c>
    </row>
    <row r="38" spans="2:11" x14ac:dyDescent="0.2">
      <c r="B38" s="59" t="s">
        <v>639</v>
      </c>
      <c r="C38" s="59" t="s">
        <v>652</v>
      </c>
      <c r="D38" s="63">
        <v>22.3</v>
      </c>
      <c r="E38" s="62">
        <v>24.3</v>
      </c>
      <c r="F38" s="62">
        <v>24.3</v>
      </c>
      <c r="G38" s="62">
        <v>24.4</v>
      </c>
      <c r="H38" s="63">
        <v>22</v>
      </c>
      <c r="I38" s="62">
        <v>23.8</v>
      </c>
      <c r="J38" s="62">
        <v>23.4</v>
      </c>
      <c r="K38" s="62">
        <v>23.8</v>
      </c>
    </row>
    <row r="39" spans="2:11" x14ac:dyDescent="0.2">
      <c r="B39" s="59" t="s">
        <v>637</v>
      </c>
      <c r="C39" s="59" t="s">
        <v>651</v>
      </c>
      <c r="D39" s="63">
        <v>25.3</v>
      </c>
      <c r="E39" s="62">
        <v>27.7</v>
      </c>
      <c r="F39" s="62">
        <v>27.1</v>
      </c>
      <c r="G39" s="62">
        <v>27.7</v>
      </c>
      <c r="H39" s="63">
        <v>24.3</v>
      </c>
      <c r="I39" s="62">
        <v>27.1</v>
      </c>
      <c r="J39" s="62">
        <v>27.2</v>
      </c>
      <c r="K39" s="62">
        <v>27</v>
      </c>
    </row>
    <row r="40" spans="2:11" x14ac:dyDescent="0.2">
      <c r="B40" s="59" t="s">
        <v>650</v>
      </c>
      <c r="C40" s="59" t="s">
        <v>649</v>
      </c>
      <c r="D40" s="63">
        <v>26.6</v>
      </c>
      <c r="E40" s="62">
        <v>31.3</v>
      </c>
      <c r="F40" s="62">
        <v>31</v>
      </c>
      <c r="G40" s="62">
        <v>31.2</v>
      </c>
      <c r="H40" s="63">
        <v>27.5</v>
      </c>
      <c r="I40" s="62">
        <v>30.7</v>
      </c>
      <c r="J40" s="62">
        <v>31.3</v>
      </c>
      <c r="K40" s="62">
        <v>30.7</v>
      </c>
    </row>
    <row r="41" spans="2:11" x14ac:dyDescent="0.2">
      <c r="B41" s="59" t="s">
        <v>648</v>
      </c>
      <c r="C41" s="59" t="s">
        <v>647</v>
      </c>
      <c r="D41" s="63">
        <v>30.8</v>
      </c>
      <c r="E41" s="62">
        <v>34.200000000000003</v>
      </c>
      <c r="F41" s="62">
        <v>34.4</v>
      </c>
      <c r="G41" s="62">
        <v>35.1</v>
      </c>
      <c r="H41" s="63">
        <v>30.9</v>
      </c>
      <c r="I41" s="62">
        <v>34.9</v>
      </c>
      <c r="J41" s="62">
        <v>34.799999999999997</v>
      </c>
      <c r="K41" s="62">
        <v>34.9</v>
      </c>
    </row>
    <row r="42" spans="2:11" x14ac:dyDescent="0.2">
      <c r="B42" s="59" t="s">
        <v>646</v>
      </c>
      <c r="C42" s="59" t="s">
        <v>645</v>
      </c>
      <c r="D42" s="63">
        <v>33.9</v>
      </c>
      <c r="E42" s="62">
        <v>39.1</v>
      </c>
      <c r="F42" s="62">
        <v>39.4</v>
      </c>
      <c r="G42" s="62">
        <v>39.299999999999997</v>
      </c>
      <c r="H42" s="63">
        <v>35.4</v>
      </c>
      <c r="I42" s="62">
        <v>39.6</v>
      </c>
      <c r="J42" s="62">
        <v>39.799999999999997</v>
      </c>
      <c r="K42" s="62">
        <v>40</v>
      </c>
    </row>
    <row r="43" spans="2:11" x14ac:dyDescent="0.2">
      <c r="D43" s="63"/>
      <c r="E43" s="62"/>
      <c r="F43" s="62"/>
      <c r="G43" s="62"/>
      <c r="H43" s="63"/>
      <c r="I43" s="62"/>
      <c r="J43" s="62"/>
      <c r="K43" s="62"/>
    </row>
    <row r="44" spans="2:11" x14ac:dyDescent="0.2">
      <c r="B44" s="59" t="s">
        <v>644</v>
      </c>
      <c r="C44" s="59" t="s">
        <v>643</v>
      </c>
      <c r="D44" s="63">
        <v>38.1</v>
      </c>
      <c r="E44" s="62">
        <v>45</v>
      </c>
      <c r="F44" s="62">
        <v>45.2</v>
      </c>
      <c r="G44" s="62">
        <v>45.1</v>
      </c>
      <c r="H44" s="63">
        <v>40.1</v>
      </c>
      <c r="I44" s="62">
        <v>45</v>
      </c>
      <c r="J44" s="62">
        <v>44.5</v>
      </c>
      <c r="K44" s="62">
        <v>45.1</v>
      </c>
    </row>
    <row r="45" spans="2:11" x14ac:dyDescent="0.2">
      <c r="B45" s="59" t="s">
        <v>639</v>
      </c>
      <c r="C45" s="59" t="s">
        <v>642</v>
      </c>
      <c r="D45" s="63">
        <v>44</v>
      </c>
      <c r="E45" s="62">
        <v>50.7</v>
      </c>
      <c r="F45" s="62">
        <v>50.1</v>
      </c>
      <c r="G45" s="62">
        <v>50.2</v>
      </c>
      <c r="H45" s="63">
        <v>45.2</v>
      </c>
      <c r="I45" s="62">
        <v>47.8</v>
      </c>
      <c r="J45" s="62">
        <v>48.2</v>
      </c>
      <c r="K45" s="62">
        <v>48.2</v>
      </c>
    </row>
    <row r="46" spans="2:11" x14ac:dyDescent="0.2">
      <c r="B46" s="59" t="s">
        <v>637</v>
      </c>
      <c r="C46" s="59" t="s">
        <v>641</v>
      </c>
      <c r="D46" s="63">
        <v>49.2</v>
      </c>
      <c r="E46" s="62">
        <v>55.6</v>
      </c>
      <c r="F46" s="62">
        <v>55.1</v>
      </c>
      <c r="G46" s="62">
        <v>55.3</v>
      </c>
      <c r="H46" s="63">
        <v>48.2</v>
      </c>
      <c r="I46" s="62">
        <v>50.5</v>
      </c>
      <c r="J46" s="62">
        <v>50.8</v>
      </c>
      <c r="K46" s="62">
        <v>50.7</v>
      </c>
    </row>
    <row r="47" spans="2:11" x14ac:dyDescent="0.2">
      <c r="D47" s="63"/>
      <c r="E47" s="62"/>
      <c r="F47" s="62"/>
      <c r="G47" s="62"/>
      <c r="H47" s="63"/>
      <c r="I47" s="62"/>
      <c r="J47" s="62"/>
      <c r="K47" s="62"/>
    </row>
    <row r="48" spans="2:11" x14ac:dyDescent="0.2">
      <c r="B48" s="59" t="s">
        <v>640</v>
      </c>
      <c r="D48" s="63">
        <v>54.7</v>
      </c>
      <c r="E48" s="62">
        <v>59.9</v>
      </c>
      <c r="F48" s="62">
        <v>60.2</v>
      </c>
      <c r="G48" s="62">
        <v>59.3</v>
      </c>
      <c r="H48" s="63">
        <v>48.1</v>
      </c>
      <c r="I48" s="62">
        <v>52.5</v>
      </c>
      <c r="J48" s="62">
        <v>51.8</v>
      </c>
      <c r="K48" s="62">
        <v>52.2</v>
      </c>
    </row>
    <row r="49" spans="2:11" x14ac:dyDescent="0.2">
      <c r="B49" s="59" t="s">
        <v>639</v>
      </c>
      <c r="C49" s="59" t="s">
        <v>638</v>
      </c>
      <c r="D49" s="63">
        <v>56.5</v>
      </c>
      <c r="E49" s="62">
        <v>61.8</v>
      </c>
      <c r="F49" s="62">
        <v>60.2</v>
      </c>
      <c r="G49" s="62">
        <v>61.1</v>
      </c>
      <c r="H49" s="63">
        <v>51.7</v>
      </c>
      <c r="I49" s="62">
        <v>53.6</v>
      </c>
      <c r="J49" s="62">
        <v>52.7</v>
      </c>
      <c r="K49" s="62">
        <v>53.1</v>
      </c>
    </row>
    <row r="50" spans="2:11" x14ac:dyDescent="0.2">
      <c r="B50" s="59" t="s">
        <v>637</v>
      </c>
      <c r="C50" s="59" t="s">
        <v>636</v>
      </c>
      <c r="D50" s="63">
        <v>58.2</v>
      </c>
      <c r="E50" s="62">
        <v>62.5</v>
      </c>
      <c r="F50" s="62">
        <v>63.3</v>
      </c>
      <c r="G50" s="62">
        <v>62.4</v>
      </c>
      <c r="H50" s="63">
        <v>52</v>
      </c>
      <c r="I50" s="62">
        <v>52.9</v>
      </c>
      <c r="J50" s="62">
        <v>52.6</v>
      </c>
      <c r="K50" s="62">
        <v>53.1</v>
      </c>
    </row>
    <row r="51" spans="2:11" x14ac:dyDescent="0.2">
      <c r="D51" s="67"/>
      <c r="H51" s="67"/>
    </row>
    <row r="52" spans="2:11" x14ac:dyDescent="0.2">
      <c r="D52" s="67"/>
      <c r="E52" s="66" t="s">
        <v>657</v>
      </c>
      <c r="F52" s="62"/>
      <c r="H52" s="67"/>
      <c r="I52" s="66" t="s">
        <v>657</v>
      </c>
    </row>
    <row r="53" spans="2:11" x14ac:dyDescent="0.2">
      <c r="D53" s="65" t="s">
        <v>656</v>
      </c>
      <c r="E53" s="64" t="s">
        <v>656</v>
      </c>
      <c r="F53" s="64" t="s">
        <v>656</v>
      </c>
      <c r="G53" s="64" t="s">
        <v>656</v>
      </c>
      <c r="H53" s="65" t="s">
        <v>656</v>
      </c>
      <c r="I53" s="64" t="s">
        <v>656</v>
      </c>
      <c r="J53" s="64" t="s">
        <v>656</v>
      </c>
      <c r="K53" s="64" t="s">
        <v>656</v>
      </c>
    </row>
    <row r="54" spans="2:11" x14ac:dyDescent="0.2">
      <c r="B54" s="59" t="s">
        <v>22</v>
      </c>
      <c r="C54" s="59" t="s">
        <v>655</v>
      </c>
      <c r="D54" s="63">
        <v>62.2</v>
      </c>
      <c r="E54" s="62">
        <v>62.4</v>
      </c>
      <c r="F54" s="62">
        <v>62.1</v>
      </c>
      <c r="G54" s="62">
        <v>62.2</v>
      </c>
      <c r="H54" s="63">
        <v>61.6</v>
      </c>
      <c r="I54" s="62">
        <v>61.7</v>
      </c>
      <c r="J54" s="62">
        <v>61.6</v>
      </c>
      <c r="K54" s="62">
        <v>61.6</v>
      </c>
    </row>
    <row r="55" spans="2:11" x14ac:dyDescent="0.2">
      <c r="D55" s="63"/>
      <c r="E55" s="62"/>
      <c r="F55" s="62"/>
      <c r="G55" s="62"/>
      <c r="H55" s="63"/>
      <c r="I55" s="62"/>
      <c r="J55" s="62"/>
      <c r="K55" s="62"/>
    </row>
    <row r="56" spans="2:11" x14ac:dyDescent="0.2">
      <c r="B56" s="59" t="s">
        <v>654</v>
      </c>
      <c r="C56" s="59" t="s">
        <v>653</v>
      </c>
      <c r="D56" s="63">
        <v>65.099999999999994</v>
      </c>
      <c r="E56" s="62">
        <v>65.099999999999994</v>
      </c>
      <c r="F56" s="62">
        <v>64.900000000000006</v>
      </c>
      <c r="G56" s="62">
        <v>65</v>
      </c>
      <c r="H56" s="63">
        <v>64</v>
      </c>
      <c r="I56" s="62">
        <v>64.8</v>
      </c>
      <c r="J56" s="62">
        <v>64.5</v>
      </c>
      <c r="K56" s="62">
        <v>64.7</v>
      </c>
    </row>
    <row r="57" spans="2:11" x14ac:dyDescent="0.2">
      <c r="B57" s="59" t="s">
        <v>639</v>
      </c>
      <c r="C57" s="59" t="s">
        <v>652</v>
      </c>
      <c r="D57" s="63">
        <v>66.900000000000006</v>
      </c>
      <c r="E57" s="62">
        <v>67.7</v>
      </c>
      <c r="F57" s="62">
        <v>67.7</v>
      </c>
      <c r="G57" s="62">
        <v>67.7</v>
      </c>
      <c r="H57" s="63">
        <v>66.7</v>
      </c>
      <c r="I57" s="62">
        <v>67.599999999999994</v>
      </c>
      <c r="J57" s="62">
        <v>67.2</v>
      </c>
      <c r="K57" s="62">
        <v>67.400000000000006</v>
      </c>
    </row>
    <row r="58" spans="2:11" x14ac:dyDescent="0.2">
      <c r="B58" s="59" t="s">
        <v>637</v>
      </c>
      <c r="C58" s="59" t="s">
        <v>651</v>
      </c>
      <c r="D58" s="63">
        <v>69.400000000000006</v>
      </c>
      <c r="E58" s="62">
        <v>70.5</v>
      </c>
      <c r="F58" s="62">
        <v>70.099999999999994</v>
      </c>
      <c r="G58" s="62">
        <v>70.400000000000006</v>
      </c>
      <c r="H58" s="63">
        <v>69.099999999999994</v>
      </c>
      <c r="I58" s="62">
        <v>70.400000000000006</v>
      </c>
      <c r="J58" s="62">
        <v>70.2</v>
      </c>
      <c r="K58" s="62">
        <v>70.099999999999994</v>
      </c>
    </row>
    <row r="59" spans="2:11" x14ac:dyDescent="0.2">
      <c r="B59" s="59" t="s">
        <v>650</v>
      </c>
      <c r="C59" s="59" t="s">
        <v>649</v>
      </c>
      <c r="D59" s="63">
        <v>71.7</v>
      </c>
      <c r="E59" s="62">
        <v>73</v>
      </c>
      <c r="F59" s="62">
        <v>73</v>
      </c>
      <c r="G59" s="62">
        <v>72.8</v>
      </c>
      <c r="H59" s="63">
        <v>71.8</v>
      </c>
      <c r="I59" s="62">
        <v>73.3</v>
      </c>
      <c r="J59" s="62">
        <v>73.099999999999994</v>
      </c>
      <c r="K59" s="62">
        <v>72.900000000000006</v>
      </c>
    </row>
    <row r="60" spans="2:11" x14ac:dyDescent="0.2">
      <c r="B60" s="59" t="s">
        <v>648</v>
      </c>
      <c r="C60" s="59" t="s">
        <v>647</v>
      </c>
      <c r="D60" s="63">
        <v>73.599999999999994</v>
      </c>
      <c r="E60" s="62">
        <v>75.099999999999994</v>
      </c>
      <c r="F60" s="62">
        <v>75.2</v>
      </c>
      <c r="G60" s="62">
        <v>75.2</v>
      </c>
      <c r="H60" s="63">
        <v>74.3</v>
      </c>
      <c r="I60" s="62">
        <v>76.3</v>
      </c>
      <c r="J60" s="62">
        <v>76</v>
      </c>
      <c r="K60" s="62">
        <v>76.099999999999994</v>
      </c>
    </row>
    <row r="61" spans="2:11" x14ac:dyDescent="0.2">
      <c r="B61" s="59" t="s">
        <v>646</v>
      </c>
      <c r="C61" s="59" t="s">
        <v>645</v>
      </c>
      <c r="D61" s="63">
        <v>75.900000000000006</v>
      </c>
      <c r="E61" s="62">
        <v>77.8</v>
      </c>
      <c r="F61" s="62">
        <v>78</v>
      </c>
      <c r="G61" s="62">
        <v>78</v>
      </c>
      <c r="H61" s="63">
        <v>77.7</v>
      </c>
      <c r="I61" s="62">
        <v>79.3</v>
      </c>
      <c r="J61" s="62">
        <v>79.5</v>
      </c>
      <c r="K61" s="62">
        <v>79.5</v>
      </c>
    </row>
    <row r="62" spans="2:11" x14ac:dyDescent="0.2">
      <c r="D62" s="63"/>
      <c r="E62" s="62"/>
      <c r="F62" s="62"/>
      <c r="G62" s="62"/>
      <c r="H62" s="63"/>
      <c r="I62" s="62"/>
      <c r="J62" s="62"/>
      <c r="K62" s="62"/>
    </row>
    <row r="63" spans="2:11" x14ac:dyDescent="0.2">
      <c r="B63" s="59" t="s">
        <v>644</v>
      </c>
      <c r="C63" s="59" t="s">
        <v>643</v>
      </c>
      <c r="D63" s="63">
        <v>78.900000000000006</v>
      </c>
      <c r="E63" s="62">
        <v>81.7</v>
      </c>
      <c r="F63" s="62">
        <v>81.3</v>
      </c>
      <c r="G63" s="62">
        <v>81.5</v>
      </c>
      <c r="H63" s="63">
        <v>80.8</v>
      </c>
      <c r="I63" s="62">
        <v>82.7</v>
      </c>
      <c r="J63" s="62">
        <v>82.2</v>
      </c>
      <c r="K63" s="62">
        <v>82.3</v>
      </c>
    </row>
    <row r="64" spans="2:11" x14ac:dyDescent="0.2">
      <c r="B64" s="59" t="s">
        <v>639</v>
      </c>
      <c r="C64" s="59" t="s">
        <v>642</v>
      </c>
      <c r="D64" s="63">
        <v>82.7</v>
      </c>
      <c r="E64" s="62">
        <v>85.1</v>
      </c>
      <c r="F64" s="62">
        <v>85</v>
      </c>
      <c r="G64" s="62">
        <v>85</v>
      </c>
      <c r="H64" s="63">
        <v>83.4</v>
      </c>
      <c r="I64" s="62">
        <v>84.1</v>
      </c>
      <c r="J64" s="62">
        <v>83.9</v>
      </c>
      <c r="K64" s="62">
        <v>83.8</v>
      </c>
    </row>
    <row r="65" spans="1:11" x14ac:dyDescent="0.2">
      <c r="B65" s="59" t="s">
        <v>637</v>
      </c>
      <c r="C65" s="59" t="s">
        <v>641</v>
      </c>
      <c r="D65" s="63">
        <v>86.1</v>
      </c>
      <c r="E65" s="62">
        <v>88.3</v>
      </c>
      <c r="F65" s="62">
        <v>88</v>
      </c>
      <c r="G65" s="62">
        <v>88</v>
      </c>
      <c r="H65" s="63">
        <v>84.5</v>
      </c>
      <c r="I65" s="62">
        <v>84.9</v>
      </c>
      <c r="J65" s="62">
        <v>84.9</v>
      </c>
      <c r="K65" s="62">
        <v>84.7</v>
      </c>
    </row>
    <row r="66" spans="1:11" x14ac:dyDescent="0.2">
      <c r="D66" s="63"/>
      <c r="E66" s="62"/>
      <c r="F66" s="62"/>
      <c r="G66" s="62"/>
      <c r="H66" s="63"/>
      <c r="I66" s="62"/>
      <c r="J66" s="62"/>
      <c r="K66" s="62"/>
    </row>
    <row r="67" spans="1:11" x14ac:dyDescent="0.2">
      <c r="B67" s="59" t="s">
        <v>640</v>
      </c>
      <c r="D67" s="63">
        <v>89.1</v>
      </c>
      <c r="E67" s="62">
        <v>90.1</v>
      </c>
      <c r="F67" s="62">
        <v>90.2</v>
      </c>
      <c r="G67" s="62">
        <v>89.8</v>
      </c>
      <c r="H67" s="63">
        <v>85.2</v>
      </c>
      <c r="I67" s="62">
        <v>85.5</v>
      </c>
      <c r="J67" s="62">
        <v>85.5</v>
      </c>
      <c r="K67" s="62">
        <v>85.1</v>
      </c>
    </row>
    <row r="68" spans="1:11" x14ac:dyDescent="0.2">
      <c r="B68" s="59" t="s">
        <v>639</v>
      </c>
      <c r="C68" s="59" t="s">
        <v>638</v>
      </c>
      <c r="D68" s="63">
        <v>89.9</v>
      </c>
      <c r="E68" s="62">
        <v>91.1</v>
      </c>
      <c r="F68" s="62">
        <v>90.8</v>
      </c>
      <c r="G68" s="62">
        <v>90.8</v>
      </c>
      <c r="H68" s="63">
        <v>85.9</v>
      </c>
      <c r="I68" s="62">
        <v>85.7</v>
      </c>
      <c r="J68" s="62">
        <v>85.2</v>
      </c>
      <c r="K68" s="62">
        <v>85.3</v>
      </c>
    </row>
    <row r="69" spans="1:11" x14ac:dyDescent="0.2">
      <c r="B69" s="59" t="s">
        <v>637</v>
      </c>
      <c r="C69" s="59" t="s">
        <v>636</v>
      </c>
      <c r="D69" s="63">
        <v>90.3</v>
      </c>
      <c r="E69" s="62">
        <v>91.5</v>
      </c>
      <c r="F69" s="62">
        <v>91.4</v>
      </c>
      <c r="G69" s="62">
        <v>91.3</v>
      </c>
      <c r="H69" s="63">
        <v>85.8</v>
      </c>
      <c r="I69" s="62">
        <v>85.5</v>
      </c>
      <c r="J69" s="62">
        <v>85.5</v>
      </c>
      <c r="K69" s="62">
        <v>85.3</v>
      </c>
    </row>
    <row r="70" spans="1:11" ht="18" thickBot="1" x14ac:dyDescent="0.25">
      <c r="B70" s="60"/>
      <c r="C70" s="60"/>
      <c r="D70" s="61"/>
      <c r="E70" s="60"/>
      <c r="F70" s="60"/>
      <c r="G70" s="60"/>
      <c r="H70" s="61"/>
      <c r="I70" s="60"/>
      <c r="J70" s="60"/>
      <c r="K70" s="60"/>
    </row>
    <row r="71" spans="1:11" x14ac:dyDescent="0.2">
      <c r="D71" s="59" t="s">
        <v>635</v>
      </c>
    </row>
    <row r="72" spans="1:11" x14ac:dyDescent="0.2">
      <c r="A72" s="59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"/>
  <dimension ref="A1:K38"/>
  <sheetViews>
    <sheetView showGridLines="0" zoomScale="75" zoomScaleNormal="100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3" width="8.69921875" style="6" customWidth="1"/>
    <col min="4" max="4" width="10.69921875" style="6" customWidth="1"/>
    <col min="5" max="7" width="9.69921875" style="6"/>
    <col min="8" max="10" width="10.69921875" style="6" customWidth="1"/>
    <col min="11" max="16384" width="9.69921875" style="6"/>
  </cols>
  <sheetData>
    <row r="1" spans="1:11" x14ac:dyDescent="0.2">
      <c r="A1" s="5"/>
    </row>
    <row r="6" spans="1:11" x14ac:dyDescent="0.2">
      <c r="F6" s="1" t="s">
        <v>124</v>
      </c>
    </row>
    <row r="8" spans="1:11" x14ac:dyDescent="0.2">
      <c r="C8" s="1" t="s">
        <v>123</v>
      </c>
    </row>
    <row r="9" spans="1:11" ht="18" thickBot="1" x14ac:dyDescent="0.25">
      <c r="B9" s="7"/>
      <c r="C9" s="7"/>
      <c r="D9" s="8" t="s">
        <v>122</v>
      </c>
      <c r="E9" s="7"/>
      <c r="F9" s="7"/>
      <c r="G9" s="7"/>
      <c r="H9" s="7"/>
      <c r="I9" s="7"/>
      <c r="J9" s="7"/>
      <c r="K9" s="7"/>
    </row>
    <row r="10" spans="1:11" x14ac:dyDescent="0.2">
      <c r="C10" s="9"/>
      <c r="D10" s="9"/>
      <c r="E10" s="11" t="s">
        <v>121</v>
      </c>
      <c r="F10" s="12"/>
      <c r="G10" s="12"/>
      <c r="H10" s="9"/>
      <c r="I10" s="11" t="s">
        <v>120</v>
      </c>
      <c r="J10" s="12"/>
      <c r="K10" s="12"/>
    </row>
    <row r="11" spans="1:11" x14ac:dyDescent="0.2">
      <c r="C11" s="14" t="s">
        <v>119</v>
      </c>
      <c r="D11" s="14" t="s">
        <v>118</v>
      </c>
      <c r="E11" s="9"/>
      <c r="F11" s="14" t="s">
        <v>117</v>
      </c>
      <c r="G11" s="14" t="s">
        <v>115</v>
      </c>
      <c r="H11" s="14" t="s">
        <v>116</v>
      </c>
      <c r="I11" s="9"/>
      <c r="J11" s="9"/>
      <c r="K11" s="14" t="s">
        <v>115</v>
      </c>
    </row>
    <row r="12" spans="1:11" x14ac:dyDescent="0.2">
      <c r="B12" s="12"/>
      <c r="C12" s="10"/>
      <c r="D12" s="13" t="s">
        <v>93</v>
      </c>
      <c r="E12" s="13" t="s">
        <v>114</v>
      </c>
      <c r="F12" s="13" t="s">
        <v>113</v>
      </c>
      <c r="G12" s="13" t="s">
        <v>112</v>
      </c>
      <c r="H12" s="13" t="s">
        <v>93</v>
      </c>
      <c r="I12" s="13" t="s">
        <v>114</v>
      </c>
      <c r="J12" s="13" t="s">
        <v>113</v>
      </c>
      <c r="K12" s="13" t="s">
        <v>112</v>
      </c>
    </row>
    <row r="13" spans="1:11" x14ac:dyDescent="0.2">
      <c r="C13" s="16" t="s">
        <v>15</v>
      </c>
      <c r="D13" s="17" t="s">
        <v>111</v>
      </c>
      <c r="E13" s="17" t="s">
        <v>111</v>
      </c>
      <c r="F13" s="17" t="s">
        <v>111</v>
      </c>
      <c r="G13" s="17" t="s">
        <v>111</v>
      </c>
      <c r="H13" s="17" t="s">
        <v>16</v>
      </c>
      <c r="I13" s="17" t="s">
        <v>16</v>
      </c>
      <c r="J13" s="17" t="s">
        <v>16</v>
      </c>
      <c r="K13" s="17" t="s">
        <v>16</v>
      </c>
    </row>
    <row r="14" spans="1:11" x14ac:dyDescent="0.2">
      <c r="B14" s="5" t="s">
        <v>110</v>
      </c>
      <c r="C14" s="18">
        <v>441</v>
      </c>
      <c r="D14" s="22">
        <f>SUM(E14:G14)</f>
        <v>3514</v>
      </c>
      <c r="E14" s="19">
        <v>3207</v>
      </c>
      <c r="F14" s="19">
        <v>307</v>
      </c>
      <c r="G14" s="20" t="s">
        <v>105</v>
      </c>
      <c r="H14" s="22">
        <v>126325</v>
      </c>
      <c r="I14" s="20" t="s">
        <v>18</v>
      </c>
      <c r="J14" s="20" t="s">
        <v>18</v>
      </c>
      <c r="K14" s="20" t="s">
        <v>18</v>
      </c>
    </row>
    <row r="15" spans="1:11" x14ac:dyDescent="0.2">
      <c r="B15" s="5" t="s">
        <v>109</v>
      </c>
      <c r="C15" s="18">
        <v>430</v>
      </c>
      <c r="D15" s="22">
        <f>SUM(E15:G15)</f>
        <v>3221</v>
      </c>
      <c r="E15" s="19">
        <v>2809</v>
      </c>
      <c r="F15" s="19">
        <f>350+3</f>
        <v>353</v>
      </c>
      <c r="G15" s="19">
        <v>59</v>
      </c>
      <c r="H15" s="22">
        <v>97625</v>
      </c>
      <c r="I15" s="20" t="s">
        <v>18</v>
      </c>
      <c r="J15" s="20" t="s">
        <v>18</v>
      </c>
      <c r="K15" s="20" t="s">
        <v>18</v>
      </c>
    </row>
    <row r="16" spans="1:11" x14ac:dyDescent="0.2">
      <c r="B16" s="5" t="s">
        <v>85</v>
      </c>
      <c r="C16" s="18">
        <v>413</v>
      </c>
      <c r="D16" s="22">
        <f>SUM(E16:G16)</f>
        <v>3315</v>
      </c>
      <c r="E16" s="19">
        <v>2810</v>
      </c>
      <c r="F16" s="19">
        <v>394</v>
      </c>
      <c r="G16" s="19">
        <v>111</v>
      </c>
      <c r="H16" s="22">
        <v>95243</v>
      </c>
      <c r="I16" s="20" t="s">
        <v>18</v>
      </c>
      <c r="J16" s="20" t="s">
        <v>18</v>
      </c>
      <c r="K16" s="20" t="s">
        <v>18</v>
      </c>
    </row>
    <row r="17" spans="2:11" x14ac:dyDescent="0.2">
      <c r="C17" s="9"/>
    </row>
    <row r="18" spans="2:11" x14ac:dyDescent="0.2">
      <c r="B18" s="5" t="s">
        <v>84</v>
      </c>
      <c r="C18" s="18">
        <v>388</v>
      </c>
      <c r="D18" s="22">
        <f>SUM(E18:G18)</f>
        <v>3483</v>
      </c>
      <c r="E18" s="19">
        <v>3031</v>
      </c>
      <c r="F18" s="19">
        <v>299</v>
      </c>
      <c r="G18" s="19">
        <v>153</v>
      </c>
      <c r="H18" s="22">
        <f>SUM(I18:K18)</f>
        <v>97511</v>
      </c>
      <c r="I18" s="19">
        <v>93548</v>
      </c>
      <c r="J18" s="19">
        <v>2791</v>
      </c>
      <c r="K18" s="19">
        <v>1172</v>
      </c>
    </row>
    <row r="19" spans="2:11" x14ac:dyDescent="0.2">
      <c r="B19" s="5" t="s">
        <v>83</v>
      </c>
      <c r="C19" s="18">
        <v>379</v>
      </c>
      <c r="D19" s="22">
        <f>SUM(E19:G19)</f>
        <v>3795</v>
      </c>
      <c r="E19" s="19">
        <v>3333</v>
      </c>
      <c r="F19" s="19">
        <v>231</v>
      </c>
      <c r="G19" s="19">
        <v>231</v>
      </c>
      <c r="H19" s="22">
        <f>SUM(I19:K19)</f>
        <v>106737</v>
      </c>
      <c r="I19" s="19">
        <v>103457</v>
      </c>
      <c r="J19" s="19">
        <v>1878</v>
      </c>
      <c r="K19" s="19">
        <v>1402</v>
      </c>
    </row>
    <row r="20" spans="2:11" x14ac:dyDescent="0.2">
      <c r="B20" s="5" t="s">
        <v>82</v>
      </c>
      <c r="C20" s="18">
        <v>376</v>
      </c>
      <c r="D20" s="22">
        <f>SUM(E20:G20)</f>
        <v>3510</v>
      </c>
      <c r="E20" s="19">
        <v>3033</v>
      </c>
      <c r="F20" s="19">
        <v>239</v>
      </c>
      <c r="G20" s="19">
        <v>238</v>
      </c>
      <c r="H20" s="22">
        <f>SUM(I20:K20)</f>
        <v>96193</v>
      </c>
      <c r="I20" s="19">
        <v>92900</v>
      </c>
      <c r="J20" s="19">
        <v>2016</v>
      </c>
      <c r="K20" s="19">
        <v>1277</v>
      </c>
    </row>
    <row r="21" spans="2:11" x14ac:dyDescent="0.2">
      <c r="B21" s="5" t="s">
        <v>81</v>
      </c>
      <c r="C21" s="18">
        <v>367</v>
      </c>
      <c r="D21" s="22">
        <f>SUM(E21:G21)</f>
        <v>3287</v>
      </c>
      <c r="E21" s="19">
        <v>2847</v>
      </c>
      <c r="F21" s="19">
        <v>199</v>
      </c>
      <c r="G21" s="19">
        <v>241</v>
      </c>
      <c r="H21" s="22">
        <f>SUM(I21:K21)</f>
        <v>80475</v>
      </c>
      <c r="I21" s="19">
        <v>78208</v>
      </c>
      <c r="J21" s="19">
        <v>1628</v>
      </c>
      <c r="K21" s="19">
        <v>639</v>
      </c>
    </row>
    <row r="22" spans="2:11" x14ac:dyDescent="0.2">
      <c r="C22" s="9"/>
    </row>
    <row r="23" spans="2:11" x14ac:dyDescent="0.2">
      <c r="B23" s="5" t="s">
        <v>80</v>
      </c>
      <c r="C23" s="18">
        <v>361</v>
      </c>
      <c r="D23" s="22">
        <f>SUM(E23:G23)</f>
        <v>3288</v>
      </c>
      <c r="E23" s="19">
        <v>2877</v>
      </c>
      <c r="F23" s="19">
        <v>168</v>
      </c>
      <c r="G23" s="19">
        <v>243</v>
      </c>
      <c r="H23" s="22">
        <f>SUM(I23:K23)</f>
        <v>78973</v>
      </c>
      <c r="I23" s="19">
        <v>76997</v>
      </c>
      <c r="J23" s="19">
        <v>1336</v>
      </c>
      <c r="K23" s="19">
        <v>640</v>
      </c>
    </row>
    <row r="24" spans="2:11" x14ac:dyDescent="0.2">
      <c r="B24" s="5" t="s">
        <v>79</v>
      </c>
      <c r="C24" s="18">
        <v>359</v>
      </c>
      <c r="D24" s="22">
        <f>SUM(E24:G24)</f>
        <v>3285</v>
      </c>
      <c r="E24" s="19">
        <f>2831+41</f>
        <v>2872</v>
      </c>
      <c r="F24" s="19">
        <v>169</v>
      </c>
      <c r="G24" s="19">
        <v>244</v>
      </c>
      <c r="H24" s="22">
        <f>SUM(I24:K24)</f>
        <v>78270</v>
      </c>
      <c r="I24" s="19">
        <v>76382</v>
      </c>
      <c r="J24" s="19">
        <v>1314</v>
      </c>
      <c r="K24" s="19">
        <v>574</v>
      </c>
    </row>
    <row r="25" spans="2:11" x14ac:dyDescent="0.2">
      <c r="B25" s="5" t="s">
        <v>78</v>
      </c>
      <c r="C25" s="18">
        <v>357</v>
      </c>
      <c r="D25" s="22">
        <f>SUM(E25:G25)</f>
        <v>3259</v>
      </c>
      <c r="E25" s="19">
        <v>2844</v>
      </c>
      <c r="F25" s="19">
        <v>172</v>
      </c>
      <c r="G25" s="19">
        <v>243</v>
      </c>
      <c r="H25" s="22">
        <f>SUM(I25:K25)</f>
        <v>77523</v>
      </c>
      <c r="I25" s="19">
        <v>75624</v>
      </c>
      <c r="J25" s="19">
        <v>1329</v>
      </c>
      <c r="K25" s="19">
        <v>570</v>
      </c>
    </row>
    <row r="26" spans="2:11" x14ac:dyDescent="0.2">
      <c r="B26" s="5" t="s">
        <v>77</v>
      </c>
      <c r="C26" s="18">
        <v>356</v>
      </c>
      <c r="D26" s="22">
        <f>SUM(E26:G26)</f>
        <v>3223</v>
      </c>
      <c r="E26" s="19">
        <v>2807</v>
      </c>
      <c r="F26" s="19">
        <v>168</v>
      </c>
      <c r="G26" s="19">
        <v>248</v>
      </c>
      <c r="H26" s="22">
        <f>SUM(I26:K26)</f>
        <v>76789</v>
      </c>
      <c r="I26" s="19">
        <v>74873</v>
      </c>
      <c r="J26" s="19">
        <v>1337</v>
      </c>
      <c r="K26" s="19">
        <v>579</v>
      </c>
    </row>
    <row r="27" spans="2:11" x14ac:dyDescent="0.2">
      <c r="C27" s="9"/>
    </row>
    <row r="28" spans="2:11" x14ac:dyDescent="0.2">
      <c r="B28" s="5" t="s">
        <v>76</v>
      </c>
      <c r="C28" s="18">
        <v>355</v>
      </c>
      <c r="D28" s="22">
        <f>SUM(E28:G28)</f>
        <v>3196</v>
      </c>
      <c r="E28" s="19">
        <v>2794</v>
      </c>
      <c r="F28" s="19">
        <v>157</v>
      </c>
      <c r="G28" s="19">
        <v>245</v>
      </c>
      <c r="H28" s="22">
        <f>SUM(I28:K28)</f>
        <v>75323</v>
      </c>
      <c r="I28" s="19">
        <v>73556</v>
      </c>
      <c r="J28" s="19">
        <v>1204</v>
      </c>
      <c r="K28" s="19">
        <v>563</v>
      </c>
    </row>
    <row r="29" spans="2:11" x14ac:dyDescent="0.2">
      <c r="B29" s="5" t="s">
        <v>75</v>
      </c>
      <c r="C29" s="18">
        <v>353</v>
      </c>
      <c r="D29" s="22">
        <f>SUM(E29:G29)</f>
        <v>3135</v>
      </c>
      <c r="E29" s="19">
        <v>2730</v>
      </c>
      <c r="F29" s="19">
        <v>154</v>
      </c>
      <c r="G29" s="19">
        <v>251</v>
      </c>
      <c r="H29" s="22">
        <f>SUM(I29:K29)</f>
        <v>73075</v>
      </c>
      <c r="I29" s="19">
        <v>71432</v>
      </c>
      <c r="J29" s="19">
        <v>1082</v>
      </c>
      <c r="K29" s="19">
        <v>561</v>
      </c>
    </row>
    <row r="30" spans="2:11" x14ac:dyDescent="0.2">
      <c r="B30" s="5" t="s">
        <v>74</v>
      </c>
      <c r="C30" s="18">
        <v>351</v>
      </c>
      <c r="D30" s="22">
        <f>SUM(E30:G30)</f>
        <v>3073</v>
      </c>
      <c r="E30" s="19">
        <v>2659</v>
      </c>
      <c r="F30" s="19">
        <v>164</v>
      </c>
      <c r="G30" s="19">
        <v>250</v>
      </c>
      <c r="H30" s="22">
        <f>SUM(I30:K30)</f>
        <v>71115</v>
      </c>
      <c r="I30" s="19">
        <v>69363</v>
      </c>
      <c r="J30" s="19">
        <v>1198</v>
      </c>
      <c r="K30" s="19">
        <v>554</v>
      </c>
    </row>
    <row r="31" spans="2:11" x14ac:dyDescent="0.2">
      <c r="B31" s="5" t="s">
        <v>73</v>
      </c>
      <c r="C31" s="18">
        <v>349</v>
      </c>
      <c r="D31" s="22">
        <f>SUM(E31:G31)</f>
        <v>3001</v>
      </c>
      <c r="E31" s="19">
        <v>2593</v>
      </c>
      <c r="F31" s="19">
        <v>161</v>
      </c>
      <c r="G31" s="19">
        <v>247</v>
      </c>
      <c r="H31" s="22">
        <f>SUM(I31:K31)</f>
        <v>68990</v>
      </c>
      <c r="I31" s="19">
        <v>67267</v>
      </c>
      <c r="J31" s="19">
        <v>1179</v>
      </c>
      <c r="K31" s="19">
        <v>544</v>
      </c>
    </row>
    <row r="32" spans="2:11" x14ac:dyDescent="0.2">
      <c r="B32" s="1" t="s">
        <v>72</v>
      </c>
      <c r="C32" s="3">
        <f>C34+C35+C36</f>
        <v>348</v>
      </c>
      <c r="D32" s="2">
        <f>D34+D35+D36</f>
        <v>2957</v>
      </c>
      <c r="E32" s="2">
        <f>E34+E35+E36</f>
        <v>2531</v>
      </c>
      <c r="F32" s="2">
        <f>F34+F35+F36</f>
        <v>166</v>
      </c>
      <c r="G32" s="2">
        <f>G34+G35+G36</f>
        <v>260</v>
      </c>
      <c r="H32" s="2">
        <f>H34+H35+H36</f>
        <v>67050</v>
      </c>
      <c r="I32" s="2">
        <f>I34+I35+I36</f>
        <v>65279</v>
      </c>
      <c r="J32" s="2">
        <f>J34+J35+J36</f>
        <v>1209</v>
      </c>
      <c r="K32" s="2">
        <f>K34+K35+K36</f>
        <v>562</v>
      </c>
    </row>
    <row r="33" spans="2:11" x14ac:dyDescent="0.2">
      <c r="C33" s="9"/>
    </row>
    <row r="34" spans="2:11" x14ac:dyDescent="0.2">
      <c r="B34" s="17" t="s">
        <v>108</v>
      </c>
      <c r="C34" s="18">
        <v>1</v>
      </c>
      <c r="D34" s="22">
        <f>SUM(E34:G34)</f>
        <v>21</v>
      </c>
      <c r="E34" s="19">
        <v>18</v>
      </c>
      <c r="F34" s="19">
        <v>3</v>
      </c>
      <c r="G34" s="20" t="s">
        <v>105</v>
      </c>
      <c r="H34" s="22">
        <f>SUM(I34:K34)</f>
        <v>739</v>
      </c>
      <c r="I34" s="19">
        <v>693</v>
      </c>
      <c r="J34" s="19">
        <v>46</v>
      </c>
      <c r="K34" s="20" t="s">
        <v>105</v>
      </c>
    </row>
    <row r="35" spans="2:11" x14ac:dyDescent="0.2">
      <c r="B35" s="17" t="s">
        <v>107</v>
      </c>
      <c r="C35" s="18">
        <v>346</v>
      </c>
      <c r="D35" s="22">
        <f>SUM(E35:G35)</f>
        <v>2930</v>
      </c>
      <c r="E35" s="19">
        <v>2507</v>
      </c>
      <c r="F35" s="19">
        <v>163</v>
      </c>
      <c r="G35" s="19">
        <v>260</v>
      </c>
      <c r="H35" s="22">
        <f>SUM(I35:K35)</f>
        <v>66201</v>
      </c>
      <c r="I35" s="19">
        <v>64476</v>
      </c>
      <c r="J35" s="19">
        <v>1163</v>
      </c>
      <c r="K35" s="19">
        <v>562</v>
      </c>
    </row>
    <row r="36" spans="2:11" x14ac:dyDescent="0.2">
      <c r="B36" s="17" t="s">
        <v>106</v>
      </c>
      <c r="C36" s="18">
        <v>1</v>
      </c>
      <c r="D36" s="22">
        <f>SUM(E36:G36)</f>
        <v>6</v>
      </c>
      <c r="E36" s="19">
        <v>6</v>
      </c>
      <c r="F36" s="20" t="s">
        <v>105</v>
      </c>
      <c r="G36" s="20" t="s">
        <v>105</v>
      </c>
      <c r="H36" s="22">
        <f>SUM(I36:K36)</f>
        <v>110</v>
      </c>
      <c r="I36" s="19">
        <v>110</v>
      </c>
      <c r="J36" s="20" t="s">
        <v>105</v>
      </c>
      <c r="K36" s="20" t="s">
        <v>105</v>
      </c>
    </row>
    <row r="37" spans="2:11" ht="18" thickBot="1" x14ac:dyDescent="0.25">
      <c r="B37" s="7"/>
      <c r="C37" s="23"/>
      <c r="D37" s="7"/>
      <c r="E37" s="7"/>
      <c r="F37" s="7"/>
      <c r="G37" s="7"/>
      <c r="H37" s="7"/>
      <c r="I37" s="7"/>
      <c r="J37" s="7"/>
      <c r="K37" s="7"/>
    </row>
    <row r="38" spans="2:11" x14ac:dyDescent="0.2">
      <c r="C38" s="5" t="s">
        <v>39</v>
      </c>
    </row>
  </sheetData>
  <phoneticPr fontId="4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4.69921875" style="6" customWidth="1"/>
    <col min="3" max="3" width="7.69921875" style="6" customWidth="1"/>
    <col min="4" max="4" width="11.69921875" style="6" customWidth="1"/>
    <col min="5" max="5" width="9.69921875" style="6"/>
    <col min="6" max="7" width="10.69921875" style="6" customWidth="1"/>
    <col min="8" max="8" width="9.69921875" style="6"/>
    <col min="9" max="11" width="10.69921875" style="6" customWidth="1"/>
    <col min="12" max="16384" width="9.69921875" style="6"/>
  </cols>
  <sheetData>
    <row r="1" spans="1:12" x14ac:dyDescent="0.2">
      <c r="A1" s="5"/>
    </row>
    <row r="6" spans="1:12" x14ac:dyDescent="0.2">
      <c r="G6" s="1" t="s">
        <v>709</v>
      </c>
    </row>
    <row r="7" spans="1:12" ht="18" thickBot="1" x14ac:dyDescent="0.25">
      <c r="B7" s="7"/>
      <c r="C7" s="7"/>
      <c r="D7" s="7"/>
      <c r="E7" s="7"/>
      <c r="F7" s="7"/>
      <c r="G7" s="73" t="s">
        <v>708</v>
      </c>
      <c r="H7" s="7"/>
      <c r="I7" s="7"/>
      <c r="J7" s="7"/>
      <c r="K7" s="7"/>
      <c r="L7" s="7"/>
    </row>
    <row r="8" spans="1:12" x14ac:dyDescent="0.2">
      <c r="F8" s="9"/>
      <c r="G8" s="9"/>
      <c r="H8" s="9"/>
      <c r="I8" s="9"/>
      <c r="J8" s="9"/>
      <c r="K8" s="9"/>
      <c r="L8" s="12"/>
    </row>
    <row r="9" spans="1:12" x14ac:dyDescent="0.2">
      <c r="F9" s="14" t="s">
        <v>707</v>
      </c>
      <c r="G9" s="14" t="s">
        <v>706</v>
      </c>
      <c r="H9" s="14" t="s">
        <v>705</v>
      </c>
      <c r="I9" s="26" t="s">
        <v>704</v>
      </c>
      <c r="J9" s="14" t="s">
        <v>703</v>
      </c>
      <c r="K9" s="14" t="s">
        <v>702</v>
      </c>
      <c r="L9" s="9"/>
    </row>
    <row r="10" spans="1:12" x14ac:dyDescent="0.2">
      <c r="B10" s="12"/>
      <c r="C10" s="12"/>
      <c r="D10" s="12"/>
      <c r="E10" s="12"/>
      <c r="F10" s="13" t="s">
        <v>701</v>
      </c>
      <c r="G10" s="10"/>
      <c r="H10" s="10"/>
      <c r="I10" s="13" t="s">
        <v>700</v>
      </c>
      <c r="J10" s="13" t="s">
        <v>699</v>
      </c>
      <c r="K10" s="13" t="s">
        <v>359</v>
      </c>
      <c r="L10" s="13" t="s">
        <v>698</v>
      </c>
    </row>
    <row r="11" spans="1:12" x14ac:dyDescent="0.2">
      <c r="F11" s="16" t="s">
        <v>697</v>
      </c>
      <c r="H11" s="17" t="s">
        <v>696</v>
      </c>
      <c r="I11" s="17" t="s">
        <v>696</v>
      </c>
      <c r="J11" s="17" t="s">
        <v>16</v>
      </c>
      <c r="K11" s="17" t="s">
        <v>16</v>
      </c>
      <c r="L11" s="17" t="s">
        <v>16</v>
      </c>
    </row>
    <row r="12" spans="1:12" x14ac:dyDescent="0.2">
      <c r="B12" s="2"/>
      <c r="C12" s="1" t="s">
        <v>695</v>
      </c>
      <c r="D12" s="2"/>
      <c r="E12" s="2"/>
      <c r="F12" s="3">
        <f>F13+F14+F15</f>
        <v>12279</v>
      </c>
      <c r="G12" s="2">
        <f>G13+G14+G15</f>
        <v>180</v>
      </c>
      <c r="H12" s="2">
        <f>H13+H14+H15</f>
        <v>573</v>
      </c>
      <c r="I12" s="2">
        <f>I13+I14+I15</f>
        <v>373</v>
      </c>
      <c r="J12" s="2">
        <f>J13+J14++J15</f>
        <v>67768</v>
      </c>
      <c r="K12" s="2">
        <f>K13+K14+K15</f>
        <v>29</v>
      </c>
      <c r="L12" s="2">
        <f>L13+L14+L15</f>
        <v>18</v>
      </c>
    </row>
    <row r="13" spans="1:12" x14ac:dyDescent="0.2">
      <c r="D13" s="5" t="s">
        <v>694</v>
      </c>
      <c r="F13" s="18">
        <v>10984</v>
      </c>
      <c r="G13" s="19">
        <v>120</v>
      </c>
      <c r="H13" s="19">
        <v>441</v>
      </c>
      <c r="I13" s="19">
        <v>322</v>
      </c>
      <c r="J13" s="19">
        <v>60708</v>
      </c>
      <c r="K13" s="19">
        <v>24</v>
      </c>
      <c r="L13" s="19">
        <v>14</v>
      </c>
    </row>
    <row r="14" spans="1:12" x14ac:dyDescent="0.2">
      <c r="D14" s="5" t="s">
        <v>693</v>
      </c>
      <c r="F14" s="18">
        <v>815</v>
      </c>
      <c r="G14" s="19">
        <v>27</v>
      </c>
      <c r="H14" s="19">
        <v>132</v>
      </c>
      <c r="I14" s="19">
        <v>48</v>
      </c>
      <c r="J14" s="19">
        <v>7060</v>
      </c>
      <c r="K14" s="19">
        <v>5</v>
      </c>
      <c r="L14" s="19">
        <v>4</v>
      </c>
    </row>
    <row r="15" spans="1:12" x14ac:dyDescent="0.2">
      <c r="D15" s="5" t="s">
        <v>692</v>
      </c>
      <c r="F15" s="18">
        <v>480</v>
      </c>
      <c r="G15" s="19">
        <v>33</v>
      </c>
      <c r="H15" s="4" t="s">
        <v>333</v>
      </c>
      <c r="I15" s="19">
        <v>3</v>
      </c>
      <c r="J15" s="20" t="s">
        <v>333</v>
      </c>
      <c r="K15" s="20" t="s">
        <v>333</v>
      </c>
      <c r="L15" s="20" t="s">
        <v>333</v>
      </c>
    </row>
    <row r="16" spans="1:12" x14ac:dyDescent="0.2">
      <c r="F16" s="9"/>
    </row>
    <row r="17" spans="2:12" x14ac:dyDescent="0.2">
      <c r="B17" s="2"/>
      <c r="C17" s="1" t="s">
        <v>691</v>
      </c>
      <c r="D17" s="2"/>
      <c r="E17" s="2"/>
      <c r="F17" s="3">
        <f>SUM(F18:F37)</f>
        <v>17254</v>
      </c>
      <c r="G17" s="2">
        <f>SUM(G18:G37)</f>
        <v>720</v>
      </c>
      <c r="H17" s="2">
        <f>SUM(H18:H37)</f>
        <v>1237</v>
      </c>
      <c r="I17" s="2">
        <f>SUM(I18:I37)</f>
        <v>1780</v>
      </c>
      <c r="J17" s="2">
        <f>SUM(J18:J37)</f>
        <v>214816</v>
      </c>
      <c r="K17" s="2">
        <f>SUM(K18:K37)</f>
        <v>61</v>
      </c>
      <c r="L17" s="2">
        <f>SUM(L18:L37)</f>
        <v>34</v>
      </c>
    </row>
    <row r="18" spans="2:12" x14ac:dyDescent="0.2">
      <c r="D18" s="5" t="s">
        <v>690</v>
      </c>
      <c r="F18" s="18">
        <v>7289</v>
      </c>
      <c r="G18" s="19">
        <v>46</v>
      </c>
      <c r="H18" s="19">
        <v>440</v>
      </c>
      <c r="I18" s="19">
        <v>851</v>
      </c>
      <c r="J18" s="19">
        <v>110074</v>
      </c>
      <c r="K18" s="19">
        <v>29</v>
      </c>
      <c r="L18" s="19">
        <v>18</v>
      </c>
    </row>
    <row r="19" spans="2:12" x14ac:dyDescent="0.2">
      <c r="D19" s="5" t="s">
        <v>689</v>
      </c>
      <c r="F19" s="18">
        <v>212</v>
      </c>
      <c r="G19" s="20" t="s">
        <v>333</v>
      </c>
      <c r="H19" s="19">
        <v>27</v>
      </c>
      <c r="I19" s="19">
        <v>39</v>
      </c>
      <c r="J19" s="19">
        <v>2337</v>
      </c>
      <c r="K19" s="20" t="s">
        <v>333</v>
      </c>
      <c r="L19" s="20" t="s">
        <v>333</v>
      </c>
    </row>
    <row r="20" spans="2:12" x14ac:dyDescent="0.2">
      <c r="D20" s="5" t="s">
        <v>688</v>
      </c>
      <c r="F20" s="18">
        <v>1585</v>
      </c>
      <c r="G20" s="19">
        <v>66</v>
      </c>
      <c r="H20" s="19">
        <v>82</v>
      </c>
      <c r="I20" s="19">
        <v>141</v>
      </c>
      <c r="J20" s="19">
        <v>19858</v>
      </c>
      <c r="K20" s="19">
        <v>6</v>
      </c>
      <c r="L20" s="19">
        <v>4</v>
      </c>
    </row>
    <row r="21" spans="2:12" x14ac:dyDescent="0.2">
      <c r="D21" s="5" t="s">
        <v>687</v>
      </c>
      <c r="F21" s="18">
        <v>695</v>
      </c>
      <c r="G21" s="19">
        <v>40</v>
      </c>
      <c r="H21" s="19">
        <v>55</v>
      </c>
      <c r="I21" s="19">
        <v>71</v>
      </c>
      <c r="J21" s="19">
        <v>12203</v>
      </c>
      <c r="K21" s="19">
        <v>2</v>
      </c>
      <c r="L21" s="19">
        <v>1</v>
      </c>
    </row>
    <row r="22" spans="2:12" x14ac:dyDescent="0.2">
      <c r="D22" s="5" t="s">
        <v>686</v>
      </c>
      <c r="F22" s="18">
        <v>590</v>
      </c>
      <c r="G22" s="19">
        <v>70</v>
      </c>
      <c r="H22" s="19">
        <v>58</v>
      </c>
      <c r="I22" s="19">
        <v>129</v>
      </c>
      <c r="J22" s="19">
        <v>15333</v>
      </c>
      <c r="K22" s="19">
        <v>4</v>
      </c>
      <c r="L22" s="19">
        <v>2</v>
      </c>
    </row>
    <row r="23" spans="2:12" x14ac:dyDescent="0.2">
      <c r="D23" s="5" t="s">
        <v>685</v>
      </c>
      <c r="F23" s="18">
        <v>878</v>
      </c>
      <c r="G23" s="19">
        <v>20</v>
      </c>
      <c r="H23" s="19">
        <v>112</v>
      </c>
      <c r="I23" s="19">
        <v>109</v>
      </c>
      <c r="J23" s="19">
        <v>15855</v>
      </c>
      <c r="K23" s="19">
        <v>5</v>
      </c>
      <c r="L23" s="19">
        <v>2</v>
      </c>
    </row>
    <row r="24" spans="2:12" x14ac:dyDescent="0.2">
      <c r="D24" s="5" t="s">
        <v>684</v>
      </c>
      <c r="F24" s="18">
        <v>700</v>
      </c>
      <c r="G24" s="19">
        <v>62</v>
      </c>
      <c r="H24" s="19">
        <v>69</v>
      </c>
      <c r="I24" s="19">
        <v>62</v>
      </c>
      <c r="J24" s="19">
        <v>2711</v>
      </c>
      <c r="K24" s="19">
        <v>4</v>
      </c>
      <c r="L24" s="19">
        <v>3</v>
      </c>
    </row>
    <row r="25" spans="2:12" x14ac:dyDescent="0.2">
      <c r="D25" s="5" t="s">
        <v>683</v>
      </c>
      <c r="F25" s="18">
        <v>721</v>
      </c>
      <c r="G25" s="19">
        <v>60</v>
      </c>
      <c r="H25" s="19">
        <v>31</v>
      </c>
      <c r="I25" s="19">
        <v>38</v>
      </c>
      <c r="J25" s="19">
        <v>3126</v>
      </c>
      <c r="K25" s="19">
        <v>1</v>
      </c>
      <c r="L25" s="19">
        <v>1</v>
      </c>
    </row>
    <row r="26" spans="2:12" x14ac:dyDescent="0.2">
      <c r="D26" s="5" t="s">
        <v>682</v>
      </c>
      <c r="F26" s="18">
        <v>480</v>
      </c>
      <c r="G26" s="19">
        <v>33</v>
      </c>
      <c r="H26" s="19">
        <v>31</v>
      </c>
      <c r="I26" s="19">
        <v>20</v>
      </c>
      <c r="J26" s="19">
        <v>836</v>
      </c>
      <c r="K26" s="20" t="s">
        <v>333</v>
      </c>
      <c r="L26" s="20" t="s">
        <v>333</v>
      </c>
    </row>
    <row r="27" spans="2:12" x14ac:dyDescent="0.2">
      <c r="D27" s="5" t="s">
        <v>681</v>
      </c>
      <c r="F27" s="18">
        <v>206</v>
      </c>
      <c r="G27" s="19">
        <v>18</v>
      </c>
      <c r="H27" s="19">
        <v>10</v>
      </c>
      <c r="I27" s="19">
        <v>12</v>
      </c>
      <c r="J27" s="20" t="s">
        <v>333</v>
      </c>
      <c r="K27" s="20" t="s">
        <v>333</v>
      </c>
      <c r="L27" s="20" t="s">
        <v>333</v>
      </c>
    </row>
    <row r="28" spans="2:12" x14ac:dyDescent="0.2">
      <c r="F28" s="9"/>
    </row>
    <row r="29" spans="2:12" x14ac:dyDescent="0.2">
      <c r="D29" s="5" t="s">
        <v>680</v>
      </c>
      <c r="F29" s="18">
        <v>476</v>
      </c>
      <c r="G29" s="19">
        <v>20</v>
      </c>
      <c r="H29" s="19">
        <v>56</v>
      </c>
      <c r="I29" s="19">
        <v>78</v>
      </c>
      <c r="J29" s="19">
        <v>8725</v>
      </c>
      <c r="K29" s="20" t="s">
        <v>333</v>
      </c>
      <c r="L29" s="20" t="s">
        <v>333</v>
      </c>
    </row>
    <row r="30" spans="2:12" x14ac:dyDescent="0.2">
      <c r="D30" s="5" t="s">
        <v>679</v>
      </c>
      <c r="F30" s="18">
        <v>483</v>
      </c>
      <c r="G30" s="19">
        <v>20</v>
      </c>
      <c r="H30" s="19">
        <v>15</v>
      </c>
      <c r="I30" s="19">
        <v>46</v>
      </c>
      <c r="J30" s="19">
        <v>7537</v>
      </c>
      <c r="K30" s="19">
        <v>4</v>
      </c>
      <c r="L30" s="20" t="s">
        <v>333</v>
      </c>
    </row>
    <row r="31" spans="2:12" x14ac:dyDescent="0.2">
      <c r="D31" s="5" t="s">
        <v>678</v>
      </c>
      <c r="F31" s="18">
        <v>427</v>
      </c>
      <c r="G31" s="19">
        <v>37</v>
      </c>
      <c r="H31" s="19">
        <v>39</v>
      </c>
      <c r="I31" s="19">
        <v>39</v>
      </c>
      <c r="J31" s="19">
        <v>4869</v>
      </c>
      <c r="K31" s="19">
        <v>1</v>
      </c>
      <c r="L31" s="19">
        <v>1</v>
      </c>
    </row>
    <row r="32" spans="2:12" x14ac:dyDescent="0.2">
      <c r="D32" s="5" t="s">
        <v>677</v>
      </c>
      <c r="F32" s="18">
        <v>249</v>
      </c>
      <c r="G32" s="19">
        <v>18</v>
      </c>
      <c r="H32" s="19">
        <v>41</v>
      </c>
      <c r="I32" s="19">
        <v>8</v>
      </c>
      <c r="J32" s="19">
        <v>463</v>
      </c>
      <c r="K32" s="20" t="s">
        <v>333</v>
      </c>
      <c r="L32" s="20" t="s">
        <v>333</v>
      </c>
    </row>
    <row r="33" spans="2:12" x14ac:dyDescent="0.2">
      <c r="D33" s="5" t="s">
        <v>676</v>
      </c>
      <c r="F33" s="18">
        <v>544</v>
      </c>
      <c r="G33" s="19">
        <v>32</v>
      </c>
      <c r="H33" s="19">
        <v>27</v>
      </c>
      <c r="I33" s="19">
        <v>26</v>
      </c>
      <c r="J33" s="19">
        <v>2211</v>
      </c>
      <c r="K33" s="19">
        <v>1</v>
      </c>
      <c r="L33" s="20" t="s">
        <v>333</v>
      </c>
    </row>
    <row r="34" spans="2:12" x14ac:dyDescent="0.2">
      <c r="D34" s="5" t="s">
        <v>675</v>
      </c>
      <c r="F34" s="18">
        <v>291</v>
      </c>
      <c r="G34" s="19">
        <v>46</v>
      </c>
      <c r="H34" s="19">
        <v>60</v>
      </c>
      <c r="I34" s="19">
        <v>31</v>
      </c>
      <c r="J34" s="19">
        <v>3171</v>
      </c>
      <c r="K34" s="20" t="s">
        <v>333</v>
      </c>
      <c r="L34" s="20" t="s">
        <v>333</v>
      </c>
    </row>
    <row r="35" spans="2:12" x14ac:dyDescent="0.2">
      <c r="D35" s="5" t="s">
        <v>674</v>
      </c>
      <c r="F35" s="18">
        <v>293</v>
      </c>
      <c r="G35" s="19">
        <v>38</v>
      </c>
      <c r="H35" s="19">
        <v>22</v>
      </c>
      <c r="I35" s="19">
        <v>33</v>
      </c>
      <c r="J35" s="19">
        <v>3528</v>
      </c>
      <c r="K35" s="20" t="s">
        <v>333</v>
      </c>
      <c r="L35" s="20" t="s">
        <v>333</v>
      </c>
    </row>
    <row r="36" spans="2:12" x14ac:dyDescent="0.2">
      <c r="D36" s="5" t="s">
        <v>673</v>
      </c>
      <c r="F36" s="18">
        <v>605</v>
      </c>
      <c r="G36" s="19">
        <v>25</v>
      </c>
      <c r="H36" s="19">
        <v>26</v>
      </c>
      <c r="I36" s="19">
        <v>17</v>
      </c>
      <c r="J36" s="19">
        <v>849</v>
      </c>
      <c r="K36" s="19">
        <v>2</v>
      </c>
      <c r="L36" s="19">
        <v>1</v>
      </c>
    </row>
    <row r="37" spans="2:12" x14ac:dyDescent="0.2">
      <c r="D37" s="5" t="s">
        <v>672</v>
      </c>
      <c r="F37" s="18">
        <v>530</v>
      </c>
      <c r="G37" s="19">
        <v>69</v>
      </c>
      <c r="H37" s="19">
        <v>36</v>
      </c>
      <c r="I37" s="19">
        <v>30</v>
      </c>
      <c r="J37" s="19">
        <v>1130</v>
      </c>
      <c r="K37" s="19">
        <v>2</v>
      </c>
      <c r="L37" s="19">
        <v>1</v>
      </c>
    </row>
    <row r="38" spans="2:12" ht="18" thickBot="1" x14ac:dyDescent="0.25">
      <c r="B38" s="7"/>
      <c r="C38" s="7"/>
      <c r="D38" s="7"/>
      <c r="E38" s="7"/>
      <c r="F38" s="23"/>
      <c r="G38" s="7"/>
      <c r="H38" s="34"/>
      <c r="I38" s="34"/>
      <c r="J38" s="7"/>
      <c r="K38" s="7"/>
      <c r="L38" s="7"/>
    </row>
    <row r="39" spans="2:12" x14ac:dyDescent="0.2">
      <c r="F39" s="5" t="s">
        <v>671</v>
      </c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8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4.69921875" style="6" customWidth="1"/>
    <col min="3" max="3" width="7.69921875" style="6" customWidth="1"/>
    <col min="4" max="4" width="11.69921875" style="6" customWidth="1"/>
    <col min="5" max="5" width="9.69921875" style="6"/>
    <col min="6" max="7" width="10.69921875" style="6" customWidth="1"/>
    <col min="8" max="8" width="9.69921875" style="6"/>
    <col min="9" max="11" width="10.69921875" style="6" customWidth="1"/>
    <col min="12" max="16384" width="9.69921875" style="6"/>
  </cols>
  <sheetData>
    <row r="1" spans="1:14" x14ac:dyDescent="0.2">
      <c r="A1" s="5"/>
    </row>
    <row r="6" spans="1:14" x14ac:dyDescent="0.2">
      <c r="G6" s="1" t="s">
        <v>738</v>
      </c>
    </row>
    <row r="7" spans="1:14" ht="18" thickBot="1" x14ac:dyDescent="0.25">
      <c r="B7" s="7"/>
      <c r="C7" s="7"/>
      <c r="D7" s="7"/>
      <c r="E7" s="7"/>
      <c r="F7" s="7"/>
      <c r="G7" s="7"/>
      <c r="H7" s="8" t="s">
        <v>737</v>
      </c>
      <c r="I7" s="7"/>
      <c r="J7" s="7"/>
      <c r="K7" s="7"/>
      <c r="L7" s="37"/>
      <c r="M7" s="37"/>
      <c r="N7" s="37"/>
    </row>
    <row r="8" spans="1:14" x14ac:dyDescent="0.2">
      <c r="F8" s="9"/>
      <c r="H8" s="12"/>
      <c r="I8" s="12"/>
      <c r="J8" s="12"/>
      <c r="K8" s="12"/>
    </row>
    <row r="9" spans="1:14" ht="18" thickBot="1" x14ac:dyDescent="0.25">
      <c r="B9" s="7"/>
      <c r="C9" s="7"/>
      <c r="D9" s="7"/>
      <c r="E9" s="7"/>
      <c r="F9" s="23"/>
      <c r="G9" s="8" t="s">
        <v>736</v>
      </c>
      <c r="H9" s="74" t="s">
        <v>735</v>
      </c>
      <c r="I9" s="74" t="s">
        <v>734</v>
      </c>
      <c r="J9" s="74" t="s">
        <v>733</v>
      </c>
      <c r="K9" s="74" t="s">
        <v>732</v>
      </c>
      <c r="L9" s="37"/>
      <c r="M9" s="37"/>
      <c r="N9" s="37"/>
    </row>
    <row r="10" spans="1:14" x14ac:dyDescent="0.2">
      <c r="F10" s="9"/>
    </row>
    <row r="11" spans="1:14" x14ac:dyDescent="0.2">
      <c r="C11" s="5" t="s">
        <v>731</v>
      </c>
      <c r="E11" s="5" t="s">
        <v>730</v>
      </c>
      <c r="F11" s="9"/>
      <c r="G11" s="22">
        <f>H11+I11+J11+K11</f>
        <v>2511</v>
      </c>
      <c r="H11" s="19">
        <v>479</v>
      </c>
      <c r="I11" s="19">
        <v>32</v>
      </c>
      <c r="J11" s="19">
        <v>1599</v>
      </c>
      <c r="K11" s="19">
        <v>401</v>
      </c>
    </row>
    <row r="12" spans="1:14" x14ac:dyDescent="0.2">
      <c r="C12" s="5" t="s">
        <v>343</v>
      </c>
      <c r="E12" s="5" t="s">
        <v>729</v>
      </c>
      <c r="F12" s="9"/>
      <c r="G12" s="22">
        <f>H12+I12+J12+K12</f>
        <v>2522</v>
      </c>
      <c r="H12" s="19">
        <v>479</v>
      </c>
      <c r="I12" s="19">
        <v>35</v>
      </c>
      <c r="J12" s="19">
        <v>1606</v>
      </c>
      <c r="K12" s="19">
        <v>402</v>
      </c>
    </row>
    <row r="13" spans="1:14" x14ac:dyDescent="0.2">
      <c r="F13" s="9"/>
    </row>
    <row r="14" spans="1:14" x14ac:dyDescent="0.2">
      <c r="C14" s="5" t="s">
        <v>340</v>
      </c>
      <c r="E14" s="5" t="s">
        <v>728</v>
      </c>
      <c r="F14" s="9"/>
      <c r="G14" s="22">
        <f>H14+I14+J14+K14</f>
        <v>2526</v>
      </c>
      <c r="H14" s="19">
        <v>474</v>
      </c>
      <c r="I14" s="19">
        <v>35</v>
      </c>
      <c r="J14" s="19">
        <v>1607</v>
      </c>
      <c r="K14" s="19">
        <v>410</v>
      </c>
    </row>
    <row r="15" spans="1:14" x14ac:dyDescent="0.2">
      <c r="C15" s="5" t="s">
        <v>339</v>
      </c>
      <c r="E15" s="5" t="s">
        <v>728</v>
      </c>
      <c r="F15" s="9"/>
      <c r="G15" s="22">
        <f>H15+I15+J15+K15</f>
        <v>2525</v>
      </c>
      <c r="H15" s="19">
        <v>479</v>
      </c>
      <c r="I15" s="19">
        <v>35</v>
      </c>
      <c r="J15" s="19">
        <v>1612</v>
      </c>
      <c r="K15" s="19">
        <v>399</v>
      </c>
    </row>
    <row r="16" spans="1:14" x14ac:dyDescent="0.2">
      <c r="C16" s="5" t="s">
        <v>338</v>
      </c>
      <c r="E16" s="5" t="s">
        <v>728</v>
      </c>
      <c r="F16" s="9"/>
      <c r="G16" s="22">
        <f>H16+I16+J16+K16</f>
        <v>2525</v>
      </c>
      <c r="H16" s="19">
        <v>480</v>
      </c>
      <c r="I16" s="19">
        <v>35</v>
      </c>
      <c r="J16" s="19">
        <v>1612</v>
      </c>
      <c r="K16" s="19">
        <v>398</v>
      </c>
    </row>
    <row r="17" spans="3:11" x14ac:dyDescent="0.2">
      <c r="C17" s="5" t="s">
        <v>337</v>
      </c>
      <c r="E17" s="5" t="s">
        <v>728</v>
      </c>
      <c r="F17" s="9"/>
      <c r="G17" s="22">
        <f>H17+I17+J17+K17</f>
        <v>2527</v>
      </c>
      <c r="H17" s="19">
        <v>480</v>
      </c>
      <c r="I17" s="19">
        <v>36</v>
      </c>
      <c r="J17" s="19">
        <v>1612</v>
      </c>
      <c r="K17" s="19">
        <v>399</v>
      </c>
    </row>
    <row r="18" spans="3:11" x14ac:dyDescent="0.2">
      <c r="C18" s="5" t="s">
        <v>336</v>
      </c>
      <c r="E18" s="5" t="s">
        <v>726</v>
      </c>
      <c r="F18" s="9"/>
      <c r="G18" s="22">
        <f>H18+I18+J18+K18</f>
        <v>2519</v>
      </c>
      <c r="H18" s="19">
        <v>478</v>
      </c>
      <c r="I18" s="19">
        <v>37</v>
      </c>
      <c r="J18" s="19">
        <v>1608</v>
      </c>
      <c r="K18" s="19">
        <v>396</v>
      </c>
    </row>
    <row r="19" spans="3:11" x14ac:dyDescent="0.2">
      <c r="C19" s="5" t="s">
        <v>335</v>
      </c>
      <c r="E19" s="5" t="s">
        <v>726</v>
      </c>
      <c r="F19" s="9"/>
      <c r="G19" s="22">
        <f>H19+I19+J19+K19</f>
        <v>2517</v>
      </c>
      <c r="H19" s="19">
        <v>478</v>
      </c>
      <c r="I19" s="19">
        <v>37</v>
      </c>
      <c r="J19" s="19">
        <v>1606</v>
      </c>
      <c r="K19" s="19">
        <v>396</v>
      </c>
    </row>
    <row r="20" spans="3:11" x14ac:dyDescent="0.2">
      <c r="C20" s="1" t="s">
        <v>727</v>
      </c>
      <c r="D20" s="2"/>
      <c r="E20" s="1" t="s">
        <v>726</v>
      </c>
      <c r="F20" s="3"/>
      <c r="G20" s="2">
        <f>H20+I20+J20+K20</f>
        <v>2501</v>
      </c>
      <c r="H20" s="2">
        <f>SUM(H22:H35)</f>
        <v>473</v>
      </c>
      <c r="I20" s="2">
        <f>SUM(I22:I35)</f>
        <v>37</v>
      </c>
      <c r="J20" s="2">
        <f>SUM(J22:J35)</f>
        <v>1595</v>
      </c>
      <c r="K20" s="2">
        <f>SUM(K22:K35)</f>
        <v>396</v>
      </c>
    </row>
    <row r="21" spans="3:11" x14ac:dyDescent="0.2">
      <c r="F21" s="9"/>
    </row>
    <row r="22" spans="3:11" x14ac:dyDescent="0.2">
      <c r="D22" s="5" t="s">
        <v>725</v>
      </c>
      <c r="F22" s="9"/>
      <c r="G22" s="22">
        <f>H22+I22+J22+K22</f>
        <v>561</v>
      </c>
      <c r="H22" s="19">
        <v>80</v>
      </c>
      <c r="I22" s="19">
        <v>11</v>
      </c>
      <c r="J22" s="19">
        <v>357</v>
      </c>
      <c r="K22" s="19">
        <v>113</v>
      </c>
    </row>
    <row r="23" spans="3:11" x14ac:dyDescent="0.2">
      <c r="D23" s="5" t="s">
        <v>724</v>
      </c>
      <c r="F23" s="9"/>
      <c r="G23" s="22">
        <f>H23+I23+J23+K23</f>
        <v>108</v>
      </c>
      <c r="H23" s="19">
        <v>16</v>
      </c>
      <c r="I23" s="19">
        <v>1</v>
      </c>
      <c r="J23" s="19">
        <v>72</v>
      </c>
      <c r="K23" s="19">
        <v>19</v>
      </c>
    </row>
    <row r="24" spans="3:11" x14ac:dyDescent="0.2">
      <c r="D24" s="5" t="s">
        <v>723</v>
      </c>
      <c r="F24" s="9"/>
      <c r="G24" s="22">
        <f>H24+I24+J24+K24</f>
        <v>97</v>
      </c>
      <c r="H24" s="19">
        <v>13</v>
      </c>
      <c r="I24" s="19">
        <v>1</v>
      </c>
      <c r="J24" s="19">
        <v>67</v>
      </c>
      <c r="K24" s="19">
        <v>16</v>
      </c>
    </row>
    <row r="25" spans="3:11" x14ac:dyDescent="0.2">
      <c r="D25" s="5" t="s">
        <v>722</v>
      </c>
      <c r="F25" s="9"/>
      <c r="G25" s="22">
        <f>H25+I25+J25+K25</f>
        <v>68</v>
      </c>
      <c r="H25" s="19">
        <v>7</v>
      </c>
      <c r="I25" s="19">
        <v>1</v>
      </c>
      <c r="J25" s="19">
        <v>45</v>
      </c>
      <c r="K25" s="19">
        <v>15</v>
      </c>
    </row>
    <row r="26" spans="3:11" x14ac:dyDescent="0.2">
      <c r="D26" s="5" t="s">
        <v>721</v>
      </c>
      <c r="F26" s="9"/>
      <c r="G26" s="22">
        <f>H26+I26+J26+K26</f>
        <v>53</v>
      </c>
      <c r="H26" s="19">
        <v>8</v>
      </c>
      <c r="I26" s="19">
        <v>1</v>
      </c>
      <c r="J26" s="19">
        <v>33</v>
      </c>
      <c r="K26" s="19">
        <v>11</v>
      </c>
    </row>
    <row r="27" spans="3:11" x14ac:dyDescent="0.2">
      <c r="D27" s="5" t="s">
        <v>720</v>
      </c>
      <c r="F27" s="9"/>
      <c r="G27" s="22">
        <f>H27+I27+J27+K27</f>
        <v>92</v>
      </c>
      <c r="H27" s="19">
        <v>20</v>
      </c>
      <c r="I27" s="19">
        <v>4</v>
      </c>
      <c r="J27" s="19">
        <v>37</v>
      </c>
      <c r="K27" s="19">
        <v>31</v>
      </c>
    </row>
    <row r="28" spans="3:11" x14ac:dyDescent="0.2">
      <c r="D28" s="5" t="s">
        <v>719</v>
      </c>
      <c r="F28" s="9"/>
      <c r="G28" s="22">
        <f>H28+I28+J28+K28</f>
        <v>58</v>
      </c>
      <c r="H28" s="19">
        <v>15</v>
      </c>
      <c r="I28" s="19">
        <v>2</v>
      </c>
      <c r="J28" s="19">
        <v>25</v>
      </c>
      <c r="K28" s="19">
        <v>16</v>
      </c>
    </row>
    <row r="29" spans="3:11" x14ac:dyDescent="0.2">
      <c r="D29" s="5" t="s">
        <v>718</v>
      </c>
      <c r="F29" s="9"/>
      <c r="G29" s="22">
        <f>H29+I29+J29+K29</f>
        <v>120</v>
      </c>
      <c r="H29" s="19">
        <v>24</v>
      </c>
      <c r="I29" s="20" t="s">
        <v>717</v>
      </c>
      <c r="J29" s="19">
        <v>85</v>
      </c>
      <c r="K29" s="19">
        <v>11</v>
      </c>
    </row>
    <row r="30" spans="3:11" x14ac:dyDescent="0.2">
      <c r="D30" s="5" t="s">
        <v>716</v>
      </c>
      <c r="F30" s="9"/>
      <c r="G30" s="22">
        <f>H30+I30+J30+K30</f>
        <v>275</v>
      </c>
      <c r="H30" s="19">
        <v>51</v>
      </c>
      <c r="I30" s="19">
        <v>5</v>
      </c>
      <c r="J30" s="19">
        <v>197</v>
      </c>
      <c r="K30" s="19">
        <v>22</v>
      </c>
    </row>
    <row r="31" spans="3:11" x14ac:dyDescent="0.2">
      <c r="D31" s="5" t="s">
        <v>715</v>
      </c>
      <c r="F31" s="9"/>
      <c r="G31" s="22">
        <f>H31+I31+J31+K31</f>
        <v>281</v>
      </c>
      <c r="H31" s="19">
        <v>55</v>
      </c>
      <c r="I31" s="19">
        <v>1</v>
      </c>
      <c r="J31" s="19">
        <v>208</v>
      </c>
      <c r="K31" s="19">
        <v>17</v>
      </c>
    </row>
    <row r="32" spans="3:11" x14ac:dyDescent="0.2">
      <c r="D32" s="5" t="s">
        <v>714</v>
      </c>
      <c r="F32" s="9"/>
      <c r="G32" s="22">
        <f>H32+I32+J32+K32</f>
        <v>179</v>
      </c>
      <c r="H32" s="19">
        <v>23</v>
      </c>
      <c r="I32" s="19">
        <v>2</v>
      </c>
      <c r="J32" s="19">
        <v>129</v>
      </c>
      <c r="K32" s="19">
        <v>25</v>
      </c>
    </row>
    <row r="33" spans="1:14" x14ac:dyDescent="0.2">
      <c r="D33" s="5" t="s">
        <v>713</v>
      </c>
      <c r="F33" s="9"/>
      <c r="G33" s="22">
        <f>H33+I33+J33+K33</f>
        <v>208</v>
      </c>
      <c r="H33" s="19">
        <v>44</v>
      </c>
      <c r="I33" s="19">
        <v>1</v>
      </c>
      <c r="J33" s="19">
        <v>127</v>
      </c>
      <c r="K33" s="19">
        <v>36</v>
      </c>
    </row>
    <row r="34" spans="1:14" x14ac:dyDescent="0.2">
      <c r="D34" s="5" t="s">
        <v>712</v>
      </c>
      <c r="F34" s="9"/>
      <c r="G34" s="22">
        <f>H34+I34+J34+K34</f>
        <v>187</v>
      </c>
      <c r="H34" s="19">
        <v>45</v>
      </c>
      <c r="I34" s="19">
        <v>5</v>
      </c>
      <c r="J34" s="19">
        <v>97</v>
      </c>
      <c r="K34" s="19">
        <v>40</v>
      </c>
    </row>
    <row r="35" spans="1:14" x14ac:dyDescent="0.2">
      <c r="D35" s="5" t="s">
        <v>711</v>
      </c>
      <c r="F35" s="9"/>
      <c r="G35" s="22">
        <f>H35+I35+J35+K35</f>
        <v>214</v>
      </c>
      <c r="H35" s="19">
        <v>72</v>
      </c>
      <c r="I35" s="19">
        <v>2</v>
      </c>
      <c r="J35" s="19">
        <v>116</v>
      </c>
      <c r="K35" s="19">
        <v>24</v>
      </c>
    </row>
    <row r="36" spans="1:14" ht="18" thickBot="1" x14ac:dyDescent="0.25">
      <c r="B36" s="7"/>
      <c r="C36" s="7"/>
      <c r="D36" s="7"/>
      <c r="E36" s="7"/>
      <c r="F36" s="23"/>
      <c r="G36" s="7"/>
      <c r="H36" s="34"/>
      <c r="I36" s="34"/>
      <c r="J36" s="34"/>
      <c r="K36" s="34"/>
      <c r="L36" s="37"/>
      <c r="M36" s="37"/>
      <c r="N36" s="37"/>
    </row>
    <row r="37" spans="1:14" x14ac:dyDescent="0.2">
      <c r="F37" s="5" t="s">
        <v>710</v>
      </c>
    </row>
    <row r="38" spans="1:14" x14ac:dyDescent="0.2">
      <c r="A38" s="5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37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1.69921875" defaultRowHeight="17.25" x14ac:dyDescent="0.2"/>
  <cols>
    <col min="1" max="1" width="10.69921875" style="6" customWidth="1"/>
    <col min="2" max="4" width="11.69921875" style="6"/>
    <col min="5" max="5" width="11.3984375" style="6" customWidth="1"/>
    <col min="6" max="16384" width="11.69921875" style="6"/>
  </cols>
  <sheetData>
    <row r="1" spans="1:10" x14ac:dyDescent="0.2">
      <c r="A1" s="5"/>
    </row>
    <row r="6" spans="1:10" x14ac:dyDescent="0.2">
      <c r="E6" s="1" t="s">
        <v>743</v>
      </c>
    </row>
    <row r="7" spans="1:10" ht="18" thickBot="1" x14ac:dyDescent="0.25">
      <c r="B7" s="7"/>
      <c r="C7" s="7"/>
      <c r="D7" s="7"/>
      <c r="E7" s="8" t="s">
        <v>742</v>
      </c>
      <c r="F7" s="7"/>
      <c r="G7" s="7"/>
      <c r="H7" s="7"/>
      <c r="I7" s="7"/>
      <c r="J7" s="7"/>
    </row>
    <row r="8" spans="1:10" x14ac:dyDescent="0.2">
      <c r="C8" s="9"/>
      <c r="G8" s="12"/>
      <c r="H8" s="12"/>
      <c r="I8" s="12"/>
      <c r="J8" s="12"/>
    </row>
    <row r="9" spans="1:10" x14ac:dyDescent="0.2">
      <c r="C9" s="10"/>
      <c r="D9" s="11" t="s">
        <v>741</v>
      </c>
      <c r="E9" s="12"/>
      <c r="F9" s="12"/>
      <c r="G9" s="10"/>
      <c r="H9" s="11" t="s">
        <v>740</v>
      </c>
      <c r="I9" s="12"/>
      <c r="J9" s="12"/>
    </row>
    <row r="10" spans="1:10" x14ac:dyDescent="0.2">
      <c r="C10" s="26" t="s">
        <v>285</v>
      </c>
      <c r="D10" s="26" t="s">
        <v>284</v>
      </c>
      <c r="E10" s="26" t="s">
        <v>283</v>
      </c>
      <c r="F10" s="26" t="s">
        <v>282</v>
      </c>
      <c r="G10" s="26" t="s">
        <v>285</v>
      </c>
      <c r="H10" s="26" t="s">
        <v>284</v>
      </c>
      <c r="I10" s="26" t="s">
        <v>283</v>
      </c>
      <c r="J10" s="26" t="s">
        <v>282</v>
      </c>
    </row>
    <row r="11" spans="1:10" x14ac:dyDescent="0.2">
      <c r="B11" s="12"/>
      <c r="C11" s="15" t="s">
        <v>438</v>
      </c>
      <c r="D11" s="15" t="s">
        <v>437</v>
      </c>
      <c r="E11" s="15" t="s">
        <v>436</v>
      </c>
      <c r="F11" s="15" t="s">
        <v>435</v>
      </c>
      <c r="G11" s="15" t="s">
        <v>438</v>
      </c>
      <c r="H11" s="15" t="s">
        <v>437</v>
      </c>
      <c r="I11" s="15" t="s">
        <v>436</v>
      </c>
      <c r="J11" s="15" t="s">
        <v>435</v>
      </c>
    </row>
    <row r="12" spans="1:10" x14ac:dyDescent="0.2">
      <c r="C12" s="9"/>
    </row>
    <row r="13" spans="1:10" x14ac:dyDescent="0.2">
      <c r="B13" s="36" t="s">
        <v>736</v>
      </c>
      <c r="C13" s="3">
        <f>SUM(C15:C70)</f>
        <v>327383</v>
      </c>
      <c r="D13" s="2">
        <f>SUM(D15:D70)</f>
        <v>330308</v>
      </c>
      <c r="E13" s="2">
        <f>SUM(E15:E70)</f>
        <v>332894</v>
      </c>
      <c r="F13" s="2">
        <f>SUM(F15:F70)</f>
        <v>335006</v>
      </c>
      <c r="G13" s="2">
        <f>SUM(G15:G70)</f>
        <v>56638</v>
      </c>
      <c r="H13" s="2">
        <f>SUM(H15:H70)</f>
        <v>62964</v>
      </c>
      <c r="I13" s="2">
        <f>SUM(I15:I70)</f>
        <v>66709</v>
      </c>
      <c r="J13" s="2">
        <f>SUM(J15:J70)</f>
        <v>71487</v>
      </c>
    </row>
    <row r="14" spans="1:10" x14ac:dyDescent="0.2">
      <c r="C14" s="9"/>
    </row>
    <row r="15" spans="1:10" x14ac:dyDescent="0.2">
      <c r="B15" s="5" t="s">
        <v>186</v>
      </c>
      <c r="C15" s="18">
        <v>121044</v>
      </c>
      <c r="D15" s="19">
        <v>121300</v>
      </c>
      <c r="E15" s="19">
        <v>121181</v>
      </c>
      <c r="F15" s="19">
        <v>122226</v>
      </c>
      <c r="G15" s="19">
        <v>21055</v>
      </c>
      <c r="H15" s="19">
        <v>23293</v>
      </c>
      <c r="I15" s="19">
        <v>24620</v>
      </c>
      <c r="J15" s="19">
        <v>26542</v>
      </c>
    </row>
    <row r="16" spans="1:10" x14ac:dyDescent="0.2">
      <c r="B16" s="5" t="s">
        <v>185</v>
      </c>
      <c r="C16" s="18">
        <v>15007</v>
      </c>
      <c r="D16" s="19">
        <v>14926</v>
      </c>
      <c r="E16" s="19">
        <v>14985</v>
      </c>
      <c r="F16" s="19">
        <v>15023</v>
      </c>
      <c r="G16" s="19">
        <v>2803</v>
      </c>
      <c r="H16" s="19">
        <v>3037</v>
      </c>
      <c r="I16" s="19">
        <v>3186</v>
      </c>
      <c r="J16" s="19">
        <v>3411</v>
      </c>
    </row>
    <row r="17" spans="2:10" x14ac:dyDescent="0.2">
      <c r="B17" s="5" t="s">
        <v>184</v>
      </c>
      <c r="C17" s="18">
        <v>14202</v>
      </c>
      <c r="D17" s="19">
        <v>14636</v>
      </c>
      <c r="E17" s="19">
        <v>14848</v>
      </c>
      <c r="F17" s="19">
        <v>15119</v>
      </c>
      <c r="G17" s="19">
        <v>3020</v>
      </c>
      <c r="H17" s="19">
        <v>3401</v>
      </c>
      <c r="I17" s="19">
        <v>3610</v>
      </c>
      <c r="J17" s="19">
        <v>3849</v>
      </c>
    </row>
    <row r="18" spans="2:10" x14ac:dyDescent="0.2">
      <c r="B18" s="5" t="s">
        <v>183</v>
      </c>
      <c r="C18" s="18">
        <v>9279</v>
      </c>
      <c r="D18" s="19">
        <v>9417</v>
      </c>
      <c r="E18" s="19">
        <v>9492</v>
      </c>
      <c r="F18" s="19">
        <v>9480</v>
      </c>
      <c r="G18" s="19">
        <v>1773</v>
      </c>
      <c r="H18" s="19">
        <v>1980</v>
      </c>
      <c r="I18" s="19">
        <v>2119</v>
      </c>
      <c r="J18" s="19">
        <v>2209</v>
      </c>
    </row>
    <row r="19" spans="2:10" x14ac:dyDescent="0.2">
      <c r="B19" s="5" t="s">
        <v>182</v>
      </c>
      <c r="C19" s="18">
        <v>7175</v>
      </c>
      <c r="D19" s="19">
        <v>7305</v>
      </c>
      <c r="E19" s="19">
        <v>7362</v>
      </c>
      <c r="F19" s="19">
        <v>7428</v>
      </c>
      <c r="G19" s="19">
        <v>972</v>
      </c>
      <c r="H19" s="19">
        <v>1098</v>
      </c>
      <c r="I19" s="19">
        <v>1189</v>
      </c>
      <c r="J19" s="19">
        <v>1276</v>
      </c>
    </row>
    <row r="20" spans="2:10" x14ac:dyDescent="0.2">
      <c r="B20" s="5" t="s">
        <v>181</v>
      </c>
      <c r="C20" s="18">
        <v>19360</v>
      </c>
      <c r="D20" s="19">
        <v>19827</v>
      </c>
      <c r="E20" s="19">
        <v>20142</v>
      </c>
      <c r="F20" s="19">
        <v>20205</v>
      </c>
      <c r="G20" s="19">
        <v>2950</v>
      </c>
      <c r="H20" s="19">
        <v>3360</v>
      </c>
      <c r="I20" s="19">
        <v>3494</v>
      </c>
      <c r="J20" s="19">
        <v>3662</v>
      </c>
    </row>
    <row r="21" spans="2:10" x14ac:dyDescent="0.2">
      <c r="B21" s="5" t="s">
        <v>180</v>
      </c>
      <c r="C21" s="18">
        <v>11697</v>
      </c>
      <c r="D21" s="19">
        <v>11826</v>
      </c>
      <c r="E21" s="19">
        <v>11981</v>
      </c>
      <c r="F21" s="19">
        <v>12097</v>
      </c>
      <c r="G21" s="19">
        <v>1718</v>
      </c>
      <c r="H21" s="19">
        <v>1905</v>
      </c>
      <c r="I21" s="19">
        <v>2035</v>
      </c>
      <c r="J21" s="19">
        <v>2188</v>
      </c>
    </row>
    <row r="22" spans="2:10" x14ac:dyDescent="0.2">
      <c r="C22" s="9"/>
      <c r="J22" s="19"/>
    </row>
    <row r="23" spans="2:10" x14ac:dyDescent="0.2">
      <c r="B23" s="5" t="s">
        <v>179</v>
      </c>
      <c r="C23" s="18">
        <v>4345</v>
      </c>
      <c r="D23" s="19">
        <v>4315</v>
      </c>
      <c r="E23" s="19">
        <v>4339</v>
      </c>
      <c r="F23" s="19">
        <v>4357</v>
      </c>
      <c r="G23" s="19">
        <v>787</v>
      </c>
      <c r="H23" s="19">
        <v>849</v>
      </c>
      <c r="I23" s="19">
        <v>896</v>
      </c>
      <c r="J23" s="19">
        <v>986</v>
      </c>
    </row>
    <row r="24" spans="2:10" x14ac:dyDescent="0.2">
      <c r="B24" s="5" t="s">
        <v>178</v>
      </c>
      <c r="C24" s="18">
        <v>2643</v>
      </c>
      <c r="D24" s="19">
        <v>2630</v>
      </c>
      <c r="E24" s="19">
        <v>2618</v>
      </c>
      <c r="F24" s="19">
        <v>2609</v>
      </c>
      <c r="G24" s="19">
        <v>510</v>
      </c>
      <c r="H24" s="19">
        <v>561</v>
      </c>
      <c r="I24" s="19">
        <v>576</v>
      </c>
      <c r="J24" s="19">
        <v>606</v>
      </c>
    </row>
    <row r="25" spans="2:10" x14ac:dyDescent="0.2">
      <c r="B25" s="5" t="s">
        <v>177</v>
      </c>
      <c r="C25" s="18">
        <v>1638</v>
      </c>
      <c r="D25" s="19">
        <v>1610</v>
      </c>
      <c r="E25" s="19">
        <v>1593</v>
      </c>
      <c r="F25" s="19">
        <v>1590</v>
      </c>
      <c r="G25" s="19">
        <v>234</v>
      </c>
      <c r="H25" s="19">
        <v>253</v>
      </c>
      <c r="I25" s="19">
        <v>264</v>
      </c>
      <c r="J25" s="19">
        <v>338</v>
      </c>
    </row>
    <row r="26" spans="2:10" x14ac:dyDescent="0.2">
      <c r="B26" s="5" t="s">
        <v>176</v>
      </c>
      <c r="C26" s="18">
        <v>3944</v>
      </c>
      <c r="D26" s="19">
        <v>4060</v>
      </c>
      <c r="E26" s="19">
        <v>4215</v>
      </c>
      <c r="F26" s="19">
        <v>4288</v>
      </c>
      <c r="G26" s="19">
        <v>699</v>
      </c>
      <c r="H26" s="19">
        <v>798</v>
      </c>
      <c r="I26" s="19">
        <v>880</v>
      </c>
      <c r="J26" s="19">
        <v>979</v>
      </c>
    </row>
    <row r="27" spans="2:10" x14ac:dyDescent="0.2">
      <c r="B27" s="5" t="s">
        <v>175</v>
      </c>
      <c r="C27" s="18">
        <v>4700</v>
      </c>
      <c r="D27" s="19">
        <v>4711</v>
      </c>
      <c r="E27" s="19">
        <v>4743</v>
      </c>
      <c r="F27" s="19">
        <v>4752</v>
      </c>
      <c r="G27" s="19">
        <v>810</v>
      </c>
      <c r="H27" s="19">
        <v>905</v>
      </c>
      <c r="I27" s="19">
        <v>1061</v>
      </c>
      <c r="J27" s="19">
        <v>1126</v>
      </c>
    </row>
    <row r="28" spans="2:10" x14ac:dyDescent="0.2">
      <c r="B28" s="5" t="s">
        <v>174</v>
      </c>
      <c r="C28" s="18">
        <v>2452</v>
      </c>
      <c r="D28" s="19">
        <v>2449</v>
      </c>
      <c r="E28" s="19">
        <v>2438</v>
      </c>
      <c r="F28" s="19">
        <v>2425</v>
      </c>
      <c r="G28" s="19">
        <v>401</v>
      </c>
      <c r="H28" s="19">
        <v>440</v>
      </c>
      <c r="I28" s="19">
        <v>474</v>
      </c>
      <c r="J28" s="19">
        <v>615</v>
      </c>
    </row>
    <row r="29" spans="2:10" x14ac:dyDescent="0.2">
      <c r="B29" s="5" t="s">
        <v>173</v>
      </c>
      <c r="C29" s="18">
        <v>2245</v>
      </c>
      <c r="D29" s="19">
        <v>2237</v>
      </c>
      <c r="E29" s="19">
        <v>2285</v>
      </c>
      <c r="F29" s="19">
        <v>2297</v>
      </c>
      <c r="G29" s="19">
        <v>490</v>
      </c>
      <c r="H29" s="19">
        <v>545</v>
      </c>
      <c r="I29" s="19">
        <v>580</v>
      </c>
      <c r="J29" s="19">
        <v>613</v>
      </c>
    </row>
    <row r="30" spans="2:10" x14ac:dyDescent="0.2">
      <c r="B30" s="5" t="s">
        <v>172</v>
      </c>
      <c r="C30" s="18">
        <v>5263</v>
      </c>
      <c r="D30" s="19">
        <v>5426</v>
      </c>
      <c r="E30" s="19">
        <v>5580</v>
      </c>
      <c r="F30" s="19">
        <v>5672</v>
      </c>
      <c r="G30" s="19">
        <v>1075</v>
      </c>
      <c r="H30" s="19">
        <v>1182</v>
      </c>
      <c r="I30" s="19">
        <v>1265</v>
      </c>
      <c r="J30" s="19">
        <v>1336</v>
      </c>
    </row>
    <row r="31" spans="2:10" x14ac:dyDescent="0.2">
      <c r="B31" s="5" t="s">
        <v>171</v>
      </c>
      <c r="C31" s="18">
        <v>11298</v>
      </c>
      <c r="D31" s="19">
        <v>11724</v>
      </c>
      <c r="E31" s="19">
        <v>12435</v>
      </c>
      <c r="F31" s="19">
        <v>12779</v>
      </c>
      <c r="G31" s="19">
        <v>2205</v>
      </c>
      <c r="H31" s="19">
        <v>2553</v>
      </c>
      <c r="I31" s="19">
        <v>2703</v>
      </c>
      <c r="J31" s="19">
        <v>2900</v>
      </c>
    </row>
    <row r="32" spans="2:10" x14ac:dyDescent="0.2">
      <c r="C32" s="9"/>
      <c r="J32" s="19"/>
    </row>
    <row r="33" spans="2:10" x14ac:dyDescent="0.2">
      <c r="B33" s="5" t="s">
        <v>170</v>
      </c>
      <c r="C33" s="18">
        <v>6105</v>
      </c>
      <c r="D33" s="19">
        <v>6141</v>
      </c>
      <c r="E33" s="19">
        <v>6160</v>
      </c>
      <c r="F33" s="19">
        <v>6201</v>
      </c>
      <c r="G33" s="19">
        <v>1446</v>
      </c>
      <c r="H33" s="19">
        <v>1549</v>
      </c>
      <c r="I33" s="19">
        <v>1586</v>
      </c>
      <c r="J33" s="19">
        <v>1645</v>
      </c>
    </row>
    <row r="34" spans="2:10" x14ac:dyDescent="0.2">
      <c r="B34" s="5" t="s">
        <v>169</v>
      </c>
      <c r="C34" s="18">
        <v>4493</v>
      </c>
      <c r="D34" s="19">
        <v>4501</v>
      </c>
      <c r="E34" s="19">
        <v>4540</v>
      </c>
      <c r="F34" s="19">
        <v>4635</v>
      </c>
      <c r="G34" s="19">
        <v>804</v>
      </c>
      <c r="H34" s="19">
        <v>890</v>
      </c>
      <c r="I34" s="19">
        <v>911</v>
      </c>
      <c r="J34" s="19">
        <v>971</v>
      </c>
    </row>
    <row r="35" spans="2:10" x14ac:dyDescent="0.2">
      <c r="B35" s="5" t="s">
        <v>168</v>
      </c>
      <c r="C35" s="18">
        <v>1959</v>
      </c>
      <c r="D35" s="19">
        <v>1914</v>
      </c>
      <c r="E35" s="19">
        <v>1902</v>
      </c>
      <c r="F35" s="19">
        <v>1896</v>
      </c>
      <c r="G35" s="19">
        <v>488</v>
      </c>
      <c r="H35" s="19">
        <v>518</v>
      </c>
      <c r="I35" s="19">
        <v>617</v>
      </c>
      <c r="J35" s="19">
        <v>635</v>
      </c>
    </row>
    <row r="36" spans="2:10" x14ac:dyDescent="0.2">
      <c r="B36" s="5" t="s">
        <v>167</v>
      </c>
      <c r="C36" s="18">
        <v>2483</v>
      </c>
      <c r="D36" s="19">
        <v>2458</v>
      </c>
      <c r="E36" s="19">
        <v>2484</v>
      </c>
      <c r="F36" s="19">
        <v>2512</v>
      </c>
      <c r="G36" s="19">
        <v>428</v>
      </c>
      <c r="H36" s="19">
        <v>459</v>
      </c>
      <c r="I36" s="19">
        <v>461</v>
      </c>
      <c r="J36" s="19">
        <v>478</v>
      </c>
    </row>
    <row r="37" spans="2:10" x14ac:dyDescent="0.2">
      <c r="B37" s="5" t="s">
        <v>166</v>
      </c>
      <c r="C37" s="18">
        <v>267</v>
      </c>
      <c r="D37" s="19">
        <v>258</v>
      </c>
      <c r="E37" s="19">
        <v>265</v>
      </c>
      <c r="F37" s="19">
        <v>269</v>
      </c>
      <c r="G37" s="19">
        <v>28</v>
      </c>
      <c r="H37" s="19">
        <v>34</v>
      </c>
      <c r="I37" s="19">
        <v>38</v>
      </c>
      <c r="J37" s="19">
        <v>38</v>
      </c>
    </row>
    <row r="38" spans="2:10" x14ac:dyDescent="0.2">
      <c r="C38" s="9"/>
      <c r="J38" s="19"/>
    </row>
    <row r="39" spans="2:10" x14ac:dyDescent="0.2">
      <c r="B39" s="5" t="s">
        <v>165</v>
      </c>
      <c r="C39" s="18">
        <v>4108</v>
      </c>
      <c r="D39" s="19">
        <v>4149</v>
      </c>
      <c r="E39" s="19">
        <v>4080</v>
      </c>
      <c r="F39" s="19">
        <v>4019</v>
      </c>
      <c r="G39" s="19">
        <v>729</v>
      </c>
      <c r="H39" s="19">
        <v>789</v>
      </c>
      <c r="I39" s="19">
        <v>842</v>
      </c>
      <c r="J39" s="19">
        <v>878</v>
      </c>
    </row>
    <row r="40" spans="2:10" x14ac:dyDescent="0.2">
      <c r="B40" s="5" t="s">
        <v>164</v>
      </c>
      <c r="C40" s="18">
        <v>1881</v>
      </c>
      <c r="D40" s="19">
        <v>1919</v>
      </c>
      <c r="E40" s="19">
        <v>1924</v>
      </c>
      <c r="F40" s="19">
        <v>1923</v>
      </c>
      <c r="G40" s="19">
        <v>402</v>
      </c>
      <c r="H40" s="19">
        <v>440</v>
      </c>
      <c r="I40" s="19">
        <v>453</v>
      </c>
      <c r="J40" s="19">
        <v>458</v>
      </c>
    </row>
    <row r="41" spans="2:10" x14ac:dyDescent="0.2">
      <c r="B41" s="5" t="s">
        <v>163</v>
      </c>
      <c r="C41" s="18">
        <v>3470</v>
      </c>
      <c r="D41" s="19">
        <v>3563</v>
      </c>
      <c r="E41" s="19">
        <v>3636</v>
      </c>
      <c r="F41" s="19">
        <v>3689</v>
      </c>
      <c r="G41" s="19">
        <v>613</v>
      </c>
      <c r="H41" s="19">
        <v>700</v>
      </c>
      <c r="I41" s="19">
        <v>731</v>
      </c>
      <c r="J41" s="19">
        <v>784</v>
      </c>
    </row>
    <row r="42" spans="2:10" x14ac:dyDescent="0.2">
      <c r="B42" s="5" t="s">
        <v>162</v>
      </c>
      <c r="C42" s="18">
        <v>2823</v>
      </c>
      <c r="D42" s="19">
        <v>2851</v>
      </c>
      <c r="E42" s="19">
        <v>2848</v>
      </c>
      <c r="F42" s="19">
        <v>2844</v>
      </c>
      <c r="G42" s="19">
        <v>320</v>
      </c>
      <c r="H42" s="19">
        <v>361</v>
      </c>
      <c r="I42" s="19">
        <v>379</v>
      </c>
      <c r="J42" s="19">
        <v>405</v>
      </c>
    </row>
    <row r="43" spans="2:10" x14ac:dyDescent="0.2">
      <c r="B43" s="5" t="s">
        <v>161</v>
      </c>
      <c r="C43" s="18">
        <v>2013</v>
      </c>
      <c r="D43" s="19">
        <v>2024</v>
      </c>
      <c r="E43" s="19">
        <v>2020</v>
      </c>
      <c r="F43" s="19">
        <v>2021</v>
      </c>
      <c r="G43" s="19">
        <v>234</v>
      </c>
      <c r="H43" s="19">
        <v>235</v>
      </c>
      <c r="I43" s="19">
        <v>245</v>
      </c>
      <c r="J43" s="19">
        <v>299</v>
      </c>
    </row>
    <row r="44" spans="2:10" x14ac:dyDescent="0.2">
      <c r="C44" s="9"/>
      <c r="J44" s="19"/>
    </row>
    <row r="45" spans="2:10" x14ac:dyDescent="0.2">
      <c r="B45" s="5" t="s">
        <v>160</v>
      </c>
      <c r="C45" s="18">
        <v>2864</v>
      </c>
      <c r="D45" s="19">
        <v>2960</v>
      </c>
      <c r="E45" s="19">
        <v>2995</v>
      </c>
      <c r="F45" s="19">
        <v>3016</v>
      </c>
      <c r="G45" s="19">
        <v>392</v>
      </c>
      <c r="H45" s="19">
        <v>456</v>
      </c>
      <c r="I45" s="19">
        <v>484</v>
      </c>
      <c r="J45" s="19">
        <v>548</v>
      </c>
    </row>
    <row r="46" spans="2:10" x14ac:dyDescent="0.2">
      <c r="B46" s="5" t="s">
        <v>159</v>
      </c>
      <c r="C46" s="18">
        <v>2141</v>
      </c>
      <c r="D46" s="19">
        <v>2130</v>
      </c>
      <c r="E46" s="19">
        <v>2162</v>
      </c>
      <c r="F46" s="19">
        <v>2192</v>
      </c>
      <c r="G46" s="19">
        <v>413</v>
      </c>
      <c r="H46" s="19">
        <v>417</v>
      </c>
      <c r="I46" s="19">
        <v>476</v>
      </c>
      <c r="J46" s="19">
        <v>497</v>
      </c>
    </row>
    <row r="47" spans="2:10" x14ac:dyDescent="0.2">
      <c r="B47" s="5" t="s">
        <v>158</v>
      </c>
      <c r="C47" s="18">
        <v>2475</v>
      </c>
      <c r="D47" s="19">
        <v>2475</v>
      </c>
      <c r="E47" s="19">
        <v>2481</v>
      </c>
      <c r="F47" s="19">
        <v>2471</v>
      </c>
      <c r="G47" s="19">
        <v>344</v>
      </c>
      <c r="H47" s="19">
        <v>367</v>
      </c>
      <c r="I47" s="19">
        <v>378</v>
      </c>
      <c r="J47" s="19">
        <v>396</v>
      </c>
    </row>
    <row r="48" spans="2:10" x14ac:dyDescent="0.2">
      <c r="B48" s="5" t="s">
        <v>157</v>
      </c>
      <c r="C48" s="18">
        <v>1832</v>
      </c>
      <c r="D48" s="19">
        <v>1910</v>
      </c>
      <c r="E48" s="19">
        <v>1930</v>
      </c>
      <c r="F48" s="19">
        <v>1954</v>
      </c>
      <c r="G48" s="19">
        <v>250</v>
      </c>
      <c r="H48" s="19">
        <v>296</v>
      </c>
      <c r="I48" s="19">
        <v>321</v>
      </c>
      <c r="J48" s="19">
        <v>457</v>
      </c>
    </row>
    <row r="49" spans="2:10" x14ac:dyDescent="0.2">
      <c r="B49" s="5" t="s">
        <v>156</v>
      </c>
      <c r="C49" s="18">
        <v>883</v>
      </c>
      <c r="D49" s="19">
        <v>898</v>
      </c>
      <c r="E49" s="19">
        <v>914</v>
      </c>
      <c r="F49" s="19">
        <v>911</v>
      </c>
      <c r="G49" s="19">
        <v>132</v>
      </c>
      <c r="H49" s="19">
        <v>141</v>
      </c>
      <c r="I49" s="19">
        <v>152</v>
      </c>
      <c r="J49" s="19">
        <v>161</v>
      </c>
    </row>
    <row r="50" spans="2:10" x14ac:dyDescent="0.2">
      <c r="B50" s="5" t="s">
        <v>155</v>
      </c>
      <c r="C50" s="18">
        <v>935</v>
      </c>
      <c r="D50" s="19">
        <v>920</v>
      </c>
      <c r="E50" s="19">
        <v>921</v>
      </c>
      <c r="F50" s="19">
        <v>906</v>
      </c>
      <c r="G50" s="19">
        <v>69</v>
      </c>
      <c r="H50" s="19">
        <v>74</v>
      </c>
      <c r="I50" s="19">
        <v>83</v>
      </c>
      <c r="J50" s="19">
        <v>84</v>
      </c>
    </row>
    <row r="51" spans="2:10" x14ac:dyDescent="0.2">
      <c r="B51" s="5" t="s">
        <v>154</v>
      </c>
      <c r="C51" s="18">
        <v>1784</v>
      </c>
      <c r="D51" s="19">
        <v>1781</v>
      </c>
      <c r="E51" s="19">
        <v>1811</v>
      </c>
      <c r="F51" s="19">
        <v>1797</v>
      </c>
      <c r="G51" s="19">
        <v>262</v>
      </c>
      <c r="H51" s="19">
        <v>262</v>
      </c>
      <c r="I51" s="19">
        <v>284</v>
      </c>
      <c r="J51" s="19">
        <v>287</v>
      </c>
    </row>
    <row r="52" spans="2:10" x14ac:dyDescent="0.2">
      <c r="B52" s="5" t="s">
        <v>153</v>
      </c>
      <c r="C52" s="18">
        <v>1654</v>
      </c>
      <c r="D52" s="19">
        <v>1664</v>
      </c>
      <c r="E52" s="19">
        <v>1673</v>
      </c>
      <c r="F52" s="19">
        <v>1663</v>
      </c>
      <c r="G52" s="19">
        <v>513</v>
      </c>
      <c r="H52" s="19">
        <v>525</v>
      </c>
      <c r="I52" s="19">
        <v>534</v>
      </c>
      <c r="J52" s="19">
        <v>551</v>
      </c>
    </row>
    <row r="53" spans="2:10" x14ac:dyDescent="0.2">
      <c r="B53" s="5" t="s">
        <v>152</v>
      </c>
      <c r="C53" s="18">
        <v>2543</v>
      </c>
      <c r="D53" s="19">
        <v>2583</v>
      </c>
      <c r="E53" s="19">
        <v>2577</v>
      </c>
      <c r="F53" s="19">
        <v>2574</v>
      </c>
      <c r="G53" s="19">
        <v>474</v>
      </c>
      <c r="H53" s="19">
        <v>509</v>
      </c>
      <c r="I53" s="19">
        <v>506</v>
      </c>
      <c r="J53" s="19">
        <v>548</v>
      </c>
    </row>
    <row r="54" spans="2:10" x14ac:dyDescent="0.2">
      <c r="B54" s="5" t="s">
        <v>151</v>
      </c>
      <c r="C54" s="18">
        <v>2755</v>
      </c>
      <c r="D54" s="19">
        <v>2777</v>
      </c>
      <c r="E54" s="19">
        <v>2792</v>
      </c>
      <c r="F54" s="19">
        <v>2787</v>
      </c>
      <c r="G54" s="19">
        <v>436</v>
      </c>
      <c r="H54" s="19">
        <v>472</v>
      </c>
      <c r="I54" s="19">
        <v>492</v>
      </c>
      <c r="J54" s="19">
        <v>519</v>
      </c>
    </row>
    <row r="55" spans="2:10" x14ac:dyDescent="0.2">
      <c r="C55" s="9"/>
      <c r="J55" s="19"/>
    </row>
    <row r="56" spans="2:10" x14ac:dyDescent="0.2">
      <c r="B56" s="5" t="s">
        <v>150</v>
      </c>
      <c r="C56" s="18">
        <v>8299</v>
      </c>
      <c r="D56" s="19">
        <v>8524</v>
      </c>
      <c r="E56" s="19">
        <v>8711</v>
      </c>
      <c r="F56" s="19">
        <v>8555</v>
      </c>
      <c r="G56" s="19">
        <v>1237</v>
      </c>
      <c r="H56" s="19">
        <v>1456</v>
      </c>
      <c r="I56" s="19">
        <v>1587</v>
      </c>
      <c r="J56" s="19">
        <v>1614</v>
      </c>
    </row>
    <row r="57" spans="2:10" x14ac:dyDescent="0.2">
      <c r="B57" s="5" t="s">
        <v>149</v>
      </c>
      <c r="C57" s="18">
        <v>1716</v>
      </c>
      <c r="D57" s="19">
        <v>1418</v>
      </c>
      <c r="E57" s="19">
        <v>1703</v>
      </c>
      <c r="F57" s="19">
        <v>1711</v>
      </c>
      <c r="G57" s="19">
        <v>196</v>
      </c>
      <c r="H57" s="19">
        <v>177</v>
      </c>
      <c r="I57" s="19">
        <v>223</v>
      </c>
      <c r="J57" s="19">
        <v>213</v>
      </c>
    </row>
    <row r="58" spans="2:10" x14ac:dyDescent="0.2">
      <c r="B58" s="5" t="s">
        <v>148</v>
      </c>
      <c r="C58" s="18">
        <v>815</v>
      </c>
      <c r="D58" s="19">
        <v>1104</v>
      </c>
      <c r="E58" s="19">
        <v>845</v>
      </c>
      <c r="F58" s="19">
        <v>842</v>
      </c>
      <c r="G58" s="19">
        <v>109</v>
      </c>
      <c r="H58" s="19">
        <v>149</v>
      </c>
      <c r="I58" s="19">
        <v>124</v>
      </c>
      <c r="J58" s="19">
        <v>125</v>
      </c>
    </row>
    <row r="59" spans="2:10" x14ac:dyDescent="0.2">
      <c r="B59" s="5" t="s">
        <v>147</v>
      </c>
      <c r="C59" s="18">
        <v>3442</v>
      </c>
      <c r="D59" s="19">
        <v>3595</v>
      </c>
      <c r="E59" s="19">
        <v>3727</v>
      </c>
      <c r="F59" s="19">
        <v>3852</v>
      </c>
      <c r="G59" s="19">
        <v>570</v>
      </c>
      <c r="H59" s="19">
        <v>663</v>
      </c>
      <c r="I59" s="19">
        <v>701</v>
      </c>
      <c r="J59" s="19">
        <v>760</v>
      </c>
    </row>
    <row r="60" spans="2:10" x14ac:dyDescent="0.2">
      <c r="B60" s="5" t="s">
        <v>146</v>
      </c>
      <c r="C60" s="18">
        <v>1701</v>
      </c>
      <c r="D60" s="19">
        <v>1717</v>
      </c>
      <c r="E60" s="19">
        <v>1709</v>
      </c>
      <c r="F60" s="19">
        <v>1682</v>
      </c>
      <c r="G60" s="19">
        <v>184</v>
      </c>
      <c r="H60" s="19">
        <v>212</v>
      </c>
      <c r="I60" s="19">
        <v>219</v>
      </c>
      <c r="J60" s="19">
        <v>235</v>
      </c>
    </row>
    <row r="61" spans="2:10" x14ac:dyDescent="0.2">
      <c r="B61" s="5" t="s">
        <v>145</v>
      </c>
      <c r="C61" s="18">
        <v>2491</v>
      </c>
      <c r="D61" s="19">
        <v>2480</v>
      </c>
      <c r="E61" s="19">
        <v>2475</v>
      </c>
      <c r="F61" s="19">
        <v>2473</v>
      </c>
      <c r="G61" s="19">
        <v>428</v>
      </c>
      <c r="H61" s="19">
        <v>432</v>
      </c>
      <c r="I61" s="19">
        <v>418</v>
      </c>
      <c r="J61" s="19">
        <v>420</v>
      </c>
    </row>
    <row r="62" spans="2:10" x14ac:dyDescent="0.2">
      <c r="B62" s="5" t="s">
        <v>144</v>
      </c>
      <c r="C62" s="18">
        <v>6175</v>
      </c>
      <c r="D62" s="19">
        <v>6202</v>
      </c>
      <c r="E62" s="19">
        <v>6283</v>
      </c>
      <c r="F62" s="19">
        <v>6328</v>
      </c>
      <c r="G62" s="19">
        <v>735</v>
      </c>
      <c r="H62" s="19">
        <v>849</v>
      </c>
      <c r="I62" s="19">
        <v>956</v>
      </c>
      <c r="J62" s="19">
        <v>1019</v>
      </c>
    </row>
    <row r="63" spans="2:10" x14ac:dyDescent="0.2">
      <c r="C63" s="9"/>
      <c r="J63" s="19"/>
    </row>
    <row r="64" spans="2:10" x14ac:dyDescent="0.2">
      <c r="B64" s="5" t="s">
        <v>143</v>
      </c>
      <c r="C64" s="18">
        <v>8448</v>
      </c>
      <c r="D64" s="19">
        <v>8500</v>
      </c>
      <c r="E64" s="19">
        <v>8542</v>
      </c>
      <c r="F64" s="19">
        <v>8469</v>
      </c>
      <c r="G64" s="19">
        <v>1386</v>
      </c>
      <c r="H64" s="19">
        <v>1514</v>
      </c>
      <c r="I64" s="19">
        <v>1584</v>
      </c>
      <c r="J64" s="19">
        <v>1764</v>
      </c>
    </row>
    <row r="65" spans="1:10" x14ac:dyDescent="0.2">
      <c r="B65" s="5" t="s">
        <v>142</v>
      </c>
      <c r="C65" s="18">
        <v>1458</v>
      </c>
      <c r="D65" s="19">
        <v>1459</v>
      </c>
      <c r="E65" s="19">
        <v>1492</v>
      </c>
      <c r="F65" s="19">
        <v>1469</v>
      </c>
      <c r="G65" s="19">
        <v>226</v>
      </c>
      <c r="H65" s="19">
        <v>260</v>
      </c>
      <c r="I65" s="19">
        <v>287</v>
      </c>
      <c r="J65" s="19">
        <v>315</v>
      </c>
    </row>
    <row r="66" spans="1:10" x14ac:dyDescent="0.2">
      <c r="B66" s="5" t="s">
        <v>141</v>
      </c>
      <c r="C66" s="18">
        <v>2190</v>
      </c>
      <c r="D66" s="19">
        <v>2205</v>
      </c>
      <c r="E66" s="19">
        <v>2220</v>
      </c>
      <c r="F66" s="19">
        <v>2193</v>
      </c>
      <c r="G66" s="19">
        <v>379</v>
      </c>
      <c r="H66" s="19">
        <v>424</v>
      </c>
      <c r="I66" s="19">
        <v>454</v>
      </c>
      <c r="J66" s="19">
        <v>468</v>
      </c>
    </row>
    <row r="67" spans="1:10" x14ac:dyDescent="0.2">
      <c r="B67" s="5" t="s">
        <v>140</v>
      </c>
      <c r="C67" s="18">
        <v>1680</v>
      </c>
      <c r="D67" s="19">
        <v>1682</v>
      </c>
      <c r="E67" s="19">
        <v>1694</v>
      </c>
      <c r="F67" s="19">
        <v>1689</v>
      </c>
      <c r="G67" s="19">
        <v>365</v>
      </c>
      <c r="H67" s="19">
        <v>381</v>
      </c>
      <c r="I67" s="19">
        <v>398</v>
      </c>
      <c r="J67" s="19">
        <v>421</v>
      </c>
    </row>
    <row r="68" spans="1:10" x14ac:dyDescent="0.2">
      <c r="B68" s="5" t="s">
        <v>139</v>
      </c>
      <c r="C68" s="18">
        <v>934</v>
      </c>
      <c r="D68" s="19">
        <v>895</v>
      </c>
      <c r="E68" s="19">
        <v>894</v>
      </c>
      <c r="F68" s="19">
        <v>903</v>
      </c>
      <c r="G68" s="19">
        <v>276</v>
      </c>
      <c r="H68" s="19">
        <v>278</v>
      </c>
      <c r="I68" s="19">
        <v>261</v>
      </c>
      <c r="J68" s="19">
        <v>256</v>
      </c>
    </row>
    <row r="69" spans="1:10" x14ac:dyDescent="0.2">
      <c r="B69" s="5" t="s">
        <v>138</v>
      </c>
      <c r="C69" s="18">
        <v>1997</v>
      </c>
      <c r="D69" s="19">
        <v>1978</v>
      </c>
      <c r="E69" s="19">
        <v>1966</v>
      </c>
      <c r="F69" s="19">
        <v>1938</v>
      </c>
      <c r="G69" s="19">
        <v>205</v>
      </c>
      <c r="H69" s="19">
        <v>451</v>
      </c>
      <c r="I69" s="19">
        <v>504</v>
      </c>
      <c r="J69" s="19">
        <v>536</v>
      </c>
    </row>
    <row r="70" spans="1:10" x14ac:dyDescent="0.2">
      <c r="B70" s="5" t="s">
        <v>137</v>
      </c>
      <c r="C70" s="18">
        <v>277</v>
      </c>
      <c r="D70" s="19">
        <v>274</v>
      </c>
      <c r="E70" s="19">
        <v>281</v>
      </c>
      <c r="F70" s="19">
        <v>275</v>
      </c>
      <c r="G70" s="19">
        <v>63</v>
      </c>
      <c r="H70" s="19">
        <v>64</v>
      </c>
      <c r="I70" s="19">
        <v>68</v>
      </c>
      <c r="J70" s="19">
        <v>66</v>
      </c>
    </row>
    <row r="71" spans="1:10" ht="18" thickBot="1" x14ac:dyDescent="0.25">
      <c r="B71" s="7"/>
      <c r="C71" s="23"/>
      <c r="D71" s="7"/>
      <c r="E71" s="7"/>
      <c r="F71" s="7"/>
      <c r="G71" s="7"/>
      <c r="H71" s="7"/>
      <c r="I71" s="7"/>
      <c r="J71" s="7"/>
    </row>
    <row r="72" spans="1:10" x14ac:dyDescent="0.2">
      <c r="C72" s="5" t="s">
        <v>739</v>
      </c>
    </row>
    <row r="73" spans="1:10" x14ac:dyDescent="0.2">
      <c r="A73" s="5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2.69921875" style="6" customWidth="1"/>
    <col min="3" max="3" width="8.69921875" style="6" customWidth="1"/>
    <col min="4" max="4" width="9.69921875" style="6" customWidth="1"/>
    <col min="5" max="5" width="8.69921875" style="6" customWidth="1"/>
    <col min="6" max="6" width="9.69921875" style="6" customWidth="1"/>
    <col min="7" max="7" width="8.69921875" style="6" customWidth="1"/>
    <col min="8" max="8" width="9.69921875" style="6" customWidth="1"/>
    <col min="9" max="9" width="8.69921875" style="6" customWidth="1"/>
    <col min="10" max="10" width="10.69921875" style="6"/>
    <col min="11" max="11" width="8.69921875" style="6" customWidth="1"/>
    <col min="12" max="16384" width="10.69921875" style="6"/>
  </cols>
  <sheetData>
    <row r="1" spans="1:12" x14ac:dyDescent="0.2">
      <c r="A1" s="5"/>
    </row>
    <row r="6" spans="1:12" x14ac:dyDescent="0.2">
      <c r="E6" s="1" t="s">
        <v>756</v>
      </c>
    </row>
    <row r="7" spans="1:12" ht="18" thickBot="1" x14ac:dyDescent="0.25">
      <c r="B7" s="7"/>
      <c r="C7" s="7"/>
      <c r="D7" s="7"/>
      <c r="E7" s="8" t="s">
        <v>755</v>
      </c>
      <c r="F7" s="7"/>
      <c r="G7" s="7"/>
      <c r="H7" s="7"/>
      <c r="I7" s="7"/>
      <c r="J7" s="7"/>
      <c r="K7" s="7"/>
      <c r="L7" s="7"/>
    </row>
    <row r="8" spans="1:12" x14ac:dyDescent="0.2">
      <c r="C8" s="9"/>
      <c r="D8" s="2"/>
      <c r="E8" s="12"/>
      <c r="F8" s="27"/>
      <c r="G8" s="12"/>
      <c r="H8" s="27"/>
      <c r="I8" s="12"/>
      <c r="J8" s="27"/>
      <c r="K8" s="12"/>
      <c r="L8" s="27"/>
    </row>
    <row r="9" spans="1:12" x14ac:dyDescent="0.2">
      <c r="C9" s="13" t="s">
        <v>754</v>
      </c>
      <c r="D9" s="27"/>
      <c r="E9" s="13" t="s">
        <v>753</v>
      </c>
      <c r="F9" s="27"/>
      <c r="G9" s="13" t="s">
        <v>752</v>
      </c>
      <c r="H9" s="27"/>
      <c r="I9" s="13" t="s">
        <v>751</v>
      </c>
      <c r="J9" s="27"/>
      <c r="K9" s="13" t="s">
        <v>750</v>
      </c>
      <c r="L9" s="27"/>
    </row>
    <row r="10" spans="1:12" x14ac:dyDescent="0.2">
      <c r="B10" s="12"/>
      <c r="C10" s="15" t="s">
        <v>749</v>
      </c>
      <c r="D10" s="15" t="s">
        <v>748</v>
      </c>
      <c r="E10" s="15" t="s">
        <v>749</v>
      </c>
      <c r="F10" s="15" t="s">
        <v>748</v>
      </c>
      <c r="G10" s="15" t="s">
        <v>749</v>
      </c>
      <c r="H10" s="15" t="s">
        <v>748</v>
      </c>
      <c r="I10" s="15" t="s">
        <v>749</v>
      </c>
      <c r="J10" s="15" t="s">
        <v>748</v>
      </c>
      <c r="K10" s="15" t="s">
        <v>749</v>
      </c>
      <c r="L10" s="15" t="s">
        <v>748</v>
      </c>
    </row>
    <row r="11" spans="1:12" x14ac:dyDescent="0.2">
      <c r="C11" s="9"/>
      <c r="D11" s="17" t="s">
        <v>747</v>
      </c>
      <c r="F11" s="17" t="s">
        <v>747</v>
      </c>
      <c r="H11" s="17" t="s">
        <v>747</v>
      </c>
      <c r="J11" s="17" t="s">
        <v>747</v>
      </c>
      <c r="L11" s="17" t="s">
        <v>747</v>
      </c>
    </row>
    <row r="12" spans="1:12" x14ac:dyDescent="0.2">
      <c r="B12" s="36" t="s">
        <v>746</v>
      </c>
      <c r="C12" s="81">
        <f>SUM(C14:C70)</f>
        <v>229</v>
      </c>
      <c r="D12" s="79">
        <f>SUM(D14:D70)+0.03</f>
        <v>447.15</v>
      </c>
      <c r="E12" s="80">
        <f>SUM(E14:E70)</f>
        <v>152</v>
      </c>
      <c r="F12" s="79">
        <f>SUM(F14:F70)</f>
        <v>42.179999999999993</v>
      </c>
      <c r="G12" s="80">
        <f>SUM(G14:G70)</f>
        <v>23</v>
      </c>
      <c r="H12" s="79">
        <f>SUM(H14:H70)</f>
        <v>36.589999999999996</v>
      </c>
      <c r="I12" s="80">
        <f>SUM(I14:I70)</f>
        <v>8</v>
      </c>
      <c r="J12" s="79">
        <f>SUM(J14:J70)</f>
        <v>68.679999999999993</v>
      </c>
      <c r="K12" s="80">
        <f>SUM(K14:K70)</f>
        <v>46</v>
      </c>
      <c r="L12" s="79">
        <f>SUM(L14:L70)</f>
        <v>299.67</v>
      </c>
    </row>
    <row r="13" spans="1:12" x14ac:dyDescent="0.2">
      <c r="C13" s="9"/>
      <c r="H13" s="77"/>
    </row>
    <row r="14" spans="1:12" x14ac:dyDescent="0.2">
      <c r="B14" s="5" t="s">
        <v>186</v>
      </c>
      <c r="C14" s="21">
        <f>E14+G14+I14+K14</f>
        <v>86</v>
      </c>
      <c r="D14" s="77">
        <f>F14+H14+J14+L14</f>
        <v>212.69</v>
      </c>
      <c r="E14" s="19">
        <v>55</v>
      </c>
      <c r="F14" s="78">
        <v>13.78</v>
      </c>
      <c r="G14" s="19">
        <v>10</v>
      </c>
      <c r="H14" s="76">
        <f>11.86+1.69</f>
        <v>13.549999999999999</v>
      </c>
      <c r="I14" s="19">
        <v>2</v>
      </c>
      <c r="J14" s="76">
        <f>1.12+14.63</f>
        <v>15.75</v>
      </c>
      <c r="K14" s="19">
        <v>19</v>
      </c>
      <c r="L14" s="78">
        <f>80.4+89.21</f>
        <v>169.61</v>
      </c>
    </row>
    <row r="15" spans="1:12" x14ac:dyDescent="0.2">
      <c r="B15" s="5" t="s">
        <v>185</v>
      </c>
      <c r="C15" s="21">
        <f>E15+G15+I15+K15</f>
        <v>3</v>
      </c>
      <c r="D15" s="77">
        <f>F15+H15+J15+L15</f>
        <v>3.5700000000000003</v>
      </c>
      <c r="E15" s="19">
        <v>1</v>
      </c>
      <c r="F15" s="78">
        <v>0.28000000000000003</v>
      </c>
      <c r="G15" s="20" t="s">
        <v>745</v>
      </c>
      <c r="H15" s="20" t="s">
        <v>745</v>
      </c>
      <c r="I15" s="20" t="s">
        <v>745</v>
      </c>
      <c r="J15" s="20" t="s">
        <v>745</v>
      </c>
      <c r="K15" s="19">
        <v>2</v>
      </c>
      <c r="L15" s="78">
        <v>3.29</v>
      </c>
    </row>
    <row r="16" spans="1:12" x14ac:dyDescent="0.2">
      <c r="B16" s="5" t="s">
        <v>184</v>
      </c>
      <c r="C16" s="21">
        <f>E16+G16+I16+K16</f>
        <v>36</v>
      </c>
      <c r="D16" s="77">
        <f>F16+H16+J16+L16</f>
        <v>52.25</v>
      </c>
      <c r="E16" s="19">
        <v>27</v>
      </c>
      <c r="F16" s="78">
        <v>8.08</v>
      </c>
      <c r="G16" s="19">
        <v>3</v>
      </c>
      <c r="H16" s="76">
        <v>5.36</v>
      </c>
      <c r="I16" s="19">
        <v>1</v>
      </c>
      <c r="J16" s="76">
        <v>10</v>
      </c>
      <c r="K16" s="19">
        <v>5</v>
      </c>
      <c r="L16" s="78">
        <v>28.81</v>
      </c>
    </row>
    <row r="17" spans="2:12" x14ac:dyDescent="0.2">
      <c r="B17" s="5" t="s">
        <v>183</v>
      </c>
      <c r="C17" s="21">
        <f>E17+G17+I17+K17</f>
        <v>6</v>
      </c>
      <c r="D17" s="77">
        <f>F17+H17+J17+L17</f>
        <v>1.55</v>
      </c>
      <c r="E17" s="19">
        <v>6</v>
      </c>
      <c r="F17" s="78">
        <v>1.55</v>
      </c>
      <c r="G17" s="20" t="s">
        <v>745</v>
      </c>
      <c r="H17" s="20" t="s">
        <v>745</v>
      </c>
      <c r="I17" s="20" t="s">
        <v>745</v>
      </c>
      <c r="J17" s="20" t="s">
        <v>745</v>
      </c>
      <c r="K17" s="20" t="s">
        <v>745</v>
      </c>
      <c r="L17" s="20" t="s">
        <v>745</v>
      </c>
    </row>
    <row r="18" spans="2:12" x14ac:dyDescent="0.2">
      <c r="B18" s="5" t="s">
        <v>182</v>
      </c>
      <c r="C18" s="21">
        <f>E18+G18+I18+K18</f>
        <v>2</v>
      </c>
      <c r="D18" s="77">
        <f>F18+H18+J18+L18</f>
        <v>14.799999999999999</v>
      </c>
      <c r="E18" s="19">
        <v>1</v>
      </c>
      <c r="F18" s="78">
        <v>0.2</v>
      </c>
      <c r="G18" s="20" t="s">
        <v>745</v>
      </c>
      <c r="H18" s="20" t="s">
        <v>745</v>
      </c>
      <c r="I18" s="19">
        <v>1</v>
      </c>
      <c r="J18" s="76">
        <v>14.6</v>
      </c>
      <c r="K18" s="20" t="s">
        <v>745</v>
      </c>
      <c r="L18" s="20" t="s">
        <v>745</v>
      </c>
    </row>
    <row r="19" spans="2:12" x14ac:dyDescent="0.2">
      <c r="B19" s="5" t="s">
        <v>181</v>
      </c>
      <c r="C19" s="21">
        <f>E19+G19+I19+K19</f>
        <v>21</v>
      </c>
      <c r="D19" s="77">
        <f>F19+H19+J19+L19</f>
        <v>31.419999999999998</v>
      </c>
      <c r="E19" s="19">
        <v>14</v>
      </c>
      <c r="F19" s="78">
        <v>2.62</v>
      </c>
      <c r="G19" s="19">
        <v>3</v>
      </c>
      <c r="H19" s="76">
        <v>4.0999999999999996</v>
      </c>
      <c r="I19" s="19">
        <v>1</v>
      </c>
      <c r="J19" s="76">
        <v>6</v>
      </c>
      <c r="K19" s="19">
        <v>3</v>
      </c>
      <c r="L19" s="78">
        <v>18.7</v>
      </c>
    </row>
    <row r="20" spans="2:12" x14ac:dyDescent="0.2">
      <c r="B20" s="5" t="s">
        <v>180</v>
      </c>
      <c r="C20" s="21">
        <f>E20+G20+I20+K20</f>
        <v>6</v>
      </c>
      <c r="D20" s="77">
        <f>F20+H20+J20+L20</f>
        <v>8.5399999999999991</v>
      </c>
      <c r="E20" s="19">
        <v>2</v>
      </c>
      <c r="F20" s="78">
        <v>0.41</v>
      </c>
      <c r="G20" s="19">
        <v>2</v>
      </c>
      <c r="H20" s="76">
        <v>3.9</v>
      </c>
      <c r="I20" s="20" t="s">
        <v>745</v>
      </c>
      <c r="J20" s="20" t="s">
        <v>745</v>
      </c>
      <c r="K20" s="19">
        <v>2</v>
      </c>
      <c r="L20" s="78">
        <v>4.2300000000000004</v>
      </c>
    </row>
    <row r="21" spans="2:12" x14ac:dyDescent="0.2">
      <c r="C21" s="9"/>
      <c r="D21" s="77"/>
      <c r="E21" s="19"/>
      <c r="F21" s="78"/>
      <c r="G21" s="19"/>
      <c r="H21" s="76"/>
      <c r="I21" s="19"/>
      <c r="J21" s="76"/>
      <c r="K21" s="19"/>
      <c r="L21" s="78"/>
    </row>
    <row r="22" spans="2:12" x14ac:dyDescent="0.2">
      <c r="B22" s="5" t="s">
        <v>179</v>
      </c>
      <c r="C22" s="21">
        <f>E22+G22+I22+K22</f>
        <v>4</v>
      </c>
      <c r="D22" s="77">
        <f>F22+H22+J22+L22</f>
        <v>0.7</v>
      </c>
      <c r="E22" s="19">
        <v>4</v>
      </c>
      <c r="F22" s="78">
        <v>0.7</v>
      </c>
      <c r="G22" s="20" t="s">
        <v>745</v>
      </c>
      <c r="H22" s="20" t="s">
        <v>745</v>
      </c>
      <c r="I22" s="20" t="s">
        <v>745</v>
      </c>
      <c r="J22" s="20" t="s">
        <v>745</v>
      </c>
      <c r="K22" s="20" t="s">
        <v>745</v>
      </c>
      <c r="L22" s="20" t="s">
        <v>745</v>
      </c>
    </row>
    <row r="23" spans="2:12" x14ac:dyDescent="0.2">
      <c r="B23" s="5" t="s">
        <v>178</v>
      </c>
      <c r="C23" s="16" t="s">
        <v>745</v>
      </c>
      <c r="D23" s="32" t="s">
        <v>745</v>
      </c>
      <c r="E23" s="20" t="s">
        <v>745</v>
      </c>
      <c r="F23" s="20" t="s">
        <v>745</v>
      </c>
      <c r="G23" s="20" t="s">
        <v>745</v>
      </c>
      <c r="H23" s="20" t="s">
        <v>745</v>
      </c>
      <c r="I23" s="20" t="s">
        <v>745</v>
      </c>
      <c r="J23" s="20" t="s">
        <v>745</v>
      </c>
      <c r="K23" s="20" t="s">
        <v>745</v>
      </c>
      <c r="L23" s="20" t="s">
        <v>745</v>
      </c>
    </row>
    <row r="24" spans="2:12" x14ac:dyDescent="0.2">
      <c r="B24" s="5" t="s">
        <v>177</v>
      </c>
      <c r="C24" s="16" t="s">
        <v>745</v>
      </c>
      <c r="D24" s="32" t="s">
        <v>745</v>
      </c>
      <c r="E24" s="20" t="s">
        <v>745</v>
      </c>
      <c r="F24" s="20" t="s">
        <v>745</v>
      </c>
      <c r="G24" s="20" t="s">
        <v>745</v>
      </c>
      <c r="H24" s="20" t="s">
        <v>745</v>
      </c>
      <c r="I24" s="20" t="s">
        <v>745</v>
      </c>
      <c r="J24" s="20" t="s">
        <v>745</v>
      </c>
      <c r="K24" s="20" t="s">
        <v>745</v>
      </c>
      <c r="L24" s="20" t="s">
        <v>745</v>
      </c>
    </row>
    <row r="25" spans="2:12" x14ac:dyDescent="0.2">
      <c r="C25" s="9"/>
      <c r="D25" s="77"/>
      <c r="G25" s="19"/>
      <c r="H25" s="76"/>
      <c r="I25" s="19"/>
      <c r="J25" s="76"/>
      <c r="K25" s="19"/>
      <c r="L25" s="78"/>
    </row>
    <row r="26" spans="2:12" x14ac:dyDescent="0.2">
      <c r="B26" s="5" t="s">
        <v>176</v>
      </c>
      <c r="C26" s="21">
        <f>E26+G26+I26+K26</f>
        <v>3</v>
      </c>
      <c r="D26" s="77">
        <f>F26+H26+J26+L26</f>
        <v>0.8</v>
      </c>
      <c r="E26" s="19">
        <v>3</v>
      </c>
      <c r="F26" s="76">
        <v>0.8</v>
      </c>
      <c r="G26" s="20" t="s">
        <v>745</v>
      </c>
      <c r="H26" s="20" t="s">
        <v>745</v>
      </c>
      <c r="I26" s="20" t="s">
        <v>745</v>
      </c>
      <c r="J26" s="20" t="s">
        <v>745</v>
      </c>
      <c r="K26" s="20" t="s">
        <v>745</v>
      </c>
      <c r="L26" s="20" t="s">
        <v>745</v>
      </c>
    </row>
    <row r="27" spans="2:12" x14ac:dyDescent="0.2">
      <c r="B27" s="5" t="s">
        <v>175</v>
      </c>
      <c r="C27" s="21">
        <f>E27+G27+I27+K27</f>
        <v>2</v>
      </c>
      <c r="D27" s="77">
        <f>F27+H27+J27+L27</f>
        <v>6.76</v>
      </c>
      <c r="E27" s="20" t="s">
        <v>745</v>
      </c>
      <c r="F27" s="20" t="s">
        <v>745</v>
      </c>
      <c r="G27" s="19">
        <v>1</v>
      </c>
      <c r="H27" s="76">
        <v>2.96</v>
      </c>
      <c r="I27" s="20" t="s">
        <v>745</v>
      </c>
      <c r="J27" s="20" t="s">
        <v>745</v>
      </c>
      <c r="K27" s="19">
        <v>1</v>
      </c>
      <c r="L27" s="78">
        <v>3.8</v>
      </c>
    </row>
    <row r="28" spans="2:12" x14ac:dyDescent="0.2">
      <c r="B28" s="5" t="s">
        <v>174</v>
      </c>
      <c r="C28" s="21">
        <f>E28+G28+I28+K28</f>
        <v>2</v>
      </c>
      <c r="D28" s="77">
        <f>F28+H28+J28+L28</f>
        <v>0.27</v>
      </c>
      <c r="E28" s="19">
        <v>2</v>
      </c>
      <c r="F28" s="76">
        <v>0.27</v>
      </c>
      <c r="G28" s="20" t="s">
        <v>745</v>
      </c>
      <c r="H28" s="20" t="s">
        <v>745</v>
      </c>
      <c r="I28" s="20" t="s">
        <v>745</v>
      </c>
      <c r="J28" s="20" t="s">
        <v>745</v>
      </c>
      <c r="K28" s="20" t="s">
        <v>745</v>
      </c>
      <c r="L28" s="20" t="s">
        <v>745</v>
      </c>
    </row>
    <row r="29" spans="2:12" x14ac:dyDescent="0.2">
      <c r="B29" s="5" t="s">
        <v>173</v>
      </c>
      <c r="C29" s="16" t="s">
        <v>745</v>
      </c>
      <c r="D29" s="32" t="s">
        <v>745</v>
      </c>
      <c r="E29" s="20" t="s">
        <v>745</v>
      </c>
      <c r="F29" s="20" t="s">
        <v>745</v>
      </c>
      <c r="G29" s="20" t="s">
        <v>745</v>
      </c>
      <c r="H29" s="20" t="s">
        <v>745</v>
      </c>
      <c r="I29" s="20" t="s">
        <v>745</v>
      </c>
      <c r="J29" s="20" t="s">
        <v>745</v>
      </c>
      <c r="K29" s="20" t="s">
        <v>745</v>
      </c>
      <c r="L29" s="20" t="s">
        <v>745</v>
      </c>
    </row>
    <row r="30" spans="2:12" x14ac:dyDescent="0.2">
      <c r="B30" s="5" t="s">
        <v>172</v>
      </c>
      <c r="C30" s="16" t="s">
        <v>745</v>
      </c>
      <c r="D30" s="32" t="s">
        <v>745</v>
      </c>
      <c r="E30" s="20" t="s">
        <v>745</v>
      </c>
      <c r="F30" s="20" t="s">
        <v>745</v>
      </c>
      <c r="G30" s="20" t="s">
        <v>745</v>
      </c>
      <c r="H30" s="20" t="s">
        <v>745</v>
      </c>
      <c r="I30" s="20" t="s">
        <v>745</v>
      </c>
      <c r="J30" s="20" t="s">
        <v>745</v>
      </c>
      <c r="K30" s="20" t="s">
        <v>745</v>
      </c>
      <c r="L30" s="20" t="s">
        <v>745</v>
      </c>
    </row>
    <row r="31" spans="2:12" x14ac:dyDescent="0.2">
      <c r="B31" s="5" t="s">
        <v>171</v>
      </c>
      <c r="C31" s="21">
        <f>E31+G31+I31+K31</f>
        <v>6</v>
      </c>
      <c r="D31" s="77">
        <f>F31+H31+J31+L31</f>
        <v>9.17</v>
      </c>
      <c r="E31" s="19">
        <v>5</v>
      </c>
      <c r="F31" s="76">
        <v>1.47</v>
      </c>
      <c r="G31" s="20" t="s">
        <v>745</v>
      </c>
      <c r="H31" s="20" t="s">
        <v>745</v>
      </c>
      <c r="I31" s="20" t="s">
        <v>745</v>
      </c>
      <c r="J31" s="20" t="s">
        <v>745</v>
      </c>
      <c r="K31" s="19">
        <v>1</v>
      </c>
      <c r="L31" s="76">
        <v>7.7</v>
      </c>
    </row>
    <row r="32" spans="2:12" x14ac:dyDescent="0.2">
      <c r="C32" s="9"/>
      <c r="D32" s="77"/>
      <c r="E32" s="19"/>
      <c r="F32" s="76"/>
      <c r="G32" s="19"/>
      <c r="H32" s="76"/>
      <c r="I32" s="19"/>
      <c r="J32" s="76"/>
      <c r="K32" s="19"/>
      <c r="L32" s="76"/>
    </row>
    <row r="33" spans="2:12" x14ac:dyDescent="0.2">
      <c r="B33" s="5" t="s">
        <v>170</v>
      </c>
      <c r="C33" s="21">
        <f>E33+G33+I33+K33</f>
        <v>11</v>
      </c>
      <c r="D33" s="77">
        <f>F33+H33+J33+L33</f>
        <v>14.839999999999998</v>
      </c>
      <c r="E33" s="19">
        <v>7</v>
      </c>
      <c r="F33" s="76">
        <v>2.35</v>
      </c>
      <c r="G33" s="20" t="s">
        <v>745</v>
      </c>
      <c r="H33" s="20" t="s">
        <v>745</v>
      </c>
      <c r="I33" s="20" t="s">
        <v>745</v>
      </c>
      <c r="J33" s="20" t="s">
        <v>745</v>
      </c>
      <c r="K33" s="19">
        <v>4</v>
      </c>
      <c r="L33" s="76">
        <f>4.89+7.6</f>
        <v>12.489999999999998</v>
      </c>
    </row>
    <row r="34" spans="2:12" x14ac:dyDescent="0.2">
      <c r="B34" s="5" t="s">
        <v>169</v>
      </c>
      <c r="C34" s="21">
        <f>E34+G34+I34+K34</f>
        <v>6</v>
      </c>
      <c r="D34" s="77">
        <f>F34+H34+J34+L34</f>
        <v>16.71</v>
      </c>
      <c r="E34" s="19">
        <v>2</v>
      </c>
      <c r="F34" s="76">
        <v>0.47</v>
      </c>
      <c r="G34" s="19">
        <v>1</v>
      </c>
      <c r="H34" s="76">
        <v>3.1</v>
      </c>
      <c r="I34" s="20" t="s">
        <v>745</v>
      </c>
      <c r="J34" s="20" t="s">
        <v>745</v>
      </c>
      <c r="K34" s="19">
        <v>3</v>
      </c>
      <c r="L34" s="76">
        <v>13.14</v>
      </c>
    </row>
    <row r="35" spans="2:12" x14ac:dyDescent="0.2">
      <c r="B35" s="5" t="s">
        <v>168</v>
      </c>
      <c r="C35" s="21">
        <f>E35+G35+I35+K35</f>
        <v>1</v>
      </c>
      <c r="D35" s="77">
        <f>F35+H35+J35+L35</f>
        <v>1.1200000000000001</v>
      </c>
      <c r="E35" s="20" t="s">
        <v>745</v>
      </c>
      <c r="F35" s="20" t="s">
        <v>745</v>
      </c>
      <c r="G35" s="19">
        <v>1</v>
      </c>
      <c r="H35" s="76">
        <v>1.1200000000000001</v>
      </c>
      <c r="I35" s="20" t="s">
        <v>745</v>
      </c>
      <c r="J35" s="20" t="s">
        <v>745</v>
      </c>
      <c r="K35" s="20" t="s">
        <v>745</v>
      </c>
      <c r="L35" s="20" t="s">
        <v>745</v>
      </c>
    </row>
    <row r="36" spans="2:12" x14ac:dyDescent="0.2">
      <c r="B36" s="5" t="s">
        <v>167</v>
      </c>
      <c r="C36" s="21">
        <f>E36+G36+I36+K36</f>
        <v>3</v>
      </c>
      <c r="D36" s="77">
        <f>F36+H36+J36+L36</f>
        <v>1.6800000000000002</v>
      </c>
      <c r="E36" s="19">
        <v>2</v>
      </c>
      <c r="F36" s="76">
        <v>0.38</v>
      </c>
      <c r="G36" s="19">
        <v>1</v>
      </c>
      <c r="H36" s="76">
        <v>1.3</v>
      </c>
      <c r="I36" s="20" t="s">
        <v>745</v>
      </c>
      <c r="J36" s="20" t="s">
        <v>745</v>
      </c>
      <c r="K36" s="20" t="s">
        <v>745</v>
      </c>
      <c r="L36" s="20" t="s">
        <v>745</v>
      </c>
    </row>
    <row r="37" spans="2:12" x14ac:dyDescent="0.2">
      <c r="B37" s="5" t="s">
        <v>166</v>
      </c>
      <c r="C37" s="16" t="s">
        <v>745</v>
      </c>
      <c r="D37" s="32" t="s">
        <v>745</v>
      </c>
      <c r="E37" s="20" t="s">
        <v>745</v>
      </c>
      <c r="F37" s="20" t="s">
        <v>745</v>
      </c>
      <c r="G37" s="20" t="s">
        <v>745</v>
      </c>
      <c r="H37" s="20" t="s">
        <v>745</v>
      </c>
      <c r="I37" s="20" t="s">
        <v>745</v>
      </c>
      <c r="J37" s="20" t="s">
        <v>745</v>
      </c>
      <c r="K37" s="20" t="s">
        <v>745</v>
      </c>
      <c r="L37" s="20" t="s">
        <v>745</v>
      </c>
    </row>
    <row r="38" spans="2:12" x14ac:dyDescent="0.2">
      <c r="C38" s="9"/>
      <c r="D38" s="77"/>
      <c r="E38" s="19"/>
      <c r="F38" s="76"/>
      <c r="G38" s="19"/>
      <c r="H38" s="76"/>
      <c r="I38" s="19"/>
      <c r="J38" s="76"/>
      <c r="K38" s="19"/>
      <c r="L38" s="76"/>
    </row>
    <row r="39" spans="2:12" x14ac:dyDescent="0.2">
      <c r="B39" s="5" t="s">
        <v>165</v>
      </c>
      <c r="C39" s="21">
        <f>E39+G39+I39+K39</f>
        <v>3</v>
      </c>
      <c r="D39" s="77">
        <f>F39+H39+J39+L39</f>
        <v>1.1000000000000001</v>
      </c>
      <c r="E39" s="19">
        <v>3</v>
      </c>
      <c r="F39" s="76">
        <v>1.1000000000000001</v>
      </c>
      <c r="G39" s="20" t="s">
        <v>745</v>
      </c>
      <c r="H39" s="20" t="s">
        <v>745</v>
      </c>
      <c r="I39" s="20" t="s">
        <v>745</v>
      </c>
      <c r="J39" s="20" t="s">
        <v>745</v>
      </c>
      <c r="K39" s="20" t="s">
        <v>745</v>
      </c>
      <c r="L39" s="20" t="s">
        <v>745</v>
      </c>
    </row>
    <row r="40" spans="2:12" x14ac:dyDescent="0.2">
      <c r="B40" s="5" t="s">
        <v>164</v>
      </c>
      <c r="C40" s="16" t="s">
        <v>745</v>
      </c>
      <c r="D40" s="32" t="s">
        <v>745</v>
      </c>
      <c r="E40" s="20" t="s">
        <v>745</v>
      </c>
      <c r="F40" s="20" t="s">
        <v>745</v>
      </c>
      <c r="G40" s="20" t="s">
        <v>745</v>
      </c>
      <c r="H40" s="20" t="s">
        <v>745</v>
      </c>
      <c r="I40" s="20" t="s">
        <v>745</v>
      </c>
      <c r="J40" s="20" t="s">
        <v>745</v>
      </c>
      <c r="K40" s="20" t="s">
        <v>745</v>
      </c>
      <c r="L40" s="20" t="s">
        <v>745</v>
      </c>
    </row>
    <row r="41" spans="2:12" x14ac:dyDescent="0.2">
      <c r="B41" s="5" t="s">
        <v>163</v>
      </c>
      <c r="C41" s="21">
        <f>E41+G41+I41+K41</f>
        <v>3</v>
      </c>
      <c r="D41" s="77">
        <f>F41+H41+J41+L41</f>
        <v>5.26</v>
      </c>
      <c r="E41" s="19">
        <v>2</v>
      </c>
      <c r="F41" s="76">
        <v>0.76</v>
      </c>
      <c r="G41" s="20" t="s">
        <v>745</v>
      </c>
      <c r="H41" s="20" t="s">
        <v>745</v>
      </c>
      <c r="I41" s="19">
        <v>1</v>
      </c>
      <c r="J41" s="76">
        <v>4.5</v>
      </c>
      <c r="K41" s="20" t="s">
        <v>745</v>
      </c>
      <c r="L41" s="20" t="s">
        <v>745</v>
      </c>
    </row>
    <row r="42" spans="2:12" x14ac:dyDescent="0.2">
      <c r="B42" s="5" t="s">
        <v>162</v>
      </c>
      <c r="C42" s="16" t="s">
        <v>745</v>
      </c>
      <c r="D42" s="32" t="s">
        <v>745</v>
      </c>
      <c r="E42" s="20" t="s">
        <v>745</v>
      </c>
      <c r="F42" s="20" t="s">
        <v>745</v>
      </c>
      <c r="G42" s="20" t="s">
        <v>745</v>
      </c>
      <c r="H42" s="20" t="s">
        <v>745</v>
      </c>
      <c r="I42" s="20" t="s">
        <v>745</v>
      </c>
      <c r="J42" s="20" t="s">
        <v>745</v>
      </c>
      <c r="K42" s="20" t="s">
        <v>745</v>
      </c>
      <c r="L42" s="20" t="s">
        <v>745</v>
      </c>
    </row>
    <row r="43" spans="2:12" x14ac:dyDescent="0.2">
      <c r="B43" s="5" t="s">
        <v>161</v>
      </c>
      <c r="C43" s="16" t="s">
        <v>745</v>
      </c>
      <c r="D43" s="32" t="s">
        <v>745</v>
      </c>
      <c r="E43" s="20" t="s">
        <v>745</v>
      </c>
      <c r="F43" s="20" t="s">
        <v>745</v>
      </c>
      <c r="G43" s="20" t="s">
        <v>745</v>
      </c>
      <c r="H43" s="20" t="s">
        <v>745</v>
      </c>
      <c r="I43" s="20" t="s">
        <v>745</v>
      </c>
      <c r="J43" s="20" t="s">
        <v>745</v>
      </c>
      <c r="K43" s="20" t="s">
        <v>745</v>
      </c>
      <c r="L43" s="20" t="s">
        <v>745</v>
      </c>
    </row>
    <row r="44" spans="2:12" x14ac:dyDescent="0.2">
      <c r="C44" s="9"/>
      <c r="D44" s="77"/>
      <c r="E44" s="19"/>
      <c r="F44" s="76"/>
      <c r="G44" s="19"/>
      <c r="H44" s="76"/>
      <c r="I44" s="19"/>
      <c r="J44" s="76"/>
      <c r="K44" s="19"/>
      <c r="L44" s="76"/>
    </row>
    <row r="45" spans="2:12" x14ac:dyDescent="0.2">
      <c r="B45" s="5" t="s">
        <v>160</v>
      </c>
      <c r="C45" s="21">
        <f>E45+G45+I45+K45</f>
        <v>1</v>
      </c>
      <c r="D45" s="77">
        <f>F45+H45+J45+L45</f>
        <v>3.21</v>
      </c>
      <c r="E45" s="19">
        <v>1</v>
      </c>
      <c r="F45" s="76">
        <v>3.21</v>
      </c>
      <c r="G45" s="20" t="s">
        <v>745</v>
      </c>
      <c r="H45" s="20" t="s">
        <v>745</v>
      </c>
      <c r="I45" s="20" t="s">
        <v>745</v>
      </c>
      <c r="J45" s="20" t="s">
        <v>745</v>
      </c>
      <c r="K45" s="20" t="s">
        <v>745</v>
      </c>
      <c r="L45" s="20" t="s">
        <v>745</v>
      </c>
    </row>
    <row r="46" spans="2:12" x14ac:dyDescent="0.2">
      <c r="B46" s="5" t="s">
        <v>159</v>
      </c>
      <c r="C46" s="16" t="s">
        <v>745</v>
      </c>
      <c r="D46" s="32" t="s">
        <v>745</v>
      </c>
      <c r="E46" s="20" t="s">
        <v>745</v>
      </c>
      <c r="F46" s="20" t="s">
        <v>745</v>
      </c>
      <c r="G46" s="20" t="s">
        <v>745</v>
      </c>
      <c r="H46" s="20" t="s">
        <v>745</v>
      </c>
      <c r="I46" s="20" t="s">
        <v>745</v>
      </c>
      <c r="J46" s="20" t="s">
        <v>745</v>
      </c>
      <c r="K46" s="20" t="s">
        <v>745</v>
      </c>
      <c r="L46" s="20" t="s">
        <v>745</v>
      </c>
    </row>
    <row r="47" spans="2:12" x14ac:dyDescent="0.2">
      <c r="B47" s="5" t="s">
        <v>158</v>
      </c>
      <c r="C47" s="16" t="s">
        <v>745</v>
      </c>
      <c r="D47" s="32" t="s">
        <v>745</v>
      </c>
      <c r="E47" s="20" t="s">
        <v>745</v>
      </c>
      <c r="F47" s="20" t="s">
        <v>745</v>
      </c>
      <c r="G47" s="20" t="s">
        <v>745</v>
      </c>
      <c r="H47" s="20" t="s">
        <v>745</v>
      </c>
      <c r="I47" s="20" t="s">
        <v>745</v>
      </c>
      <c r="J47" s="20" t="s">
        <v>745</v>
      </c>
      <c r="K47" s="20" t="s">
        <v>745</v>
      </c>
      <c r="L47" s="20" t="s">
        <v>745</v>
      </c>
    </row>
    <row r="48" spans="2:12" x14ac:dyDescent="0.2">
      <c r="B48" s="5" t="s">
        <v>157</v>
      </c>
      <c r="C48" s="16" t="s">
        <v>745</v>
      </c>
      <c r="D48" s="32" t="s">
        <v>745</v>
      </c>
      <c r="E48" s="20" t="s">
        <v>745</v>
      </c>
      <c r="F48" s="20" t="s">
        <v>745</v>
      </c>
      <c r="G48" s="20" t="s">
        <v>745</v>
      </c>
      <c r="H48" s="20" t="s">
        <v>745</v>
      </c>
      <c r="I48" s="20" t="s">
        <v>745</v>
      </c>
      <c r="J48" s="20" t="s">
        <v>745</v>
      </c>
      <c r="K48" s="20" t="s">
        <v>745</v>
      </c>
      <c r="L48" s="20" t="s">
        <v>745</v>
      </c>
    </row>
    <row r="49" spans="2:12" x14ac:dyDescent="0.2">
      <c r="B49" s="5" t="s">
        <v>156</v>
      </c>
      <c r="C49" s="16" t="s">
        <v>745</v>
      </c>
      <c r="D49" s="32" t="s">
        <v>745</v>
      </c>
      <c r="E49" s="20" t="s">
        <v>745</v>
      </c>
      <c r="F49" s="20" t="s">
        <v>745</v>
      </c>
      <c r="G49" s="20" t="s">
        <v>745</v>
      </c>
      <c r="H49" s="20" t="s">
        <v>745</v>
      </c>
      <c r="I49" s="20" t="s">
        <v>745</v>
      </c>
      <c r="J49" s="20" t="s">
        <v>745</v>
      </c>
      <c r="K49" s="20" t="s">
        <v>745</v>
      </c>
      <c r="L49" s="20" t="s">
        <v>745</v>
      </c>
    </row>
    <row r="50" spans="2:12" x14ac:dyDescent="0.2">
      <c r="B50" s="5" t="s">
        <v>155</v>
      </c>
      <c r="C50" s="16" t="s">
        <v>745</v>
      </c>
      <c r="D50" s="32" t="s">
        <v>745</v>
      </c>
      <c r="E50" s="20" t="s">
        <v>745</v>
      </c>
      <c r="F50" s="20" t="s">
        <v>745</v>
      </c>
      <c r="G50" s="20" t="s">
        <v>745</v>
      </c>
      <c r="H50" s="20" t="s">
        <v>745</v>
      </c>
      <c r="I50" s="20" t="s">
        <v>745</v>
      </c>
      <c r="J50" s="20" t="s">
        <v>745</v>
      </c>
      <c r="K50" s="20" t="s">
        <v>745</v>
      </c>
      <c r="L50" s="20" t="s">
        <v>745</v>
      </c>
    </row>
    <row r="51" spans="2:12" x14ac:dyDescent="0.2">
      <c r="B51" s="5" t="s">
        <v>154</v>
      </c>
      <c r="C51" s="16" t="s">
        <v>745</v>
      </c>
      <c r="D51" s="32" t="s">
        <v>745</v>
      </c>
      <c r="E51" s="20" t="s">
        <v>745</v>
      </c>
      <c r="F51" s="20" t="s">
        <v>745</v>
      </c>
      <c r="G51" s="20" t="s">
        <v>745</v>
      </c>
      <c r="H51" s="20" t="s">
        <v>745</v>
      </c>
      <c r="I51" s="20" t="s">
        <v>745</v>
      </c>
      <c r="J51" s="20" t="s">
        <v>745</v>
      </c>
      <c r="K51" s="20" t="s">
        <v>745</v>
      </c>
      <c r="L51" s="20" t="s">
        <v>745</v>
      </c>
    </row>
    <row r="52" spans="2:12" x14ac:dyDescent="0.2">
      <c r="B52" s="5" t="s">
        <v>153</v>
      </c>
      <c r="C52" s="16" t="s">
        <v>745</v>
      </c>
      <c r="D52" s="32" t="s">
        <v>745</v>
      </c>
      <c r="E52" s="20" t="s">
        <v>745</v>
      </c>
      <c r="F52" s="20" t="s">
        <v>745</v>
      </c>
      <c r="G52" s="20" t="s">
        <v>745</v>
      </c>
      <c r="H52" s="20" t="s">
        <v>745</v>
      </c>
      <c r="I52" s="20" t="s">
        <v>745</v>
      </c>
      <c r="J52" s="20" t="s">
        <v>745</v>
      </c>
      <c r="K52" s="20" t="s">
        <v>745</v>
      </c>
      <c r="L52" s="20" t="s">
        <v>745</v>
      </c>
    </row>
    <row r="53" spans="2:12" x14ac:dyDescent="0.2">
      <c r="B53" s="5" t="s">
        <v>152</v>
      </c>
      <c r="C53" s="21">
        <f>E53+G53+I53+K53</f>
        <v>2</v>
      </c>
      <c r="D53" s="77">
        <f>F53+H53+J53+L53</f>
        <v>0.13</v>
      </c>
      <c r="E53" s="19">
        <v>2</v>
      </c>
      <c r="F53" s="76">
        <v>0.13</v>
      </c>
      <c r="G53" s="20" t="s">
        <v>745</v>
      </c>
      <c r="H53" s="20" t="s">
        <v>745</v>
      </c>
      <c r="I53" s="20" t="s">
        <v>745</v>
      </c>
      <c r="J53" s="20" t="s">
        <v>745</v>
      </c>
      <c r="K53" s="20" t="s">
        <v>745</v>
      </c>
      <c r="L53" s="20" t="s">
        <v>745</v>
      </c>
    </row>
    <row r="54" spans="2:12" x14ac:dyDescent="0.2">
      <c r="B54" s="5" t="s">
        <v>151</v>
      </c>
      <c r="C54" s="16" t="s">
        <v>745</v>
      </c>
      <c r="D54" s="32" t="s">
        <v>745</v>
      </c>
      <c r="E54" s="20" t="s">
        <v>745</v>
      </c>
      <c r="F54" s="20" t="s">
        <v>745</v>
      </c>
      <c r="G54" s="20" t="s">
        <v>745</v>
      </c>
      <c r="H54" s="20" t="s">
        <v>745</v>
      </c>
      <c r="I54" s="20" t="s">
        <v>745</v>
      </c>
      <c r="J54" s="20" t="s">
        <v>745</v>
      </c>
      <c r="K54" s="20" t="s">
        <v>745</v>
      </c>
      <c r="L54" s="20" t="s">
        <v>745</v>
      </c>
    </row>
    <row r="55" spans="2:12" x14ac:dyDescent="0.2">
      <c r="C55" s="9"/>
      <c r="D55" s="77"/>
      <c r="E55" s="19"/>
      <c r="F55" s="76"/>
      <c r="G55" s="19"/>
      <c r="H55" s="76"/>
      <c r="I55" s="19"/>
      <c r="J55" s="76"/>
      <c r="K55" s="19"/>
      <c r="L55" s="76"/>
    </row>
    <row r="56" spans="2:12" x14ac:dyDescent="0.2">
      <c r="B56" s="5" t="s">
        <v>150</v>
      </c>
      <c r="C56" s="21">
        <f>E56+G56+I56+K56</f>
        <v>10</v>
      </c>
      <c r="D56" s="77">
        <f>F56+H56+J56+L56</f>
        <v>43.25</v>
      </c>
      <c r="E56" s="19">
        <v>4</v>
      </c>
      <c r="F56" s="76">
        <v>1.1499999999999999</v>
      </c>
      <c r="G56" s="20" t="s">
        <v>745</v>
      </c>
      <c r="H56" s="20" t="s">
        <v>745</v>
      </c>
      <c r="I56" s="19">
        <v>1</v>
      </c>
      <c r="J56" s="76">
        <v>7.3</v>
      </c>
      <c r="K56" s="19">
        <v>5</v>
      </c>
      <c r="L56" s="76">
        <v>34.799999999999997</v>
      </c>
    </row>
    <row r="57" spans="2:12" x14ac:dyDescent="0.2">
      <c r="B57" s="5" t="s">
        <v>149</v>
      </c>
      <c r="C57" s="16" t="s">
        <v>745</v>
      </c>
      <c r="D57" s="32" t="s">
        <v>745</v>
      </c>
      <c r="E57" s="20" t="s">
        <v>745</v>
      </c>
      <c r="F57" s="20" t="s">
        <v>745</v>
      </c>
      <c r="G57" s="20" t="s">
        <v>745</v>
      </c>
      <c r="H57" s="20" t="s">
        <v>745</v>
      </c>
      <c r="I57" s="20" t="s">
        <v>745</v>
      </c>
      <c r="J57" s="20" t="s">
        <v>745</v>
      </c>
      <c r="K57" s="20" t="s">
        <v>745</v>
      </c>
      <c r="L57" s="20" t="s">
        <v>745</v>
      </c>
    </row>
    <row r="58" spans="2:12" x14ac:dyDescent="0.2">
      <c r="B58" s="5" t="s">
        <v>148</v>
      </c>
      <c r="C58" s="16" t="s">
        <v>745</v>
      </c>
      <c r="D58" s="32" t="s">
        <v>745</v>
      </c>
      <c r="E58" s="20" t="s">
        <v>745</v>
      </c>
      <c r="F58" s="20" t="s">
        <v>745</v>
      </c>
      <c r="G58" s="20" t="s">
        <v>745</v>
      </c>
      <c r="H58" s="20" t="s">
        <v>745</v>
      </c>
      <c r="I58" s="20" t="s">
        <v>745</v>
      </c>
      <c r="J58" s="20" t="s">
        <v>745</v>
      </c>
      <c r="K58" s="20" t="s">
        <v>745</v>
      </c>
      <c r="L58" s="20" t="s">
        <v>745</v>
      </c>
    </row>
    <row r="59" spans="2:12" x14ac:dyDescent="0.2">
      <c r="B59" s="5" t="s">
        <v>147</v>
      </c>
      <c r="C59" s="16" t="s">
        <v>745</v>
      </c>
      <c r="D59" s="32" t="s">
        <v>745</v>
      </c>
      <c r="E59" s="20" t="s">
        <v>745</v>
      </c>
      <c r="F59" s="20" t="s">
        <v>745</v>
      </c>
      <c r="G59" s="20" t="s">
        <v>745</v>
      </c>
      <c r="H59" s="20" t="s">
        <v>745</v>
      </c>
      <c r="I59" s="20" t="s">
        <v>745</v>
      </c>
      <c r="J59" s="20" t="s">
        <v>745</v>
      </c>
      <c r="K59" s="20" t="s">
        <v>745</v>
      </c>
      <c r="L59" s="20" t="s">
        <v>745</v>
      </c>
    </row>
    <row r="60" spans="2:12" x14ac:dyDescent="0.2">
      <c r="B60" s="5" t="s">
        <v>146</v>
      </c>
      <c r="C60" s="16" t="s">
        <v>745</v>
      </c>
      <c r="D60" s="32" t="s">
        <v>745</v>
      </c>
      <c r="E60" s="20" t="s">
        <v>745</v>
      </c>
      <c r="F60" s="20" t="s">
        <v>745</v>
      </c>
      <c r="G60" s="20" t="s">
        <v>745</v>
      </c>
      <c r="H60" s="20" t="s">
        <v>745</v>
      </c>
      <c r="I60" s="20" t="s">
        <v>745</v>
      </c>
      <c r="J60" s="20" t="s">
        <v>745</v>
      </c>
      <c r="K60" s="20" t="s">
        <v>745</v>
      </c>
      <c r="L60" s="20" t="s">
        <v>745</v>
      </c>
    </row>
    <row r="61" spans="2:12" x14ac:dyDescent="0.2">
      <c r="B61" s="5" t="s">
        <v>145</v>
      </c>
      <c r="C61" s="16" t="s">
        <v>745</v>
      </c>
      <c r="D61" s="32" t="s">
        <v>745</v>
      </c>
      <c r="E61" s="20" t="s">
        <v>745</v>
      </c>
      <c r="F61" s="20" t="s">
        <v>745</v>
      </c>
      <c r="G61" s="20" t="s">
        <v>745</v>
      </c>
      <c r="H61" s="20" t="s">
        <v>745</v>
      </c>
      <c r="I61" s="20" t="s">
        <v>745</v>
      </c>
      <c r="J61" s="20" t="s">
        <v>745</v>
      </c>
      <c r="K61" s="20" t="s">
        <v>745</v>
      </c>
      <c r="L61" s="20" t="s">
        <v>745</v>
      </c>
    </row>
    <row r="62" spans="2:12" x14ac:dyDescent="0.2">
      <c r="B62" s="5" t="s">
        <v>144</v>
      </c>
      <c r="C62" s="21">
        <f>E62+G62+I62+K62</f>
        <v>3</v>
      </c>
      <c r="D62" s="77">
        <f>F62+H62+J62+L62</f>
        <v>11.43</v>
      </c>
      <c r="E62" s="19">
        <v>2</v>
      </c>
      <c r="F62" s="76">
        <v>0.9</v>
      </c>
      <c r="G62" s="20" t="s">
        <v>745</v>
      </c>
      <c r="H62" s="20" t="s">
        <v>745</v>
      </c>
      <c r="I62" s="19">
        <v>1</v>
      </c>
      <c r="J62" s="76">
        <v>10.53</v>
      </c>
      <c r="K62" s="20" t="s">
        <v>745</v>
      </c>
      <c r="L62" s="20" t="s">
        <v>745</v>
      </c>
    </row>
    <row r="63" spans="2:12" x14ac:dyDescent="0.2">
      <c r="C63" s="9"/>
      <c r="D63" s="77"/>
      <c r="E63" s="19"/>
      <c r="F63" s="76"/>
      <c r="G63" s="19"/>
      <c r="H63" s="76"/>
      <c r="I63" s="19"/>
      <c r="J63" s="76"/>
      <c r="K63" s="19"/>
      <c r="L63" s="76"/>
    </row>
    <row r="64" spans="2:12" x14ac:dyDescent="0.2">
      <c r="B64" s="5" t="s">
        <v>143</v>
      </c>
      <c r="C64" s="21">
        <f>E64+G64+I64+K64</f>
        <v>6</v>
      </c>
      <c r="D64" s="77">
        <f>F64+H64+J64+L64</f>
        <v>5.21</v>
      </c>
      <c r="E64" s="19">
        <v>4</v>
      </c>
      <c r="F64" s="76">
        <v>0.91</v>
      </c>
      <c r="G64" s="19">
        <v>1</v>
      </c>
      <c r="H64" s="76">
        <v>1.2</v>
      </c>
      <c r="I64" s="20" t="s">
        <v>745</v>
      </c>
      <c r="J64" s="20" t="s">
        <v>745</v>
      </c>
      <c r="K64" s="19">
        <v>1</v>
      </c>
      <c r="L64" s="76">
        <v>3.1</v>
      </c>
    </row>
    <row r="65" spans="1:12" x14ac:dyDescent="0.2">
      <c r="B65" s="5" t="s">
        <v>142</v>
      </c>
      <c r="C65" s="21">
        <f>E65+G65+I65+K65</f>
        <v>3</v>
      </c>
      <c r="D65" s="77">
        <f>F65+H65+J65+L65</f>
        <v>0.66</v>
      </c>
      <c r="E65" s="19">
        <v>3</v>
      </c>
      <c r="F65" s="76">
        <v>0.66</v>
      </c>
      <c r="G65" s="20" t="s">
        <v>745</v>
      </c>
      <c r="H65" s="20" t="s">
        <v>745</v>
      </c>
      <c r="I65" s="20" t="s">
        <v>745</v>
      </c>
      <c r="J65" s="20" t="s">
        <v>745</v>
      </c>
      <c r="K65" s="20" t="s">
        <v>745</v>
      </c>
      <c r="L65" s="20" t="s">
        <v>745</v>
      </c>
    </row>
    <row r="66" spans="1:12" x14ac:dyDescent="0.2">
      <c r="B66" s="5" t="s">
        <v>141</v>
      </c>
      <c r="C66" s="16" t="s">
        <v>745</v>
      </c>
      <c r="D66" s="32" t="s">
        <v>745</v>
      </c>
      <c r="E66" s="20" t="s">
        <v>745</v>
      </c>
      <c r="F66" s="20" t="s">
        <v>745</v>
      </c>
      <c r="G66" s="20" t="s">
        <v>745</v>
      </c>
      <c r="H66" s="20" t="s">
        <v>745</v>
      </c>
      <c r="I66" s="20" t="s">
        <v>745</v>
      </c>
      <c r="J66" s="20" t="s">
        <v>745</v>
      </c>
      <c r="K66" s="20" t="s">
        <v>745</v>
      </c>
      <c r="L66" s="20" t="s">
        <v>745</v>
      </c>
    </row>
    <row r="67" spans="1:12" x14ac:dyDescent="0.2">
      <c r="B67" s="5" t="s">
        <v>140</v>
      </c>
      <c r="C67" s="16" t="s">
        <v>745</v>
      </c>
      <c r="D67" s="32" t="s">
        <v>745</v>
      </c>
      <c r="E67" s="20" t="s">
        <v>745</v>
      </c>
      <c r="F67" s="20" t="s">
        <v>745</v>
      </c>
      <c r="G67" s="20" t="s">
        <v>745</v>
      </c>
      <c r="H67" s="20" t="s">
        <v>745</v>
      </c>
      <c r="I67" s="20" t="s">
        <v>745</v>
      </c>
      <c r="J67" s="20" t="s">
        <v>745</v>
      </c>
      <c r="K67" s="20" t="s">
        <v>745</v>
      </c>
      <c r="L67" s="20" t="s">
        <v>745</v>
      </c>
    </row>
    <row r="68" spans="1:12" x14ac:dyDescent="0.2">
      <c r="B68" s="5" t="s">
        <v>139</v>
      </c>
      <c r="C68" s="16" t="s">
        <v>745</v>
      </c>
      <c r="D68" s="32" t="s">
        <v>745</v>
      </c>
      <c r="E68" s="20" t="s">
        <v>745</v>
      </c>
      <c r="F68" s="20" t="s">
        <v>745</v>
      </c>
      <c r="G68" s="20" t="s">
        <v>745</v>
      </c>
      <c r="H68" s="20" t="s">
        <v>745</v>
      </c>
      <c r="I68" s="20" t="s">
        <v>745</v>
      </c>
      <c r="J68" s="20" t="s">
        <v>745</v>
      </c>
      <c r="K68" s="20" t="s">
        <v>745</v>
      </c>
      <c r="L68" s="20" t="s">
        <v>745</v>
      </c>
    </row>
    <row r="69" spans="1:12" x14ac:dyDescent="0.2">
      <c r="B69" s="5" t="s">
        <v>138</v>
      </c>
      <c r="C69" s="16" t="s">
        <v>745</v>
      </c>
      <c r="D69" s="32" t="s">
        <v>745</v>
      </c>
      <c r="E69" s="20" t="s">
        <v>745</v>
      </c>
      <c r="F69" s="20" t="s">
        <v>745</v>
      </c>
      <c r="G69" s="20" t="s">
        <v>745</v>
      </c>
      <c r="H69" s="20" t="s">
        <v>745</v>
      </c>
      <c r="I69" s="20" t="s">
        <v>745</v>
      </c>
      <c r="J69" s="20" t="s">
        <v>745</v>
      </c>
      <c r="K69" s="20" t="s">
        <v>745</v>
      </c>
      <c r="L69" s="20" t="s">
        <v>745</v>
      </c>
    </row>
    <row r="70" spans="1:12" x14ac:dyDescent="0.2">
      <c r="B70" s="5" t="s">
        <v>137</v>
      </c>
      <c r="C70" s="16" t="s">
        <v>745</v>
      </c>
      <c r="D70" s="32" t="s">
        <v>745</v>
      </c>
      <c r="E70" s="20" t="s">
        <v>745</v>
      </c>
      <c r="F70" s="20" t="s">
        <v>745</v>
      </c>
      <c r="G70" s="20" t="s">
        <v>745</v>
      </c>
      <c r="H70" s="20" t="s">
        <v>745</v>
      </c>
      <c r="I70" s="20" t="s">
        <v>745</v>
      </c>
      <c r="J70" s="20" t="s">
        <v>745</v>
      </c>
      <c r="K70" s="20" t="s">
        <v>745</v>
      </c>
      <c r="L70" s="20" t="s">
        <v>745</v>
      </c>
    </row>
    <row r="71" spans="1:12" ht="18" thickBot="1" x14ac:dyDescent="0.25">
      <c r="B71" s="24"/>
      <c r="C71" s="75"/>
      <c r="D71" s="24"/>
      <c r="E71" s="24"/>
      <c r="F71" s="24"/>
      <c r="G71" s="24"/>
      <c r="H71" s="24"/>
      <c r="I71" s="24"/>
      <c r="J71" s="24"/>
      <c r="K71" s="24"/>
      <c r="L71" s="24"/>
    </row>
    <row r="72" spans="1:12" x14ac:dyDescent="0.2">
      <c r="C72" s="5" t="s">
        <v>744</v>
      </c>
    </row>
    <row r="73" spans="1:12" x14ac:dyDescent="0.2">
      <c r="A73" s="5"/>
    </row>
  </sheetData>
  <phoneticPr fontId="4"/>
  <pageMargins left="0.23000000000000004" right="0.23000000000000004" top="0.59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S73"/>
  <sheetViews>
    <sheetView showGridLines="0" topLeftCell="A10" zoomScale="75" workbookViewId="0"/>
  </sheetViews>
  <sheetFormatPr defaultColWidth="5.69921875" defaultRowHeight="17.25" x14ac:dyDescent="0.2"/>
  <cols>
    <col min="1" max="1" width="10.69921875" style="6" customWidth="1"/>
    <col min="2" max="2" width="1.69921875" style="6" customWidth="1"/>
    <col min="3" max="3" width="13.69921875" style="6" customWidth="1"/>
    <col min="4" max="6" width="5.69921875" style="6"/>
    <col min="7" max="7" width="6.69921875" style="6" customWidth="1"/>
    <col min="8" max="8" width="5.69921875" style="6"/>
    <col min="9" max="9" width="6.69921875" style="6" customWidth="1"/>
    <col min="10" max="10" width="5.69921875" style="6"/>
    <col min="11" max="11" width="6.69921875" style="6" customWidth="1"/>
    <col min="12" max="12" width="5.69921875" style="6"/>
    <col min="13" max="13" width="6.69921875" style="6" customWidth="1"/>
    <col min="14" max="14" width="5.69921875" style="6"/>
    <col min="15" max="15" width="6.69921875" style="6" customWidth="1"/>
    <col min="16" max="16384" width="5.69921875" style="6"/>
  </cols>
  <sheetData>
    <row r="1" spans="1:19" x14ac:dyDescent="0.2">
      <c r="A1" s="5"/>
    </row>
    <row r="6" spans="1:19" x14ac:dyDescent="0.2">
      <c r="H6" s="1" t="s">
        <v>776</v>
      </c>
    </row>
    <row r="7" spans="1:19" ht="18" thickBot="1" x14ac:dyDescent="0.25">
      <c r="B7" s="7"/>
      <c r="C7" s="7"/>
      <c r="D7" s="7"/>
      <c r="E7" s="7"/>
      <c r="F7" s="7"/>
      <c r="G7" s="7"/>
      <c r="H7" s="7"/>
      <c r="I7" s="73" t="s">
        <v>775</v>
      </c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">
      <c r="D8" s="9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x14ac:dyDescent="0.2">
      <c r="D9" s="9"/>
      <c r="F9" s="10"/>
      <c r="G9" s="12"/>
      <c r="H9" s="12"/>
      <c r="I9" s="12"/>
      <c r="J9" s="11" t="s">
        <v>774</v>
      </c>
      <c r="K9" s="12"/>
      <c r="L9" s="12"/>
      <c r="M9" s="12"/>
      <c r="N9" s="12"/>
      <c r="O9" s="12"/>
      <c r="P9" s="9"/>
      <c r="R9" s="9"/>
    </row>
    <row r="10" spans="1:19" x14ac:dyDescent="0.2">
      <c r="D10" s="14" t="s">
        <v>514</v>
      </c>
      <c r="F10" s="9"/>
      <c r="H10" s="10"/>
      <c r="I10" s="12"/>
      <c r="J10" s="12"/>
      <c r="K10" s="11" t="s">
        <v>773</v>
      </c>
      <c r="L10" s="12"/>
      <c r="M10" s="12"/>
      <c r="N10" s="12"/>
      <c r="O10" s="12"/>
      <c r="P10" s="14" t="s">
        <v>772</v>
      </c>
      <c r="R10" s="14" t="s">
        <v>771</v>
      </c>
    </row>
    <row r="11" spans="1:19" x14ac:dyDescent="0.2">
      <c r="D11" s="10"/>
      <c r="E11" s="12"/>
      <c r="F11" s="13" t="s">
        <v>770</v>
      </c>
      <c r="G11" s="12"/>
      <c r="H11" s="13" t="s">
        <v>769</v>
      </c>
      <c r="I11" s="12"/>
      <c r="J11" s="13" t="s">
        <v>768</v>
      </c>
      <c r="K11" s="12"/>
      <c r="L11" s="13" t="s">
        <v>767</v>
      </c>
      <c r="M11" s="12"/>
      <c r="N11" s="13" t="s">
        <v>766</v>
      </c>
      <c r="O11" s="12"/>
      <c r="P11" s="10"/>
      <c r="Q11" s="12"/>
      <c r="R11" s="13" t="s">
        <v>765</v>
      </c>
      <c r="S11" s="12"/>
    </row>
    <row r="12" spans="1:19" x14ac:dyDescent="0.2">
      <c r="B12" s="12"/>
      <c r="C12" s="12"/>
      <c r="D12" s="82" t="s">
        <v>764</v>
      </c>
      <c r="E12" s="82" t="s">
        <v>763</v>
      </c>
      <c r="F12" s="82" t="s">
        <v>764</v>
      </c>
      <c r="G12" s="82" t="s">
        <v>763</v>
      </c>
      <c r="H12" s="82" t="s">
        <v>764</v>
      </c>
      <c r="I12" s="82" t="s">
        <v>763</v>
      </c>
      <c r="J12" s="82" t="s">
        <v>764</v>
      </c>
      <c r="K12" s="82" t="s">
        <v>763</v>
      </c>
      <c r="L12" s="82" t="s">
        <v>764</v>
      </c>
      <c r="M12" s="82" t="s">
        <v>763</v>
      </c>
      <c r="N12" s="82" t="s">
        <v>764</v>
      </c>
      <c r="O12" s="82" t="s">
        <v>763</v>
      </c>
      <c r="P12" s="82" t="s">
        <v>764</v>
      </c>
      <c r="Q12" s="82" t="s">
        <v>763</v>
      </c>
      <c r="R12" s="82" t="s">
        <v>764</v>
      </c>
      <c r="S12" s="82" t="s">
        <v>763</v>
      </c>
    </row>
    <row r="13" spans="1:19" x14ac:dyDescent="0.2">
      <c r="D13" s="9"/>
      <c r="S13" s="5" t="s">
        <v>762</v>
      </c>
    </row>
    <row r="14" spans="1:19" x14ac:dyDescent="0.2">
      <c r="B14" s="1" t="s">
        <v>761</v>
      </c>
      <c r="C14" s="5" t="s">
        <v>514</v>
      </c>
      <c r="D14" s="3">
        <f>SUM(D16:D70)</f>
        <v>426</v>
      </c>
      <c r="E14" s="2">
        <f>SUM(E16:E70)</f>
        <v>509</v>
      </c>
      <c r="F14" s="2">
        <f>SUM(F16:F70)</f>
        <v>76</v>
      </c>
      <c r="G14" s="2">
        <f>SUM(G16:G70)</f>
        <v>49</v>
      </c>
      <c r="H14" s="2">
        <f>SUM(H16:H70)</f>
        <v>71</v>
      </c>
      <c r="I14" s="2">
        <f>SUM(I16:I70)</f>
        <v>35</v>
      </c>
      <c r="J14" s="2">
        <f>SUM(J16:J70)</f>
        <v>104</v>
      </c>
      <c r="K14" s="2">
        <f>SUM(K16:K70)</f>
        <v>47</v>
      </c>
      <c r="L14" s="2">
        <f>SUM(L16:L70)</f>
        <v>70</v>
      </c>
      <c r="M14" s="2">
        <f>SUM(M16:M70)</f>
        <v>82</v>
      </c>
      <c r="N14" s="2">
        <f>SUM(N16:N70)</f>
        <v>59</v>
      </c>
      <c r="O14" s="2">
        <f>SUM(O16:O70)</f>
        <v>29</v>
      </c>
      <c r="P14" s="2">
        <f>SUM(P16:P70)</f>
        <v>42</v>
      </c>
      <c r="Q14" s="2">
        <f>SUM(Q16:Q70)</f>
        <v>185</v>
      </c>
      <c r="R14" s="2">
        <f>SUM(R16:R70)</f>
        <v>4</v>
      </c>
      <c r="S14" s="2">
        <f>SUM(S16:S70)</f>
        <v>82</v>
      </c>
    </row>
    <row r="15" spans="1:19" x14ac:dyDescent="0.2">
      <c r="D15" s="9"/>
    </row>
    <row r="16" spans="1:19" x14ac:dyDescent="0.2">
      <c r="C16" s="5" t="s">
        <v>186</v>
      </c>
      <c r="D16" s="21">
        <f>F16+H16+J16+L16+N16+P16+R16</f>
        <v>49</v>
      </c>
      <c r="E16" s="22">
        <f>G16+I16+K16+M16+O16+Q16+S16</f>
        <v>49</v>
      </c>
      <c r="F16" s="19">
        <v>12</v>
      </c>
      <c r="G16" s="19">
        <v>6</v>
      </c>
      <c r="H16" s="19">
        <v>3</v>
      </c>
      <c r="I16" s="19">
        <v>2</v>
      </c>
      <c r="J16" s="19">
        <v>5</v>
      </c>
      <c r="K16" s="20" t="s">
        <v>759</v>
      </c>
      <c r="L16" s="19">
        <v>19</v>
      </c>
      <c r="M16" s="19">
        <v>14</v>
      </c>
      <c r="N16" s="19">
        <v>2</v>
      </c>
      <c r="O16" s="19">
        <v>5</v>
      </c>
      <c r="P16" s="19">
        <v>8</v>
      </c>
      <c r="Q16" s="19">
        <v>19</v>
      </c>
      <c r="R16" s="20" t="s">
        <v>759</v>
      </c>
      <c r="S16" s="19">
        <v>3</v>
      </c>
    </row>
    <row r="17" spans="3:19" x14ac:dyDescent="0.2">
      <c r="C17" s="5" t="s">
        <v>185</v>
      </c>
      <c r="D17" s="21">
        <f>F17+H17+J17+L17+N17+P17+R17</f>
        <v>1</v>
      </c>
      <c r="E17" s="22">
        <f>G17+I17+K17+M17+O17+Q17+S17</f>
        <v>12</v>
      </c>
      <c r="F17" s="20" t="s">
        <v>759</v>
      </c>
      <c r="G17" s="19">
        <v>2</v>
      </c>
      <c r="H17" s="20" t="s">
        <v>759</v>
      </c>
      <c r="I17" s="20" t="s">
        <v>759</v>
      </c>
      <c r="J17" s="19">
        <v>1</v>
      </c>
      <c r="K17" s="19">
        <v>1</v>
      </c>
      <c r="L17" s="20" t="s">
        <v>759</v>
      </c>
      <c r="M17" s="20" t="s">
        <v>759</v>
      </c>
      <c r="N17" s="20" t="s">
        <v>759</v>
      </c>
      <c r="O17" s="19">
        <v>2</v>
      </c>
      <c r="P17" s="20" t="s">
        <v>759</v>
      </c>
      <c r="Q17" s="19">
        <v>5</v>
      </c>
      <c r="R17" s="20" t="s">
        <v>759</v>
      </c>
      <c r="S17" s="19">
        <v>2</v>
      </c>
    </row>
    <row r="18" spans="3:19" x14ac:dyDescent="0.2">
      <c r="C18" s="5" t="s">
        <v>184</v>
      </c>
      <c r="D18" s="21">
        <f>F18+H18+J18+L18+N18+P18+R18</f>
        <v>2</v>
      </c>
      <c r="E18" s="22">
        <f>G18+I18+K18+M18+O18+Q18+S18</f>
        <v>15</v>
      </c>
      <c r="F18" s="19">
        <v>1</v>
      </c>
      <c r="G18" s="19">
        <v>1</v>
      </c>
      <c r="H18" s="20" t="s">
        <v>759</v>
      </c>
      <c r="I18" s="20" t="s">
        <v>759</v>
      </c>
      <c r="J18" s="20" t="s">
        <v>759</v>
      </c>
      <c r="K18" s="19">
        <v>5</v>
      </c>
      <c r="L18" s="20" t="s">
        <v>759</v>
      </c>
      <c r="M18" s="19">
        <v>1</v>
      </c>
      <c r="N18" s="19">
        <v>1</v>
      </c>
      <c r="O18" s="19">
        <v>2</v>
      </c>
      <c r="P18" s="20" t="s">
        <v>759</v>
      </c>
      <c r="Q18" s="19">
        <v>4</v>
      </c>
      <c r="R18" s="20" t="s">
        <v>759</v>
      </c>
      <c r="S18" s="19">
        <v>2</v>
      </c>
    </row>
    <row r="19" spans="3:19" x14ac:dyDescent="0.2">
      <c r="C19" s="5" t="s">
        <v>183</v>
      </c>
      <c r="D19" s="21">
        <f>F19+H19+J19+L19+N19+P19+R19</f>
        <v>9</v>
      </c>
      <c r="E19" s="22">
        <f>G19+I19+K19+M19+O19+Q19+S19</f>
        <v>8</v>
      </c>
      <c r="F19" s="19">
        <v>2</v>
      </c>
      <c r="G19" s="20" t="s">
        <v>759</v>
      </c>
      <c r="H19" s="20" t="s">
        <v>759</v>
      </c>
      <c r="I19" s="19">
        <v>2</v>
      </c>
      <c r="J19" s="19">
        <v>5</v>
      </c>
      <c r="K19" s="19">
        <v>1</v>
      </c>
      <c r="L19" s="19">
        <v>2</v>
      </c>
      <c r="M19" s="19">
        <v>1</v>
      </c>
      <c r="N19" s="20" t="s">
        <v>759</v>
      </c>
      <c r="O19" s="19">
        <v>1</v>
      </c>
      <c r="P19" s="20" t="s">
        <v>759</v>
      </c>
      <c r="Q19" s="19">
        <v>2</v>
      </c>
      <c r="R19" s="20" t="s">
        <v>759</v>
      </c>
      <c r="S19" s="19">
        <v>1</v>
      </c>
    </row>
    <row r="20" spans="3:19" x14ac:dyDescent="0.2">
      <c r="C20" s="5" t="s">
        <v>182</v>
      </c>
      <c r="D20" s="16" t="s">
        <v>759</v>
      </c>
      <c r="E20" s="22">
        <f>G20+I20+K20+M20+O20+Q20+S20</f>
        <v>10</v>
      </c>
      <c r="F20" s="20" t="s">
        <v>759</v>
      </c>
      <c r="G20" s="20" t="s">
        <v>759</v>
      </c>
      <c r="H20" s="20" t="s">
        <v>759</v>
      </c>
      <c r="I20" s="20" t="s">
        <v>759</v>
      </c>
      <c r="J20" s="20" t="s">
        <v>759</v>
      </c>
      <c r="K20" s="19">
        <v>1</v>
      </c>
      <c r="L20" s="20" t="s">
        <v>759</v>
      </c>
      <c r="M20" s="19">
        <v>2</v>
      </c>
      <c r="N20" s="20" t="s">
        <v>759</v>
      </c>
      <c r="O20" s="20" t="s">
        <v>759</v>
      </c>
      <c r="P20" s="20" t="s">
        <v>759</v>
      </c>
      <c r="Q20" s="19">
        <v>4</v>
      </c>
      <c r="R20" s="20" t="s">
        <v>759</v>
      </c>
      <c r="S20" s="19">
        <v>3</v>
      </c>
    </row>
    <row r="21" spans="3:19" x14ac:dyDescent="0.2">
      <c r="C21" s="5" t="s">
        <v>181</v>
      </c>
      <c r="D21" s="21">
        <f>F21+H21+J21+L21+N21+P21+R21</f>
        <v>5</v>
      </c>
      <c r="E21" s="22">
        <f>G21+I21+K21+M21+O21+Q21+S21</f>
        <v>19</v>
      </c>
      <c r="F21" s="20" t="s">
        <v>759</v>
      </c>
      <c r="G21" s="20" t="s">
        <v>759</v>
      </c>
      <c r="H21" s="20" t="s">
        <v>759</v>
      </c>
      <c r="I21" s="19">
        <v>3</v>
      </c>
      <c r="J21" s="20" t="s">
        <v>759</v>
      </c>
      <c r="K21" s="19">
        <v>3</v>
      </c>
      <c r="L21" s="20" t="s">
        <v>759</v>
      </c>
      <c r="M21" s="19">
        <v>2</v>
      </c>
      <c r="N21" s="20" t="s">
        <v>759</v>
      </c>
      <c r="O21" s="19">
        <v>4</v>
      </c>
      <c r="P21" s="19">
        <v>5</v>
      </c>
      <c r="Q21" s="19">
        <v>4</v>
      </c>
      <c r="R21" s="20" t="s">
        <v>759</v>
      </c>
      <c r="S21" s="19">
        <v>3</v>
      </c>
    </row>
    <row r="22" spans="3:19" x14ac:dyDescent="0.2">
      <c r="C22" s="5" t="s">
        <v>180</v>
      </c>
      <c r="D22" s="21">
        <f>F22+H22+J22+L22+N22+P22+R22</f>
        <v>13</v>
      </c>
      <c r="E22" s="22">
        <f>G22+I22+K22+M22+O22+Q22+S22</f>
        <v>22</v>
      </c>
      <c r="F22" s="20" t="s">
        <v>759</v>
      </c>
      <c r="G22" s="20" t="s">
        <v>759</v>
      </c>
      <c r="H22" s="20" t="s">
        <v>759</v>
      </c>
      <c r="I22" s="20" t="s">
        <v>759</v>
      </c>
      <c r="J22" s="19">
        <v>7</v>
      </c>
      <c r="K22" s="19">
        <v>1</v>
      </c>
      <c r="L22" s="19">
        <v>4</v>
      </c>
      <c r="M22" s="19">
        <v>11</v>
      </c>
      <c r="N22" s="20" t="s">
        <v>759</v>
      </c>
      <c r="O22" s="20" t="s">
        <v>759</v>
      </c>
      <c r="P22" s="19">
        <v>2</v>
      </c>
      <c r="Q22" s="19">
        <v>6</v>
      </c>
      <c r="R22" s="20" t="s">
        <v>759</v>
      </c>
      <c r="S22" s="19">
        <v>4</v>
      </c>
    </row>
    <row r="23" spans="3:19" x14ac:dyDescent="0.2">
      <c r="D23" s="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3:19" x14ac:dyDescent="0.2">
      <c r="C24" s="5" t="s">
        <v>179</v>
      </c>
      <c r="D24" s="21">
        <f>F24+H24+J24+L24+N24+P24+R24</f>
        <v>12</v>
      </c>
      <c r="E24" s="22">
        <f>G24+I24+K24+M24+O24+Q24+S24</f>
        <v>21</v>
      </c>
      <c r="F24" s="19">
        <v>8</v>
      </c>
      <c r="G24" s="19">
        <v>3</v>
      </c>
      <c r="H24" s="19">
        <v>1</v>
      </c>
      <c r="I24" s="20" t="s">
        <v>759</v>
      </c>
      <c r="J24" s="19">
        <v>1</v>
      </c>
      <c r="K24" s="19">
        <v>5</v>
      </c>
      <c r="L24" s="20" t="s">
        <v>759</v>
      </c>
      <c r="M24" s="20" t="s">
        <v>759</v>
      </c>
      <c r="N24" s="19">
        <v>1</v>
      </c>
      <c r="O24" s="20" t="s">
        <v>759</v>
      </c>
      <c r="P24" s="19">
        <v>1</v>
      </c>
      <c r="Q24" s="19">
        <v>8</v>
      </c>
      <c r="R24" s="20" t="s">
        <v>759</v>
      </c>
      <c r="S24" s="19">
        <v>5</v>
      </c>
    </row>
    <row r="25" spans="3:19" x14ac:dyDescent="0.2">
      <c r="C25" s="5" t="s">
        <v>178</v>
      </c>
      <c r="D25" s="21">
        <f>F25+H25+J25+L25+N25+P25+R25</f>
        <v>6</v>
      </c>
      <c r="E25" s="22">
        <f>G25+I25+K25+M25+O25+Q25+S25</f>
        <v>3</v>
      </c>
      <c r="F25" s="19">
        <v>5</v>
      </c>
      <c r="G25" s="19">
        <v>1</v>
      </c>
      <c r="H25" s="20" t="s">
        <v>759</v>
      </c>
      <c r="I25" s="20" t="s">
        <v>759</v>
      </c>
      <c r="J25" s="20" t="s">
        <v>759</v>
      </c>
      <c r="K25" s="20" t="s">
        <v>759</v>
      </c>
      <c r="L25" s="19">
        <v>1</v>
      </c>
      <c r="M25" s="20" t="s">
        <v>759</v>
      </c>
      <c r="N25" s="20" t="s">
        <v>759</v>
      </c>
      <c r="O25" s="20" t="s">
        <v>759</v>
      </c>
      <c r="P25" s="20" t="s">
        <v>759</v>
      </c>
      <c r="Q25" s="19">
        <v>2</v>
      </c>
      <c r="R25" s="20" t="s">
        <v>759</v>
      </c>
      <c r="S25" s="20" t="s">
        <v>759</v>
      </c>
    </row>
    <row r="26" spans="3:19" x14ac:dyDescent="0.2">
      <c r="C26" s="5" t="s">
        <v>177</v>
      </c>
      <c r="D26" s="21">
        <f>F26+H26+J26+L26+N26+P26+R26</f>
        <v>2</v>
      </c>
      <c r="E26" s="22">
        <f>G26+I26+K26+M26+O26+Q26+S26</f>
        <v>8</v>
      </c>
      <c r="F26" s="19">
        <v>1</v>
      </c>
      <c r="G26" s="19">
        <v>1</v>
      </c>
      <c r="H26" s="20" t="s">
        <v>759</v>
      </c>
      <c r="I26" s="20" t="s">
        <v>759</v>
      </c>
      <c r="J26" s="20" t="s">
        <v>759</v>
      </c>
      <c r="K26" s="19">
        <v>2</v>
      </c>
      <c r="L26" s="19">
        <v>1</v>
      </c>
      <c r="M26" s="20" t="s">
        <v>759</v>
      </c>
      <c r="N26" s="20" t="s">
        <v>759</v>
      </c>
      <c r="O26" s="19">
        <v>1</v>
      </c>
      <c r="P26" s="20" t="s">
        <v>759</v>
      </c>
      <c r="Q26" s="19">
        <v>4</v>
      </c>
      <c r="R26" s="20" t="s">
        <v>759</v>
      </c>
      <c r="S26" s="20" t="s">
        <v>759</v>
      </c>
    </row>
    <row r="27" spans="3:19" x14ac:dyDescent="0.2">
      <c r="C27" s="5" t="s">
        <v>176</v>
      </c>
      <c r="D27" s="21">
        <f>F27+H27+J27+L27+N27+P27+R27</f>
        <v>1</v>
      </c>
      <c r="E27" s="22">
        <f>G27+I27+K27+M27+O27+Q27+S27</f>
        <v>3</v>
      </c>
      <c r="F27" s="20" t="s">
        <v>759</v>
      </c>
      <c r="G27" s="19">
        <v>2</v>
      </c>
      <c r="H27" s="20" t="s">
        <v>759</v>
      </c>
      <c r="I27" s="20" t="s">
        <v>759</v>
      </c>
      <c r="J27" s="20" t="s">
        <v>759</v>
      </c>
      <c r="K27" s="20" t="s">
        <v>759</v>
      </c>
      <c r="L27" s="20" t="s">
        <v>759</v>
      </c>
      <c r="M27" s="20" t="s">
        <v>759</v>
      </c>
      <c r="N27" s="20" t="s">
        <v>759</v>
      </c>
      <c r="O27" s="20" t="s">
        <v>759</v>
      </c>
      <c r="P27" s="19">
        <v>1</v>
      </c>
      <c r="Q27" s="19">
        <v>1</v>
      </c>
      <c r="R27" s="20" t="s">
        <v>759</v>
      </c>
      <c r="S27" s="20" t="s">
        <v>759</v>
      </c>
    </row>
    <row r="28" spans="3:19" x14ac:dyDescent="0.2">
      <c r="C28" s="5" t="s">
        <v>175</v>
      </c>
      <c r="D28" s="21">
        <f>F28+H28+J28+L28+N28+P28+R28</f>
        <v>8</v>
      </c>
      <c r="E28" s="22">
        <f>G28+I28+K28+M28+O28+Q28+S28</f>
        <v>10</v>
      </c>
      <c r="F28" s="19">
        <v>3</v>
      </c>
      <c r="G28" s="19">
        <v>1</v>
      </c>
      <c r="H28" s="19">
        <v>1</v>
      </c>
      <c r="I28" s="20" t="s">
        <v>759</v>
      </c>
      <c r="J28" s="20" t="s">
        <v>759</v>
      </c>
      <c r="K28" s="19">
        <v>1</v>
      </c>
      <c r="L28" s="19">
        <v>2</v>
      </c>
      <c r="M28" s="19">
        <v>2</v>
      </c>
      <c r="N28" s="20" t="s">
        <v>759</v>
      </c>
      <c r="O28" s="20" t="s">
        <v>759</v>
      </c>
      <c r="P28" s="19">
        <v>1</v>
      </c>
      <c r="Q28" s="19">
        <v>5</v>
      </c>
      <c r="R28" s="19">
        <v>1</v>
      </c>
      <c r="S28" s="19">
        <v>1</v>
      </c>
    </row>
    <row r="29" spans="3:19" x14ac:dyDescent="0.2">
      <c r="C29" s="5" t="s">
        <v>174</v>
      </c>
      <c r="D29" s="21">
        <f>F29+H29+J29+L29+N29+P29+R29</f>
        <v>2</v>
      </c>
      <c r="E29" s="22">
        <f>G29+I29+K29+M29+O29+Q29+S29</f>
        <v>5</v>
      </c>
      <c r="F29" s="19">
        <v>1</v>
      </c>
      <c r="G29" s="20" t="s">
        <v>759</v>
      </c>
      <c r="H29" s="20" t="s">
        <v>759</v>
      </c>
      <c r="I29" s="20" t="s">
        <v>759</v>
      </c>
      <c r="J29" s="20" t="s">
        <v>759</v>
      </c>
      <c r="K29" s="20" t="s">
        <v>759</v>
      </c>
      <c r="L29" s="20" t="s">
        <v>759</v>
      </c>
      <c r="M29" s="20" t="s">
        <v>759</v>
      </c>
      <c r="N29" s="20" t="s">
        <v>759</v>
      </c>
      <c r="O29" s="20" t="s">
        <v>759</v>
      </c>
      <c r="P29" s="19">
        <v>1</v>
      </c>
      <c r="Q29" s="19">
        <v>5</v>
      </c>
      <c r="R29" s="20" t="s">
        <v>759</v>
      </c>
      <c r="S29" s="20" t="s">
        <v>759</v>
      </c>
    </row>
    <row r="30" spans="3:19" x14ac:dyDescent="0.2">
      <c r="C30" s="5" t="s">
        <v>173</v>
      </c>
      <c r="D30" s="21">
        <f>F30+H30+J30+L30+N30+P30+R30</f>
        <v>1</v>
      </c>
      <c r="E30" s="22">
        <f>G30+I30+K30+M30+O30+Q30+S30</f>
        <v>3</v>
      </c>
      <c r="F30" s="19">
        <v>1</v>
      </c>
      <c r="G30" s="20" t="s">
        <v>759</v>
      </c>
      <c r="H30" s="20" t="s">
        <v>759</v>
      </c>
      <c r="I30" s="20" t="s">
        <v>759</v>
      </c>
      <c r="J30" s="20" t="s">
        <v>759</v>
      </c>
      <c r="K30" s="19">
        <v>1</v>
      </c>
      <c r="L30" s="20" t="s">
        <v>759</v>
      </c>
      <c r="M30" s="19">
        <v>1</v>
      </c>
      <c r="N30" s="20" t="s">
        <v>759</v>
      </c>
      <c r="O30" s="20" t="s">
        <v>759</v>
      </c>
      <c r="P30" s="20" t="s">
        <v>759</v>
      </c>
      <c r="Q30" s="20" t="s">
        <v>759</v>
      </c>
      <c r="R30" s="20" t="s">
        <v>759</v>
      </c>
      <c r="S30" s="19">
        <v>1</v>
      </c>
    </row>
    <row r="31" spans="3:19" x14ac:dyDescent="0.2">
      <c r="C31" s="5" t="s">
        <v>172</v>
      </c>
      <c r="D31" s="16" t="s">
        <v>759</v>
      </c>
      <c r="E31" s="22">
        <f>G31+I31+K31+M31+O31+Q31+S31</f>
        <v>3</v>
      </c>
      <c r="F31" s="20" t="s">
        <v>759</v>
      </c>
      <c r="G31" s="20" t="s">
        <v>759</v>
      </c>
      <c r="H31" s="20" t="s">
        <v>759</v>
      </c>
      <c r="I31" s="20" t="s">
        <v>759</v>
      </c>
      <c r="J31" s="20" t="s">
        <v>759</v>
      </c>
      <c r="K31" s="19">
        <v>1</v>
      </c>
      <c r="L31" s="20" t="s">
        <v>759</v>
      </c>
      <c r="M31" s="20" t="s">
        <v>759</v>
      </c>
      <c r="N31" s="20" t="s">
        <v>759</v>
      </c>
      <c r="O31" s="20" t="s">
        <v>759</v>
      </c>
      <c r="P31" s="20" t="s">
        <v>759</v>
      </c>
      <c r="Q31" s="19">
        <v>2</v>
      </c>
      <c r="R31" s="20" t="s">
        <v>759</v>
      </c>
      <c r="S31" s="20" t="s">
        <v>759</v>
      </c>
    </row>
    <row r="32" spans="3:19" x14ac:dyDescent="0.2">
      <c r="C32" s="5" t="s">
        <v>171</v>
      </c>
      <c r="D32" s="21">
        <f>F32+H32+J32+L32+N32+P32+R32</f>
        <v>7</v>
      </c>
      <c r="E32" s="22">
        <f>G32+I32+K32+M32+O32+Q32+S32</f>
        <v>9</v>
      </c>
      <c r="F32" s="19">
        <v>3</v>
      </c>
      <c r="G32" s="19">
        <v>5</v>
      </c>
      <c r="H32" s="20" t="s">
        <v>759</v>
      </c>
      <c r="I32" s="20" t="s">
        <v>759</v>
      </c>
      <c r="J32" s="19">
        <v>2</v>
      </c>
      <c r="K32" s="20" t="s">
        <v>759</v>
      </c>
      <c r="L32" s="20" t="s">
        <v>759</v>
      </c>
      <c r="M32" s="20" t="s">
        <v>759</v>
      </c>
      <c r="N32" s="20" t="s">
        <v>759</v>
      </c>
      <c r="O32" s="20" t="s">
        <v>759</v>
      </c>
      <c r="P32" s="19">
        <v>2</v>
      </c>
      <c r="Q32" s="19">
        <v>4</v>
      </c>
      <c r="R32" s="20" t="s">
        <v>759</v>
      </c>
      <c r="S32" s="20" t="s">
        <v>759</v>
      </c>
    </row>
    <row r="33" spans="3:19" x14ac:dyDescent="0.2">
      <c r="D33" s="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3:19" x14ac:dyDescent="0.2">
      <c r="C34" s="5" t="s">
        <v>170</v>
      </c>
      <c r="D34" s="21">
        <f>F34+H34+J34+L34+N34+P34+R34</f>
        <v>15</v>
      </c>
      <c r="E34" s="22">
        <f>G34+I34+K34+M34+O34+Q34+S34</f>
        <v>20</v>
      </c>
      <c r="F34" s="19">
        <v>3</v>
      </c>
      <c r="G34" s="19">
        <v>5</v>
      </c>
      <c r="H34" s="20" t="s">
        <v>759</v>
      </c>
      <c r="I34" s="20" t="s">
        <v>759</v>
      </c>
      <c r="J34" s="19">
        <v>3</v>
      </c>
      <c r="K34" s="19">
        <v>4</v>
      </c>
      <c r="L34" s="19">
        <v>6</v>
      </c>
      <c r="M34" s="19">
        <v>4</v>
      </c>
      <c r="N34" s="19">
        <v>3</v>
      </c>
      <c r="O34" s="19">
        <v>2</v>
      </c>
      <c r="P34" s="20" t="s">
        <v>759</v>
      </c>
      <c r="Q34" s="19">
        <v>3</v>
      </c>
      <c r="R34" s="20" t="s">
        <v>759</v>
      </c>
      <c r="S34" s="19">
        <v>2</v>
      </c>
    </row>
    <row r="35" spans="3:19" x14ac:dyDescent="0.2">
      <c r="C35" s="5" t="s">
        <v>169</v>
      </c>
      <c r="D35" s="16" t="s">
        <v>759</v>
      </c>
      <c r="E35" s="22">
        <f>G35+I35+K35+M35+O35+Q35+S35</f>
        <v>6</v>
      </c>
      <c r="F35" s="20" t="s">
        <v>759</v>
      </c>
      <c r="G35" s="19">
        <v>1</v>
      </c>
      <c r="H35" s="20" t="s">
        <v>759</v>
      </c>
      <c r="I35" s="20" t="s">
        <v>759</v>
      </c>
      <c r="J35" s="20" t="s">
        <v>759</v>
      </c>
      <c r="K35" s="20" t="s">
        <v>759</v>
      </c>
      <c r="L35" s="20" t="s">
        <v>759</v>
      </c>
      <c r="M35" s="19">
        <v>1</v>
      </c>
      <c r="N35" s="20" t="s">
        <v>759</v>
      </c>
      <c r="O35" s="20" t="s">
        <v>759</v>
      </c>
      <c r="P35" s="20" t="s">
        <v>759</v>
      </c>
      <c r="Q35" s="19">
        <v>3</v>
      </c>
      <c r="R35" s="20" t="s">
        <v>759</v>
      </c>
      <c r="S35" s="19">
        <v>1</v>
      </c>
    </row>
    <row r="36" spans="3:19" x14ac:dyDescent="0.2">
      <c r="C36" s="5" t="s">
        <v>168</v>
      </c>
      <c r="D36" s="21">
        <f>F36+H36+J36+L36+N36+P36+R36</f>
        <v>4</v>
      </c>
      <c r="E36" s="22">
        <f>G36+I36+K36+M36+O36+Q36+S36</f>
        <v>10</v>
      </c>
      <c r="F36" s="19">
        <v>2</v>
      </c>
      <c r="G36" s="19">
        <v>2</v>
      </c>
      <c r="H36" s="19">
        <v>1</v>
      </c>
      <c r="I36" s="20" t="s">
        <v>759</v>
      </c>
      <c r="J36" s="19">
        <v>1</v>
      </c>
      <c r="K36" s="19">
        <v>2</v>
      </c>
      <c r="L36" s="20" t="s">
        <v>759</v>
      </c>
      <c r="M36" s="19">
        <v>2</v>
      </c>
      <c r="N36" s="20" t="s">
        <v>759</v>
      </c>
      <c r="O36" s="20" t="s">
        <v>759</v>
      </c>
      <c r="P36" s="20" t="s">
        <v>759</v>
      </c>
      <c r="Q36" s="19">
        <v>3</v>
      </c>
      <c r="R36" s="20" t="s">
        <v>759</v>
      </c>
      <c r="S36" s="19">
        <v>1</v>
      </c>
    </row>
    <row r="37" spans="3:19" x14ac:dyDescent="0.2">
      <c r="C37" s="5" t="s">
        <v>167</v>
      </c>
      <c r="D37" s="21">
        <f>F37+H37+J37+L37+N37+P37+R37</f>
        <v>200</v>
      </c>
      <c r="E37" s="22">
        <f>G37+I37+K37+M37+O37+Q37+S37</f>
        <v>40</v>
      </c>
      <c r="F37" s="19">
        <v>13</v>
      </c>
      <c r="G37" s="19">
        <v>5</v>
      </c>
      <c r="H37" s="19">
        <v>57</v>
      </c>
      <c r="I37" s="19">
        <v>12</v>
      </c>
      <c r="J37" s="19">
        <v>53</v>
      </c>
      <c r="K37" s="19">
        <v>2</v>
      </c>
      <c r="L37" s="19">
        <v>30</v>
      </c>
      <c r="M37" s="19">
        <v>10</v>
      </c>
      <c r="N37" s="19">
        <v>44</v>
      </c>
      <c r="O37" s="19">
        <v>3</v>
      </c>
      <c r="P37" s="19">
        <v>3</v>
      </c>
      <c r="Q37" s="19">
        <v>8</v>
      </c>
      <c r="R37" s="20" t="s">
        <v>759</v>
      </c>
      <c r="S37" s="20" t="s">
        <v>759</v>
      </c>
    </row>
    <row r="38" spans="3:19" x14ac:dyDescent="0.2">
      <c r="C38" s="5" t="s">
        <v>166</v>
      </c>
      <c r="D38" s="21">
        <f>F38+H38+J38+L38+N38+P38+R38</f>
        <v>1</v>
      </c>
      <c r="E38" s="22">
        <f>G38+I38+K38+M38+O38+Q38+S38</f>
        <v>1</v>
      </c>
      <c r="F38" s="20" t="s">
        <v>759</v>
      </c>
      <c r="G38" s="20" t="s">
        <v>759</v>
      </c>
      <c r="H38" s="20" t="s">
        <v>759</v>
      </c>
      <c r="I38" s="20" t="s">
        <v>759</v>
      </c>
      <c r="J38" s="20" t="s">
        <v>759</v>
      </c>
      <c r="K38" s="20" t="s">
        <v>759</v>
      </c>
      <c r="L38" s="20" t="s">
        <v>759</v>
      </c>
      <c r="M38" s="20" t="s">
        <v>759</v>
      </c>
      <c r="N38" s="20" t="s">
        <v>759</v>
      </c>
      <c r="O38" s="20" t="s">
        <v>759</v>
      </c>
      <c r="P38" s="20" t="s">
        <v>759</v>
      </c>
      <c r="Q38" s="20" t="s">
        <v>759</v>
      </c>
      <c r="R38" s="19">
        <v>1</v>
      </c>
      <c r="S38" s="19">
        <v>1</v>
      </c>
    </row>
    <row r="39" spans="3:19" x14ac:dyDescent="0.2">
      <c r="C39" s="5" t="s">
        <v>165</v>
      </c>
      <c r="D39" s="21">
        <f>F39+H39+J39+L39+N39+P39+R39</f>
        <v>8</v>
      </c>
      <c r="E39" s="22">
        <f>G39+I39+K39+M39+O39+Q39+S39</f>
        <v>9</v>
      </c>
      <c r="F39" s="20" t="s">
        <v>759</v>
      </c>
      <c r="G39" s="19">
        <v>3</v>
      </c>
      <c r="H39" s="20" t="s">
        <v>759</v>
      </c>
      <c r="I39" s="20" t="s">
        <v>759</v>
      </c>
      <c r="J39" s="19">
        <v>5</v>
      </c>
      <c r="K39" s="20" t="s">
        <v>759</v>
      </c>
      <c r="L39" s="19">
        <v>1</v>
      </c>
      <c r="M39" s="20" t="s">
        <v>759</v>
      </c>
      <c r="N39" s="19">
        <v>2</v>
      </c>
      <c r="O39" s="19">
        <v>2</v>
      </c>
      <c r="P39" s="20" t="s">
        <v>759</v>
      </c>
      <c r="Q39" s="19">
        <v>4</v>
      </c>
      <c r="R39" s="20" t="s">
        <v>759</v>
      </c>
      <c r="S39" s="20" t="s">
        <v>759</v>
      </c>
    </row>
    <row r="40" spans="3:19" x14ac:dyDescent="0.2">
      <c r="C40" s="5" t="s">
        <v>164</v>
      </c>
      <c r="D40" s="21">
        <f>F40+H40+J40+L40+N40+P40+R40</f>
        <v>10</v>
      </c>
      <c r="E40" s="22">
        <f>G40+I40+K40+M40+O40+Q40+S40</f>
        <v>4</v>
      </c>
      <c r="F40" s="19">
        <v>7</v>
      </c>
      <c r="G40" s="19">
        <v>1</v>
      </c>
      <c r="H40" s="20" t="s">
        <v>759</v>
      </c>
      <c r="I40" s="20" t="s">
        <v>759</v>
      </c>
      <c r="J40" s="20" t="s">
        <v>759</v>
      </c>
      <c r="K40" s="20" t="s">
        <v>759</v>
      </c>
      <c r="L40" s="19">
        <v>1</v>
      </c>
      <c r="M40" s="20" t="s">
        <v>759</v>
      </c>
      <c r="N40" s="20" t="s">
        <v>759</v>
      </c>
      <c r="O40" s="20" t="s">
        <v>759</v>
      </c>
      <c r="P40" s="19">
        <v>2</v>
      </c>
      <c r="Q40" s="19">
        <v>1</v>
      </c>
      <c r="R40" s="20" t="s">
        <v>759</v>
      </c>
      <c r="S40" s="19">
        <v>2</v>
      </c>
    </row>
    <row r="41" spans="3:19" x14ac:dyDescent="0.2">
      <c r="C41" s="5" t="s">
        <v>163</v>
      </c>
      <c r="D41" s="21">
        <f>F41+H41+J41+L41+N41+P41+R41</f>
        <v>3</v>
      </c>
      <c r="E41" s="22">
        <f>G41+I41+K41+M41+O41+Q41+S41</f>
        <v>4</v>
      </c>
      <c r="F41" s="19">
        <v>1</v>
      </c>
      <c r="G41" s="19">
        <v>1</v>
      </c>
      <c r="H41" s="19">
        <v>1</v>
      </c>
      <c r="I41" s="20" t="s">
        <v>759</v>
      </c>
      <c r="J41" s="19">
        <v>1</v>
      </c>
      <c r="K41" s="20" t="s">
        <v>759</v>
      </c>
      <c r="L41" s="20" t="s">
        <v>759</v>
      </c>
      <c r="M41" s="20" t="s">
        <v>759</v>
      </c>
      <c r="N41" s="20" t="s">
        <v>759</v>
      </c>
      <c r="O41" s="20" t="s">
        <v>759</v>
      </c>
      <c r="P41" s="20" t="s">
        <v>759</v>
      </c>
      <c r="Q41" s="19">
        <v>3</v>
      </c>
      <c r="R41" s="20" t="s">
        <v>759</v>
      </c>
      <c r="S41" s="20" t="s">
        <v>759</v>
      </c>
    </row>
    <row r="42" spans="3:19" x14ac:dyDescent="0.2">
      <c r="C42" s="5" t="s">
        <v>162</v>
      </c>
      <c r="D42" s="21">
        <f>F42+H42+J42+L42+N42+P42+R42</f>
        <v>10</v>
      </c>
      <c r="E42" s="22">
        <f>G42+I42+K42+M42+O42+Q42+S42</f>
        <v>4</v>
      </c>
      <c r="F42" s="19">
        <v>4</v>
      </c>
      <c r="G42" s="20" t="s">
        <v>759</v>
      </c>
      <c r="H42" s="20" t="s">
        <v>759</v>
      </c>
      <c r="I42" s="20" t="s">
        <v>759</v>
      </c>
      <c r="J42" s="19">
        <v>5</v>
      </c>
      <c r="K42" s="19">
        <v>2</v>
      </c>
      <c r="L42" s="20" t="s">
        <v>759</v>
      </c>
      <c r="M42" s="20" t="s">
        <v>759</v>
      </c>
      <c r="N42" s="20" t="s">
        <v>759</v>
      </c>
      <c r="O42" s="20" t="s">
        <v>759</v>
      </c>
      <c r="P42" s="19">
        <v>1</v>
      </c>
      <c r="Q42" s="19">
        <v>2</v>
      </c>
      <c r="R42" s="20" t="s">
        <v>759</v>
      </c>
      <c r="S42" s="20" t="s">
        <v>759</v>
      </c>
    </row>
    <row r="43" spans="3:19" x14ac:dyDescent="0.2">
      <c r="C43" s="5" t="s">
        <v>161</v>
      </c>
      <c r="D43" s="21">
        <f>F43+H43+J43+L43+N43+P43+R43</f>
        <v>9</v>
      </c>
      <c r="E43" s="22">
        <f>G43+I43+K43+M43+O43+Q43+S43</f>
        <v>13</v>
      </c>
      <c r="F43" s="19">
        <v>3</v>
      </c>
      <c r="G43" s="19">
        <v>1</v>
      </c>
      <c r="H43" s="20" t="s">
        <v>759</v>
      </c>
      <c r="I43" s="20" t="s">
        <v>759</v>
      </c>
      <c r="J43" s="19">
        <v>5</v>
      </c>
      <c r="K43" s="19">
        <v>2</v>
      </c>
      <c r="L43" s="20" t="s">
        <v>759</v>
      </c>
      <c r="M43" s="19">
        <v>5</v>
      </c>
      <c r="N43" s="20" t="s">
        <v>759</v>
      </c>
      <c r="O43" s="20" t="s">
        <v>759</v>
      </c>
      <c r="P43" s="20" t="s">
        <v>759</v>
      </c>
      <c r="Q43" s="19">
        <v>1</v>
      </c>
      <c r="R43" s="19">
        <v>1</v>
      </c>
      <c r="S43" s="19">
        <v>4</v>
      </c>
    </row>
    <row r="44" spans="3:19" x14ac:dyDescent="0.2">
      <c r="D44" s="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3:19" x14ac:dyDescent="0.2">
      <c r="C45" s="5" t="s">
        <v>160</v>
      </c>
      <c r="D45" s="16" t="s">
        <v>759</v>
      </c>
      <c r="E45" s="22">
        <f>G45+I45+K45+M45+O45+Q45+S45</f>
        <v>6</v>
      </c>
      <c r="F45" s="20" t="s">
        <v>759</v>
      </c>
      <c r="G45" s="20" t="s">
        <v>759</v>
      </c>
      <c r="H45" s="20" t="s">
        <v>759</v>
      </c>
      <c r="I45" s="20" t="s">
        <v>759</v>
      </c>
      <c r="J45" s="20" t="s">
        <v>759</v>
      </c>
      <c r="K45" s="20" t="s">
        <v>759</v>
      </c>
      <c r="L45" s="20" t="s">
        <v>759</v>
      </c>
      <c r="M45" s="19">
        <v>2</v>
      </c>
      <c r="N45" s="20" t="s">
        <v>759</v>
      </c>
      <c r="O45" s="20" t="s">
        <v>759</v>
      </c>
      <c r="P45" s="20" t="s">
        <v>759</v>
      </c>
      <c r="Q45" s="19">
        <v>4</v>
      </c>
      <c r="R45" s="20" t="s">
        <v>759</v>
      </c>
      <c r="S45" s="20" t="s">
        <v>759</v>
      </c>
    </row>
    <row r="46" spans="3:19" x14ac:dyDescent="0.2">
      <c r="C46" s="5" t="s">
        <v>159</v>
      </c>
      <c r="D46" s="21">
        <f>F46+H46+J46+L46+N46+P46+R46</f>
        <v>1</v>
      </c>
      <c r="E46" s="22">
        <f>G46+I46+K46+M46+O46+Q46+S46</f>
        <v>5</v>
      </c>
      <c r="F46" s="20" t="s">
        <v>759</v>
      </c>
      <c r="G46" s="20" t="s">
        <v>759</v>
      </c>
      <c r="H46" s="20" t="s">
        <v>759</v>
      </c>
      <c r="I46" s="20" t="s">
        <v>759</v>
      </c>
      <c r="J46" s="20" t="s">
        <v>759</v>
      </c>
      <c r="K46" s="20" t="s">
        <v>759</v>
      </c>
      <c r="L46" s="20" t="s">
        <v>759</v>
      </c>
      <c r="M46" s="20" t="s">
        <v>759</v>
      </c>
      <c r="N46" s="19">
        <v>1</v>
      </c>
      <c r="O46" s="20" t="s">
        <v>759</v>
      </c>
      <c r="P46" s="20" t="s">
        <v>759</v>
      </c>
      <c r="Q46" s="19">
        <v>4</v>
      </c>
      <c r="R46" s="20" t="s">
        <v>759</v>
      </c>
      <c r="S46" s="19">
        <v>1</v>
      </c>
    </row>
    <row r="47" spans="3:19" x14ac:dyDescent="0.2">
      <c r="C47" s="5" t="s">
        <v>158</v>
      </c>
      <c r="D47" s="21">
        <f>F47+H47+J47+L47+N47+P47+R47</f>
        <v>4</v>
      </c>
      <c r="E47" s="22">
        <f>G47+I47+K47+M47+O47+Q47+S47</f>
        <v>7</v>
      </c>
      <c r="F47" s="20" t="s">
        <v>759</v>
      </c>
      <c r="G47" s="20" t="s">
        <v>759</v>
      </c>
      <c r="H47" s="19">
        <v>1</v>
      </c>
      <c r="I47" s="20" t="s">
        <v>759</v>
      </c>
      <c r="J47" s="19">
        <v>1</v>
      </c>
      <c r="K47" s="20" t="s">
        <v>759</v>
      </c>
      <c r="L47" s="20" t="s">
        <v>759</v>
      </c>
      <c r="M47" s="20" t="s">
        <v>759</v>
      </c>
      <c r="N47" s="19">
        <v>1</v>
      </c>
      <c r="O47" s="20" t="s">
        <v>759</v>
      </c>
      <c r="P47" s="19">
        <v>1</v>
      </c>
      <c r="Q47" s="19">
        <v>1</v>
      </c>
      <c r="R47" s="20" t="s">
        <v>759</v>
      </c>
      <c r="S47" s="19">
        <v>6</v>
      </c>
    </row>
    <row r="48" spans="3:19" x14ac:dyDescent="0.2">
      <c r="C48" s="5" t="s">
        <v>157</v>
      </c>
      <c r="D48" s="21">
        <f>F48+H48+J48+L48+N48+P48+R48</f>
        <v>9</v>
      </c>
      <c r="E48" s="22">
        <f>G48+I48+K48+M48+O48+Q48+S48</f>
        <v>7</v>
      </c>
      <c r="F48" s="19">
        <v>2</v>
      </c>
      <c r="G48" s="19">
        <v>2</v>
      </c>
      <c r="H48" s="19">
        <v>1</v>
      </c>
      <c r="I48" s="20" t="s">
        <v>759</v>
      </c>
      <c r="J48" s="19">
        <v>5</v>
      </c>
      <c r="K48" s="19">
        <v>1</v>
      </c>
      <c r="L48" s="20" t="s">
        <v>759</v>
      </c>
      <c r="M48" s="20" t="s">
        <v>759</v>
      </c>
      <c r="N48" s="19">
        <v>1</v>
      </c>
      <c r="O48" s="19">
        <v>1</v>
      </c>
      <c r="P48" s="20" t="s">
        <v>759</v>
      </c>
      <c r="Q48" s="19">
        <v>1</v>
      </c>
      <c r="R48" s="20" t="s">
        <v>759</v>
      </c>
      <c r="S48" s="19">
        <v>2</v>
      </c>
    </row>
    <row r="49" spans="3:19" x14ac:dyDescent="0.2">
      <c r="C49" s="5" t="s">
        <v>156</v>
      </c>
      <c r="D49" s="16" t="s">
        <v>759</v>
      </c>
      <c r="E49" s="22">
        <f>G49+I49+K49+M49+O49+Q49+S49</f>
        <v>1</v>
      </c>
      <c r="F49" s="20" t="s">
        <v>759</v>
      </c>
      <c r="G49" s="20" t="s">
        <v>759</v>
      </c>
      <c r="H49" s="20" t="s">
        <v>759</v>
      </c>
      <c r="I49" s="20" t="s">
        <v>759</v>
      </c>
      <c r="J49" s="20" t="s">
        <v>759</v>
      </c>
      <c r="K49" s="19">
        <v>1</v>
      </c>
      <c r="L49" s="20" t="s">
        <v>759</v>
      </c>
      <c r="M49" s="20" t="s">
        <v>759</v>
      </c>
      <c r="N49" s="20" t="s">
        <v>759</v>
      </c>
      <c r="O49" s="20" t="s">
        <v>759</v>
      </c>
      <c r="P49" s="20" t="s">
        <v>759</v>
      </c>
      <c r="Q49" s="20" t="s">
        <v>759</v>
      </c>
      <c r="R49" s="20" t="s">
        <v>759</v>
      </c>
      <c r="S49" s="20" t="s">
        <v>759</v>
      </c>
    </row>
    <row r="50" spans="3:19" x14ac:dyDescent="0.2">
      <c r="C50" s="5" t="s">
        <v>155</v>
      </c>
      <c r="D50" s="16" t="s">
        <v>759</v>
      </c>
      <c r="E50" s="22">
        <f>G50+I50+K50+M50+O50+Q50+S50</f>
        <v>6</v>
      </c>
      <c r="F50" s="20" t="s">
        <v>759</v>
      </c>
      <c r="G50" s="19">
        <v>1</v>
      </c>
      <c r="H50" s="20" t="s">
        <v>759</v>
      </c>
      <c r="I50" s="20" t="s">
        <v>759</v>
      </c>
      <c r="J50" s="20" t="s">
        <v>759</v>
      </c>
      <c r="K50" s="19">
        <v>2</v>
      </c>
      <c r="L50" s="20" t="s">
        <v>759</v>
      </c>
      <c r="M50" s="20" t="s">
        <v>759</v>
      </c>
      <c r="N50" s="20" t="s">
        <v>759</v>
      </c>
      <c r="O50" s="20" t="s">
        <v>759</v>
      </c>
      <c r="P50" s="20" t="s">
        <v>759</v>
      </c>
      <c r="Q50" s="20" t="s">
        <v>759</v>
      </c>
      <c r="R50" s="20" t="s">
        <v>759</v>
      </c>
      <c r="S50" s="19">
        <v>3</v>
      </c>
    </row>
    <row r="51" spans="3:19" x14ac:dyDescent="0.2">
      <c r="C51" s="5" t="s">
        <v>154</v>
      </c>
      <c r="D51" s="16" t="s">
        <v>759</v>
      </c>
      <c r="E51" s="22">
        <f>G51+I51+K51+M51+O51+Q51+S51</f>
        <v>1</v>
      </c>
      <c r="F51" s="20" t="s">
        <v>759</v>
      </c>
      <c r="G51" s="20" t="s">
        <v>759</v>
      </c>
      <c r="H51" s="20" t="s">
        <v>759</v>
      </c>
      <c r="I51" s="20" t="s">
        <v>759</v>
      </c>
      <c r="J51" s="20" t="s">
        <v>759</v>
      </c>
      <c r="K51" s="20" t="s">
        <v>759</v>
      </c>
      <c r="L51" s="20" t="s">
        <v>759</v>
      </c>
      <c r="M51" s="20" t="s">
        <v>759</v>
      </c>
      <c r="N51" s="20" t="s">
        <v>759</v>
      </c>
      <c r="O51" s="20" t="s">
        <v>759</v>
      </c>
      <c r="P51" s="20" t="s">
        <v>759</v>
      </c>
      <c r="Q51" s="19">
        <v>1</v>
      </c>
      <c r="R51" s="20" t="s">
        <v>759</v>
      </c>
      <c r="S51" s="20" t="s">
        <v>759</v>
      </c>
    </row>
    <row r="52" spans="3:19" x14ac:dyDescent="0.2">
      <c r="C52" s="5" t="s">
        <v>153</v>
      </c>
      <c r="D52" s="16" t="s">
        <v>759</v>
      </c>
      <c r="E52" s="22">
        <f>G52+I52+K52+M52+O52+Q52+S52</f>
        <v>4</v>
      </c>
      <c r="F52" s="20" t="s">
        <v>759</v>
      </c>
      <c r="G52" s="19">
        <v>1</v>
      </c>
      <c r="H52" s="20" t="s">
        <v>759</v>
      </c>
      <c r="I52" s="20" t="s">
        <v>759</v>
      </c>
      <c r="J52" s="20" t="s">
        <v>759</v>
      </c>
      <c r="K52" s="20" t="s">
        <v>759</v>
      </c>
      <c r="L52" s="20" t="s">
        <v>759</v>
      </c>
      <c r="M52" s="20" t="s">
        <v>759</v>
      </c>
      <c r="N52" s="20" t="s">
        <v>759</v>
      </c>
      <c r="O52" s="20" t="s">
        <v>759</v>
      </c>
      <c r="P52" s="20" t="s">
        <v>759</v>
      </c>
      <c r="Q52" s="19">
        <v>1</v>
      </c>
      <c r="R52" s="20" t="s">
        <v>759</v>
      </c>
      <c r="S52" s="19">
        <v>2</v>
      </c>
    </row>
    <row r="53" spans="3:19" x14ac:dyDescent="0.2">
      <c r="C53" s="5" t="s">
        <v>152</v>
      </c>
      <c r="D53" s="16" t="s">
        <v>759</v>
      </c>
      <c r="E53" s="22">
        <f>G53+I53+K53+M53+O53+Q53+S53</f>
        <v>11</v>
      </c>
      <c r="F53" s="20" t="s">
        <v>759</v>
      </c>
      <c r="G53" s="19">
        <v>1</v>
      </c>
      <c r="H53" s="20" t="s">
        <v>759</v>
      </c>
      <c r="I53" s="20" t="s">
        <v>759</v>
      </c>
      <c r="J53" s="20" t="s">
        <v>759</v>
      </c>
      <c r="K53" s="20" t="s">
        <v>759</v>
      </c>
      <c r="L53" s="20" t="s">
        <v>759</v>
      </c>
      <c r="M53" s="19">
        <v>2</v>
      </c>
      <c r="N53" s="20" t="s">
        <v>759</v>
      </c>
      <c r="O53" s="20" t="s">
        <v>759</v>
      </c>
      <c r="P53" s="20" t="s">
        <v>759</v>
      </c>
      <c r="Q53" s="19">
        <v>6</v>
      </c>
      <c r="R53" s="20" t="s">
        <v>759</v>
      </c>
      <c r="S53" s="19">
        <v>2</v>
      </c>
    </row>
    <row r="54" spans="3:19" x14ac:dyDescent="0.2">
      <c r="C54" s="5" t="s">
        <v>151</v>
      </c>
      <c r="D54" s="16" t="s">
        <v>759</v>
      </c>
      <c r="E54" s="22">
        <f>G54+I54+K54+M54+O54+Q54+S54</f>
        <v>8</v>
      </c>
      <c r="F54" s="20" t="s">
        <v>759</v>
      </c>
      <c r="G54" s="20" t="s">
        <v>759</v>
      </c>
      <c r="H54" s="20" t="s">
        <v>759</v>
      </c>
      <c r="I54" s="20" t="s">
        <v>759</v>
      </c>
      <c r="J54" s="20" t="s">
        <v>759</v>
      </c>
      <c r="K54" s="19">
        <v>1</v>
      </c>
      <c r="L54" s="20" t="s">
        <v>759</v>
      </c>
      <c r="M54" s="20" t="s">
        <v>759</v>
      </c>
      <c r="N54" s="20" t="s">
        <v>759</v>
      </c>
      <c r="O54" s="20" t="s">
        <v>759</v>
      </c>
      <c r="P54" s="20" t="s">
        <v>759</v>
      </c>
      <c r="Q54" s="19">
        <v>7</v>
      </c>
      <c r="R54" s="20" t="s">
        <v>759</v>
      </c>
      <c r="S54" s="20" t="s">
        <v>759</v>
      </c>
    </row>
    <row r="55" spans="3:19" x14ac:dyDescent="0.2">
      <c r="D55" s="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3:19" x14ac:dyDescent="0.2">
      <c r="C56" s="5" t="s">
        <v>150</v>
      </c>
      <c r="D56" s="21">
        <f>F56+H56+J56+L56+N56+P56+R56</f>
        <v>5</v>
      </c>
      <c r="E56" s="22">
        <f>G56+I56+K56+M56+O56+Q56+S56</f>
        <v>16</v>
      </c>
      <c r="F56" s="20" t="s">
        <v>759</v>
      </c>
      <c r="G56" s="19">
        <v>1</v>
      </c>
      <c r="H56" s="19">
        <v>2</v>
      </c>
      <c r="I56" s="19">
        <v>9</v>
      </c>
      <c r="J56" s="20" t="s">
        <v>759</v>
      </c>
      <c r="K56" s="20" t="s">
        <v>759</v>
      </c>
      <c r="L56" s="20" t="s">
        <v>759</v>
      </c>
      <c r="M56" s="19">
        <v>1</v>
      </c>
      <c r="N56" s="20" t="s">
        <v>759</v>
      </c>
      <c r="O56" s="20" t="s">
        <v>759</v>
      </c>
      <c r="P56" s="19">
        <v>3</v>
      </c>
      <c r="Q56" s="19">
        <v>3</v>
      </c>
      <c r="R56" s="20" t="s">
        <v>759</v>
      </c>
      <c r="S56" s="19">
        <v>2</v>
      </c>
    </row>
    <row r="57" spans="3:19" x14ac:dyDescent="0.2">
      <c r="C57" s="5" t="s">
        <v>149</v>
      </c>
      <c r="D57" s="21">
        <f>F57+H57+J57+L57+N57+P57+R57</f>
        <v>2</v>
      </c>
      <c r="E57" s="22">
        <f>G57+I57+K57+M57+O57+Q57+S57</f>
        <v>13</v>
      </c>
      <c r="F57" s="20" t="s">
        <v>759</v>
      </c>
      <c r="G57" s="19">
        <v>1</v>
      </c>
      <c r="H57" s="20" t="s">
        <v>759</v>
      </c>
      <c r="I57" s="20" t="s">
        <v>759</v>
      </c>
      <c r="J57" s="20" t="s">
        <v>759</v>
      </c>
      <c r="K57" s="20" t="s">
        <v>759</v>
      </c>
      <c r="L57" s="19">
        <v>1</v>
      </c>
      <c r="M57" s="20" t="s">
        <v>759</v>
      </c>
      <c r="N57" s="20" t="s">
        <v>759</v>
      </c>
      <c r="O57" s="20" t="s">
        <v>759</v>
      </c>
      <c r="P57" s="19">
        <v>1</v>
      </c>
      <c r="Q57" s="19">
        <v>11</v>
      </c>
      <c r="R57" s="20" t="s">
        <v>759</v>
      </c>
      <c r="S57" s="19">
        <v>1</v>
      </c>
    </row>
    <row r="58" spans="3:19" x14ac:dyDescent="0.2">
      <c r="C58" s="5" t="s">
        <v>148</v>
      </c>
      <c r="D58" s="16" t="s">
        <v>759</v>
      </c>
      <c r="E58" s="22">
        <f>G58+I58+K58+M58+O58+Q58+S58</f>
        <v>7</v>
      </c>
      <c r="F58" s="20" t="s">
        <v>759</v>
      </c>
      <c r="G58" s="20" t="s">
        <v>759</v>
      </c>
      <c r="H58" s="20" t="s">
        <v>759</v>
      </c>
      <c r="I58" s="20" t="s">
        <v>759</v>
      </c>
      <c r="J58" s="20" t="s">
        <v>759</v>
      </c>
      <c r="K58" s="20" t="s">
        <v>759</v>
      </c>
      <c r="L58" s="20" t="s">
        <v>759</v>
      </c>
      <c r="M58" s="20" t="s">
        <v>759</v>
      </c>
      <c r="N58" s="20" t="s">
        <v>759</v>
      </c>
      <c r="O58" s="20" t="s">
        <v>759</v>
      </c>
      <c r="P58" s="20" t="s">
        <v>759</v>
      </c>
      <c r="Q58" s="19">
        <v>5</v>
      </c>
      <c r="R58" s="20" t="s">
        <v>759</v>
      </c>
      <c r="S58" s="19">
        <v>2</v>
      </c>
    </row>
    <row r="59" spans="3:19" x14ac:dyDescent="0.2">
      <c r="C59" s="5" t="s">
        <v>147</v>
      </c>
      <c r="D59" s="16" t="s">
        <v>759</v>
      </c>
      <c r="E59" s="22">
        <f>G59+I59+K59+M59+O59+Q59+S59</f>
        <v>8</v>
      </c>
      <c r="F59" s="20" t="s">
        <v>759</v>
      </c>
      <c r="G59" s="20" t="s">
        <v>759</v>
      </c>
      <c r="H59" s="20" t="s">
        <v>759</v>
      </c>
      <c r="I59" s="20" t="s">
        <v>759</v>
      </c>
      <c r="J59" s="20" t="s">
        <v>759</v>
      </c>
      <c r="K59" s="19">
        <v>1</v>
      </c>
      <c r="L59" s="20" t="s">
        <v>759</v>
      </c>
      <c r="M59" s="20" t="s">
        <v>759</v>
      </c>
      <c r="N59" s="20" t="s">
        <v>759</v>
      </c>
      <c r="O59" s="20" t="s">
        <v>759</v>
      </c>
      <c r="P59" s="20" t="s">
        <v>759</v>
      </c>
      <c r="Q59" s="19">
        <v>5</v>
      </c>
      <c r="R59" s="20" t="s">
        <v>759</v>
      </c>
      <c r="S59" s="19">
        <v>2</v>
      </c>
    </row>
    <row r="60" spans="3:19" x14ac:dyDescent="0.2">
      <c r="C60" s="5" t="s">
        <v>146</v>
      </c>
      <c r="D60" s="16" t="s">
        <v>759</v>
      </c>
      <c r="E60" s="22">
        <f>G60+I60+K60+M60+O60+Q60+S60</f>
        <v>2</v>
      </c>
      <c r="F60" s="20" t="s">
        <v>759</v>
      </c>
      <c r="G60" s="20" t="s">
        <v>759</v>
      </c>
      <c r="H60" s="20" t="s">
        <v>759</v>
      </c>
      <c r="I60" s="20" t="s">
        <v>759</v>
      </c>
      <c r="J60" s="20" t="s">
        <v>759</v>
      </c>
      <c r="K60" s="19">
        <v>1</v>
      </c>
      <c r="L60" s="20" t="s">
        <v>759</v>
      </c>
      <c r="M60" s="20" t="s">
        <v>759</v>
      </c>
      <c r="N60" s="20" t="s">
        <v>759</v>
      </c>
      <c r="O60" s="20" t="s">
        <v>759</v>
      </c>
      <c r="P60" s="20" t="s">
        <v>759</v>
      </c>
      <c r="Q60" s="19">
        <v>1</v>
      </c>
      <c r="R60" s="20" t="s">
        <v>759</v>
      </c>
      <c r="S60" s="20" t="s">
        <v>759</v>
      </c>
    </row>
    <row r="61" spans="3:19" x14ac:dyDescent="0.2">
      <c r="C61" s="5" t="s">
        <v>145</v>
      </c>
      <c r="D61" s="21">
        <f>F61+H61+J61+L61+N61+P61+R61</f>
        <v>2</v>
      </c>
      <c r="E61" s="32" t="s">
        <v>759</v>
      </c>
      <c r="F61" s="20" t="s">
        <v>759</v>
      </c>
      <c r="G61" s="20" t="s">
        <v>759</v>
      </c>
      <c r="H61" s="20" t="s">
        <v>759</v>
      </c>
      <c r="I61" s="20" t="s">
        <v>759</v>
      </c>
      <c r="J61" s="20" t="s">
        <v>759</v>
      </c>
      <c r="K61" s="20" t="s">
        <v>759</v>
      </c>
      <c r="L61" s="20" t="s">
        <v>759</v>
      </c>
      <c r="M61" s="20" t="s">
        <v>759</v>
      </c>
      <c r="N61" s="20" t="s">
        <v>759</v>
      </c>
      <c r="O61" s="20" t="s">
        <v>759</v>
      </c>
      <c r="P61" s="19">
        <v>2</v>
      </c>
      <c r="Q61" s="20" t="s">
        <v>759</v>
      </c>
      <c r="R61" s="20" t="s">
        <v>759</v>
      </c>
      <c r="S61" s="20" t="s">
        <v>759</v>
      </c>
    </row>
    <row r="62" spans="3:19" x14ac:dyDescent="0.2">
      <c r="C62" s="5" t="s">
        <v>144</v>
      </c>
      <c r="D62" s="21">
        <f>F62+H62+J62+L62+N62+P62+R62</f>
        <v>2</v>
      </c>
      <c r="E62" s="22">
        <f>G62+I62+K62+M62+O62+Q62+S62</f>
        <v>4</v>
      </c>
      <c r="F62" s="20" t="s">
        <v>759</v>
      </c>
      <c r="G62" s="20" t="s">
        <v>759</v>
      </c>
      <c r="H62" s="19">
        <v>1</v>
      </c>
      <c r="I62" s="19">
        <v>1</v>
      </c>
      <c r="J62" s="20" t="s">
        <v>759</v>
      </c>
      <c r="K62" s="20" t="s">
        <v>759</v>
      </c>
      <c r="L62" s="20" t="s">
        <v>759</v>
      </c>
      <c r="M62" s="20" t="s">
        <v>759</v>
      </c>
      <c r="N62" s="20" t="s">
        <v>759</v>
      </c>
      <c r="O62" s="20" t="s">
        <v>759</v>
      </c>
      <c r="P62" s="19">
        <v>1</v>
      </c>
      <c r="Q62" s="19">
        <v>2</v>
      </c>
      <c r="R62" s="20" t="s">
        <v>759</v>
      </c>
      <c r="S62" s="19">
        <v>1</v>
      </c>
    </row>
    <row r="63" spans="3:19" x14ac:dyDescent="0.2">
      <c r="C63" s="5" t="s">
        <v>143</v>
      </c>
      <c r="D63" s="21">
        <f>F63+H63+J63+L63+N63+P63+R63</f>
        <v>14</v>
      </c>
      <c r="E63" s="22">
        <f>G63+I63+K63+M63+O63+Q63+S63</f>
        <v>51</v>
      </c>
      <c r="F63" s="19">
        <v>3</v>
      </c>
      <c r="G63" s="19">
        <v>1</v>
      </c>
      <c r="H63" s="20" t="s">
        <v>759</v>
      </c>
      <c r="I63" s="19">
        <v>4</v>
      </c>
      <c r="J63" s="19">
        <v>3</v>
      </c>
      <c r="K63" s="19">
        <v>4</v>
      </c>
      <c r="L63" s="19">
        <v>1</v>
      </c>
      <c r="M63" s="19">
        <v>14</v>
      </c>
      <c r="N63" s="19">
        <v>3</v>
      </c>
      <c r="O63" s="19">
        <v>6</v>
      </c>
      <c r="P63" s="19">
        <v>3</v>
      </c>
      <c r="Q63" s="19">
        <v>16</v>
      </c>
      <c r="R63" s="19">
        <v>1</v>
      </c>
      <c r="S63" s="19">
        <v>6</v>
      </c>
    </row>
    <row r="64" spans="3:19" x14ac:dyDescent="0.2">
      <c r="C64" s="5" t="s">
        <v>142</v>
      </c>
      <c r="D64" s="16" t="s">
        <v>759</v>
      </c>
      <c r="E64" s="22">
        <f>G64+I64+K64+M64+O64+Q64+S64</f>
        <v>2</v>
      </c>
      <c r="F64" s="20" t="s">
        <v>759</v>
      </c>
      <c r="G64" s="20" t="s">
        <v>759</v>
      </c>
      <c r="H64" s="20" t="s">
        <v>759</v>
      </c>
      <c r="I64" s="20" t="s">
        <v>759</v>
      </c>
      <c r="J64" s="20" t="s">
        <v>759</v>
      </c>
      <c r="K64" s="20" t="s">
        <v>759</v>
      </c>
      <c r="L64" s="20" t="s">
        <v>759</v>
      </c>
      <c r="M64" s="20" t="s">
        <v>759</v>
      </c>
      <c r="N64" s="20" t="s">
        <v>759</v>
      </c>
      <c r="O64" s="20" t="s">
        <v>759</v>
      </c>
      <c r="P64" s="20" t="s">
        <v>759</v>
      </c>
      <c r="Q64" s="19">
        <v>1</v>
      </c>
      <c r="R64" s="20" t="s">
        <v>759</v>
      </c>
      <c r="S64" s="19">
        <v>1</v>
      </c>
    </row>
    <row r="65" spans="1:19" x14ac:dyDescent="0.2">
      <c r="C65" s="5" t="s">
        <v>141</v>
      </c>
      <c r="D65" s="21">
        <f>F65+H65+J65+L65+N65+P65+R65</f>
        <v>2</v>
      </c>
      <c r="E65" s="22">
        <f>G65+I65+K65+M65+O65+Q65+S65</f>
        <v>3</v>
      </c>
      <c r="F65" s="20" t="s">
        <v>759</v>
      </c>
      <c r="G65" s="20" t="s">
        <v>759</v>
      </c>
      <c r="H65" s="19">
        <v>2</v>
      </c>
      <c r="I65" s="20" t="s">
        <v>759</v>
      </c>
      <c r="J65" s="20" t="s">
        <v>759</v>
      </c>
      <c r="K65" s="20" t="s">
        <v>759</v>
      </c>
      <c r="L65" s="20" t="s">
        <v>759</v>
      </c>
      <c r="M65" s="20" t="s">
        <v>759</v>
      </c>
      <c r="N65" s="20" t="s">
        <v>759</v>
      </c>
      <c r="O65" s="20" t="s">
        <v>759</v>
      </c>
      <c r="P65" s="20" t="s">
        <v>759</v>
      </c>
      <c r="Q65" s="20" t="s">
        <v>759</v>
      </c>
      <c r="R65" s="20" t="s">
        <v>759</v>
      </c>
      <c r="S65" s="19">
        <v>3</v>
      </c>
    </row>
    <row r="66" spans="1:19" x14ac:dyDescent="0.2">
      <c r="C66" s="5" t="s">
        <v>140</v>
      </c>
      <c r="D66" s="21">
        <f>F66+H66+J66+L66+N66+P66+R66</f>
        <v>2</v>
      </c>
      <c r="E66" s="32" t="s">
        <v>759</v>
      </c>
      <c r="F66" s="20" t="s">
        <v>759</v>
      </c>
      <c r="G66" s="20" t="s">
        <v>759</v>
      </c>
      <c r="H66" s="20" t="s">
        <v>759</v>
      </c>
      <c r="I66" s="20" t="s">
        <v>759</v>
      </c>
      <c r="J66" s="20" t="s">
        <v>759</v>
      </c>
      <c r="K66" s="20" t="s">
        <v>759</v>
      </c>
      <c r="L66" s="20" t="s">
        <v>759</v>
      </c>
      <c r="M66" s="20" t="s">
        <v>759</v>
      </c>
      <c r="N66" s="20" t="s">
        <v>759</v>
      </c>
      <c r="O66" s="20" t="s">
        <v>759</v>
      </c>
      <c r="P66" s="19">
        <v>2</v>
      </c>
      <c r="Q66" s="20" t="s">
        <v>759</v>
      </c>
      <c r="R66" s="20" t="s">
        <v>759</v>
      </c>
      <c r="S66" s="20" t="s">
        <v>759</v>
      </c>
    </row>
    <row r="67" spans="1:19" x14ac:dyDescent="0.2">
      <c r="C67" s="5" t="s">
        <v>139</v>
      </c>
      <c r="D67" s="21">
        <f>F67+H67+J67+L67+N67+P67+R67</f>
        <v>1</v>
      </c>
      <c r="E67" s="22">
        <f>G67+I67+K67+M67+O67+Q67+S67</f>
        <v>2</v>
      </c>
      <c r="F67" s="20" t="s">
        <v>759</v>
      </c>
      <c r="G67" s="20" t="s">
        <v>759</v>
      </c>
      <c r="H67" s="20" t="s">
        <v>759</v>
      </c>
      <c r="I67" s="20" t="s">
        <v>759</v>
      </c>
      <c r="J67" s="20" t="s">
        <v>759</v>
      </c>
      <c r="K67" s="20" t="s">
        <v>759</v>
      </c>
      <c r="L67" s="20" t="s">
        <v>759</v>
      </c>
      <c r="M67" s="20" t="s">
        <v>759</v>
      </c>
      <c r="N67" s="20" t="s">
        <v>759</v>
      </c>
      <c r="O67" s="20" t="s">
        <v>759</v>
      </c>
      <c r="P67" s="19">
        <v>1</v>
      </c>
      <c r="Q67" s="19">
        <v>2</v>
      </c>
      <c r="R67" s="20" t="s">
        <v>759</v>
      </c>
      <c r="S67" s="20" t="s">
        <v>759</v>
      </c>
    </row>
    <row r="68" spans="1:19" x14ac:dyDescent="0.2">
      <c r="C68" s="5" t="s">
        <v>138</v>
      </c>
      <c r="D68" s="21">
        <f>F68+H68+J68+L68+N68+P68+R68</f>
        <v>4</v>
      </c>
      <c r="E68" s="22">
        <f>G68+I68+K68+M68+O68+Q68+S68</f>
        <v>30</v>
      </c>
      <c r="F68" s="19">
        <v>1</v>
      </c>
      <c r="G68" s="20" t="s">
        <v>759</v>
      </c>
      <c r="H68" s="20" t="s">
        <v>759</v>
      </c>
      <c r="I68" s="19">
        <v>2</v>
      </c>
      <c r="J68" s="19">
        <v>1</v>
      </c>
      <c r="K68" s="19">
        <v>2</v>
      </c>
      <c r="L68" s="19">
        <v>1</v>
      </c>
      <c r="M68" s="19">
        <v>7</v>
      </c>
      <c r="N68" s="20" t="s">
        <v>759</v>
      </c>
      <c r="O68" s="20" t="s">
        <v>759</v>
      </c>
      <c r="P68" s="19">
        <v>1</v>
      </c>
      <c r="Q68" s="19">
        <v>10</v>
      </c>
      <c r="R68" s="20" t="s">
        <v>759</v>
      </c>
      <c r="S68" s="19">
        <v>9</v>
      </c>
    </row>
    <row r="69" spans="1:19" x14ac:dyDescent="0.2">
      <c r="C69" s="5" t="s">
        <v>137</v>
      </c>
      <c r="D69" s="16" t="s">
        <v>759</v>
      </c>
      <c r="E69" s="32" t="s">
        <v>759</v>
      </c>
      <c r="F69" s="20" t="s">
        <v>759</v>
      </c>
      <c r="G69" s="20" t="s">
        <v>759</v>
      </c>
      <c r="H69" s="20" t="s">
        <v>759</v>
      </c>
      <c r="I69" s="20" t="s">
        <v>759</v>
      </c>
      <c r="J69" s="20" t="s">
        <v>759</v>
      </c>
      <c r="K69" s="20" t="s">
        <v>759</v>
      </c>
      <c r="L69" s="20" t="s">
        <v>759</v>
      </c>
      <c r="M69" s="20" t="s">
        <v>759</v>
      </c>
      <c r="N69" s="20" t="s">
        <v>759</v>
      </c>
      <c r="O69" s="20" t="s">
        <v>759</v>
      </c>
      <c r="P69" s="20" t="s">
        <v>759</v>
      </c>
      <c r="Q69" s="20" t="s">
        <v>759</v>
      </c>
      <c r="R69" s="20" t="s">
        <v>759</v>
      </c>
      <c r="S69" s="20" t="s">
        <v>759</v>
      </c>
    </row>
    <row r="70" spans="1:19" x14ac:dyDescent="0.2">
      <c r="C70" s="5" t="s">
        <v>760</v>
      </c>
      <c r="D70" s="16" t="s">
        <v>759</v>
      </c>
      <c r="E70" s="22">
        <f>G70+I70+K70+M70+O70+Q70+S70</f>
        <v>4</v>
      </c>
      <c r="F70" s="20" t="s">
        <v>759</v>
      </c>
      <c r="G70" s="20" t="s">
        <v>759</v>
      </c>
      <c r="H70" s="20" t="s">
        <v>759</v>
      </c>
      <c r="I70" s="20" t="s">
        <v>759</v>
      </c>
      <c r="J70" s="20" t="s">
        <v>759</v>
      </c>
      <c r="K70" s="20" t="s">
        <v>759</v>
      </c>
      <c r="L70" s="20" t="s">
        <v>759</v>
      </c>
      <c r="M70" s="20" t="s">
        <v>759</v>
      </c>
      <c r="N70" s="20" t="s">
        <v>759</v>
      </c>
      <c r="O70" s="20" t="s">
        <v>759</v>
      </c>
      <c r="P70" s="20" t="s">
        <v>759</v>
      </c>
      <c r="Q70" s="19">
        <v>1</v>
      </c>
      <c r="R70" s="20" t="s">
        <v>759</v>
      </c>
      <c r="S70" s="19">
        <v>3</v>
      </c>
    </row>
    <row r="71" spans="1:19" ht="18" thickBot="1" x14ac:dyDescent="0.25">
      <c r="B71" s="7"/>
      <c r="C71" s="8" t="s">
        <v>758</v>
      </c>
      <c r="D71" s="75"/>
      <c r="E71" s="24"/>
      <c r="F71" s="7"/>
      <c r="G71" s="24"/>
      <c r="H71" s="24"/>
      <c r="I71" s="24"/>
      <c r="J71" s="24"/>
      <c r="K71" s="24"/>
      <c r="L71" s="24"/>
      <c r="M71" s="24"/>
      <c r="N71" s="24"/>
      <c r="O71" s="24"/>
      <c r="P71" s="34"/>
      <c r="Q71" s="34"/>
      <c r="R71" s="34"/>
      <c r="S71" s="24"/>
    </row>
    <row r="72" spans="1:19" x14ac:dyDescent="0.2">
      <c r="C72" s="2"/>
      <c r="D72" s="5" t="s">
        <v>757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5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144"/>
  <sheetViews>
    <sheetView showGridLines="0" zoomScale="75" zoomScaleNormal="100" workbookViewId="0"/>
  </sheetViews>
  <sheetFormatPr defaultColWidth="7.69921875" defaultRowHeight="17.25" x14ac:dyDescent="0.2"/>
  <cols>
    <col min="1" max="1" width="10.69921875" style="83" customWidth="1"/>
    <col min="2" max="2" width="4.69921875" style="83" customWidth="1"/>
    <col min="3" max="3" width="3.69921875" style="83" customWidth="1"/>
    <col min="4" max="4" width="5.69921875" style="83" customWidth="1"/>
    <col min="5" max="5" width="2.69921875" style="83" customWidth="1"/>
    <col min="6" max="9" width="7.69921875" style="83"/>
    <col min="10" max="10" width="8.69921875" style="83" customWidth="1"/>
    <col min="11" max="16384" width="7.69921875" style="83"/>
  </cols>
  <sheetData>
    <row r="1" spans="1:17" x14ac:dyDescent="0.2">
      <c r="A1" s="84"/>
      <c r="E1" s="86"/>
      <c r="J1" s="86"/>
      <c r="L1" s="115"/>
      <c r="M1" s="115"/>
      <c r="N1" s="115"/>
    </row>
    <row r="2" spans="1:17" x14ac:dyDescent="0.2">
      <c r="E2" s="86"/>
      <c r="J2" s="86"/>
      <c r="L2" s="115"/>
      <c r="M2" s="115"/>
      <c r="N2" s="115"/>
    </row>
    <row r="3" spans="1:17" x14ac:dyDescent="0.2">
      <c r="E3" s="86"/>
      <c r="J3" s="86"/>
      <c r="L3" s="115"/>
      <c r="M3" s="115"/>
      <c r="N3" s="115"/>
    </row>
    <row r="4" spans="1:17" x14ac:dyDescent="0.2">
      <c r="E4" s="86"/>
      <c r="J4" s="86"/>
      <c r="L4" s="115"/>
      <c r="M4" s="115"/>
      <c r="N4" s="115"/>
    </row>
    <row r="5" spans="1:17" x14ac:dyDescent="0.2">
      <c r="B5" s="86"/>
      <c r="C5" s="86"/>
      <c r="D5" s="86"/>
      <c r="E5" s="86"/>
      <c r="F5" s="86"/>
      <c r="G5" s="86"/>
      <c r="H5" s="86"/>
      <c r="I5" s="86"/>
      <c r="J5" s="86"/>
      <c r="K5" s="86"/>
      <c r="L5" s="115"/>
      <c r="M5" s="115"/>
      <c r="N5" s="115"/>
    </row>
    <row r="6" spans="1:17" x14ac:dyDescent="0.2">
      <c r="E6" s="86"/>
      <c r="G6" s="98" t="s">
        <v>838</v>
      </c>
      <c r="J6" s="86"/>
      <c r="L6" s="115"/>
      <c r="M6" s="115"/>
      <c r="N6" s="115"/>
      <c r="O6" s="86"/>
    </row>
    <row r="7" spans="1:17" x14ac:dyDescent="0.2">
      <c r="E7" s="86"/>
      <c r="J7" s="86"/>
      <c r="L7" s="86"/>
      <c r="M7" s="86"/>
      <c r="N7" s="86"/>
    </row>
    <row r="8" spans="1:17" x14ac:dyDescent="0.2">
      <c r="D8" s="84" t="s">
        <v>837</v>
      </c>
      <c r="E8" s="86"/>
      <c r="J8" s="86"/>
      <c r="L8" s="86"/>
      <c r="M8" s="86"/>
      <c r="N8" s="86"/>
    </row>
    <row r="9" spans="1:17" x14ac:dyDescent="0.2">
      <c r="D9" s="84" t="s">
        <v>836</v>
      </c>
      <c r="E9" s="86"/>
      <c r="J9" s="86"/>
      <c r="L9" s="86"/>
      <c r="M9" s="86"/>
      <c r="N9" s="86"/>
    </row>
    <row r="10" spans="1:17" x14ac:dyDescent="0.2">
      <c r="D10" s="84" t="s">
        <v>835</v>
      </c>
      <c r="E10" s="86"/>
      <c r="J10" s="86"/>
      <c r="L10" s="86"/>
      <c r="M10" s="86"/>
      <c r="N10" s="86"/>
    </row>
    <row r="11" spans="1:17" x14ac:dyDescent="0.2">
      <c r="E11" s="86"/>
      <c r="J11" s="86"/>
      <c r="L11" s="86"/>
      <c r="M11" s="86"/>
      <c r="N11" s="86"/>
    </row>
    <row r="12" spans="1:17" x14ac:dyDescent="0.2">
      <c r="E12" s="114" t="s">
        <v>834</v>
      </c>
      <c r="J12" s="86"/>
      <c r="L12" s="86"/>
      <c r="M12" s="86"/>
      <c r="N12" s="86"/>
    </row>
    <row r="13" spans="1:17" ht="18" thickBot="1" x14ac:dyDescent="0.25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113"/>
      <c r="M13" s="113"/>
      <c r="N13" s="90"/>
      <c r="O13" s="90"/>
      <c r="P13" s="112" t="s">
        <v>828</v>
      </c>
      <c r="Q13" s="90"/>
    </row>
    <row r="14" spans="1:17" x14ac:dyDescent="0.2">
      <c r="E14" s="96"/>
      <c r="F14" s="111" t="s">
        <v>827</v>
      </c>
      <c r="G14" s="104"/>
      <c r="H14" s="104"/>
      <c r="I14" s="104"/>
      <c r="J14" s="106" t="s">
        <v>827</v>
      </c>
      <c r="K14" s="104"/>
      <c r="L14" s="104"/>
      <c r="M14" s="104"/>
      <c r="N14" s="104"/>
      <c r="O14" s="104"/>
      <c r="P14" s="104"/>
      <c r="Q14" s="104"/>
    </row>
    <row r="15" spans="1:17" x14ac:dyDescent="0.2">
      <c r="E15" s="96"/>
      <c r="F15" s="86"/>
      <c r="G15" s="96"/>
      <c r="H15" s="110" t="s">
        <v>826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7" x14ac:dyDescent="0.2">
      <c r="B16" s="86"/>
      <c r="C16" s="86"/>
      <c r="D16" s="86"/>
      <c r="E16" s="106" t="s">
        <v>833</v>
      </c>
      <c r="G16" s="110" t="s">
        <v>824</v>
      </c>
      <c r="H16" s="110" t="s">
        <v>823</v>
      </c>
      <c r="I16" s="110" t="s">
        <v>822</v>
      </c>
      <c r="J16" s="110" t="s">
        <v>821</v>
      </c>
      <c r="K16" s="110" t="s">
        <v>820</v>
      </c>
      <c r="L16" s="110" t="s">
        <v>819</v>
      </c>
      <c r="M16" s="110" t="s">
        <v>818</v>
      </c>
      <c r="N16" s="110" t="s">
        <v>817</v>
      </c>
      <c r="O16" s="110" t="s">
        <v>816</v>
      </c>
      <c r="P16" s="110" t="s">
        <v>815</v>
      </c>
      <c r="Q16" s="110" t="s">
        <v>814</v>
      </c>
    </row>
    <row r="17" spans="2:17" x14ac:dyDescent="0.2">
      <c r="B17" s="104"/>
      <c r="C17" s="104"/>
      <c r="D17" s="104"/>
      <c r="E17" s="99"/>
      <c r="F17" s="104"/>
      <c r="G17" s="99"/>
      <c r="H17" s="102" t="s">
        <v>813</v>
      </c>
      <c r="I17" s="99"/>
      <c r="J17" s="99"/>
      <c r="K17" s="102" t="s">
        <v>812</v>
      </c>
      <c r="L17" s="99"/>
      <c r="M17" s="99"/>
      <c r="N17" s="99"/>
      <c r="O17" s="102" t="s">
        <v>811</v>
      </c>
      <c r="P17" s="99"/>
      <c r="Q17" s="99"/>
    </row>
    <row r="18" spans="2:17" x14ac:dyDescent="0.2">
      <c r="C18" s="98" t="s">
        <v>9</v>
      </c>
      <c r="E18" s="96"/>
      <c r="F18" s="85"/>
      <c r="G18" s="109"/>
      <c r="H18" s="109"/>
      <c r="I18" s="109"/>
      <c r="J18" s="85"/>
      <c r="K18" s="109"/>
      <c r="L18" s="109"/>
      <c r="M18" s="109"/>
      <c r="N18" s="109"/>
      <c r="O18" s="109"/>
      <c r="P18" s="109"/>
      <c r="Q18" s="109"/>
    </row>
    <row r="19" spans="2:17" x14ac:dyDescent="0.2">
      <c r="B19" s="95">
        <v>15</v>
      </c>
      <c r="C19" s="84" t="s">
        <v>778</v>
      </c>
      <c r="D19" s="84" t="s">
        <v>784</v>
      </c>
      <c r="E19" s="94"/>
      <c r="F19" s="85">
        <v>10</v>
      </c>
      <c r="G19" s="109">
        <v>7.41</v>
      </c>
      <c r="H19" s="109">
        <v>0.56999999999999995</v>
      </c>
      <c r="I19" s="109">
        <v>1.22</v>
      </c>
      <c r="J19" s="85">
        <v>8.2799999999999994</v>
      </c>
      <c r="K19" s="109">
        <v>1.05</v>
      </c>
      <c r="L19" s="109">
        <v>3.39</v>
      </c>
      <c r="M19" s="109">
        <v>3.32</v>
      </c>
      <c r="N19" s="109">
        <v>0.05</v>
      </c>
      <c r="O19" s="92" t="s">
        <v>503</v>
      </c>
      <c r="P19" s="92" t="s">
        <v>503</v>
      </c>
      <c r="Q19" s="109">
        <v>7.0000000000000007E-2</v>
      </c>
    </row>
    <row r="20" spans="2:17" x14ac:dyDescent="0.2">
      <c r="B20" s="95">
        <v>25</v>
      </c>
      <c r="C20" s="84" t="s">
        <v>778</v>
      </c>
      <c r="D20" s="84" t="s">
        <v>783</v>
      </c>
      <c r="E20" s="94"/>
      <c r="F20" s="85">
        <v>9.5299999999999994</v>
      </c>
      <c r="G20" s="109">
        <v>7.35</v>
      </c>
      <c r="H20" s="109">
        <v>0.52</v>
      </c>
      <c r="I20" s="109">
        <v>1.27</v>
      </c>
      <c r="J20" s="85">
        <v>9.5510000000000002</v>
      </c>
      <c r="K20" s="109">
        <v>0.55000000000000004</v>
      </c>
      <c r="L20" s="109">
        <v>8.42</v>
      </c>
      <c r="M20" s="109">
        <v>0.03</v>
      </c>
      <c r="N20" s="109">
        <v>0.02</v>
      </c>
      <c r="O20" s="109">
        <v>1E-3</v>
      </c>
      <c r="P20" s="109">
        <v>0.05</v>
      </c>
      <c r="Q20" s="109">
        <v>0.08</v>
      </c>
    </row>
    <row r="21" spans="2:17" x14ac:dyDescent="0.2">
      <c r="B21" s="95">
        <f>10+B20</f>
        <v>35</v>
      </c>
      <c r="C21" s="84" t="s">
        <v>778</v>
      </c>
      <c r="D21" s="84" t="s">
        <v>782</v>
      </c>
      <c r="E21" s="94"/>
      <c r="F21" s="85">
        <v>9.5500000000000007</v>
      </c>
      <c r="G21" s="109">
        <v>7.28</v>
      </c>
      <c r="H21" s="109">
        <v>0.54</v>
      </c>
      <c r="I21" s="109">
        <v>1.32</v>
      </c>
      <c r="J21" s="85">
        <v>10.14</v>
      </c>
      <c r="K21" s="109">
        <v>0.57999999999999996</v>
      </c>
      <c r="L21" s="109">
        <v>9.0399999999999991</v>
      </c>
      <c r="M21" s="92" t="s">
        <v>503</v>
      </c>
      <c r="N21" s="109">
        <v>0.03</v>
      </c>
      <c r="O21" s="92" t="s">
        <v>503</v>
      </c>
      <c r="P21" s="109">
        <v>0.05</v>
      </c>
      <c r="Q21" s="109">
        <v>0.04</v>
      </c>
    </row>
    <row r="22" spans="2:17" x14ac:dyDescent="0.2">
      <c r="B22" s="95">
        <f>10+B21</f>
        <v>45</v>
      </c>
      <c r="C22" s="84" t="s">
        <v>778</v>
      </c>
      <c r="D22" s="84" t="s">
        <v>781</v>
      </c>
      <c r="E22" s="94"/>
      <c r="F22" s="85">
        <v>10.199999999999999</v>
      </c>
      <c r="G22" s="109">
        <v>7.49</v>
      </c>
      <c r="H22" s="109">
        <v>0.56999999999999995</v>
      </c>
      <c r="I22" s="109">
        <v>1.34</v>
      </c>
      <c r="J22" s="85">
        <v>8.4210000000000012</v>
      </c>
      <c r="K22" s="109">
        <v>0.56999999999999995</v>
      </c>
      <c r="L22" s="109">
        <v>7.3</v>
      </c>
      <c r="M22" s="92" t="s">
        <v>503</v>
      </c>
      <c r="N22" s="109">
        <v>7.0000000000000007E-2</v>
      </c>
      <c r="O22" s="109">
        <v>0.01</v>
      </c>
      <c r="P22" s="109">
        <v>1E-3</v>
      </c>
      <c r="Q22" s="109">
        <v>7.0000000000000007E-2</v>
      </c>
    </row>
    <row r="23" spans="2:17" x14ac:dyDescent="0.2">
      <c r="B23" s="95">
        <f>10+B22</f>
        <v>55</v>
      </c>
      <c r="C23" s="84" t="s">
        <v>778</v>
      </c>
      <c r="D23" s="84" t="s">
        <v>780</v>
      </c>
      <c r="E23" s="94"/>
      <c r="F23" s="85">
        <v>10.38</v>
      </c>
      <c r="G23" s="109">
        <v>8</v>
      </c>
      <c r="H23" s="109">
        <v>0.56000000000000005</v>
      </c>
      <c r="I23" s="109">
        <v>1.42</v>
      </c>
      <c r="J23" s="85">
        <v>6.41</v>
      </c>
      <c r="K23" s="109">
        <v>0.32</v>
      </c>
      <c r="L23" s="109">
        <v>5.46</v>
      </c>
      <c r="M23" s="92" t="s">
        <v>503</v>
      </c>
      <c r="N23" s="109">
        <v>0.11</v>
      </c>
      <c r="O23" s="92" t="s">
        <v>503</v>
      </c>
      <c r="P23" s="109">
        <v>0.03</v>
      </c>
      <c r="Q23" s="109">
        <v>0.09</v>
      </c>
    </row>
    <row r="24" spans="2:17" x14ac:dyDescent="0.2">
      <c r="B24" s="95">
        <f>10+B23</f>
        <v>65</v>
      </c>
      <c r="C24" s="84" t="s">
        <v>778</v>
      </c>
      <c r="D24" s="84" t="s">
        <v>779</v>
      </c>
      <c r="E24" s="94"/>
      <c r="F24" s="85">
        <v>11.38</v>
      </c>
      <c r="G24" s="109">
        <v>8.41</v>
      </c>
      <c r="H24" s="109">
        <v>1.0900000000000001</v>
      </c>
      <c r="I24" s="109">
        <v>1.48</v>
      </c>
      <c r="J24" s="85">
        <v>3.28</v>
      </c>
      <c r="K24" s="109">
        <v>7.0000000000000007E-2</v>
      </c>
      <c r="L24" s="109">
        <v>2.52</v>
      </c>
      <c r="M24" s="92" t="s">
        <v>503</v>
      </c>
      <c r="N24" s="109">
        <v>0.17</v>
      </c>
      <c r="O24" s="109">
        <v>0.02</v>
      </c>
      <c r="P24" s="109">
        <v>0.01</v>
      </c>
      <c r="Q24" s="109">
        <v>0.1</v>
      </c>
    </row>
    <row r="25" spans="2:17" x14ac:dyDescent="0.2">
      <c r="B25" s="95">
        <f>10+B24</f>
        <v>75</v>
      </c>
      <c r="C25" s="84" t="s">
        <v>778</v>
      </c>
      <c r="E25" s="94"/>
      <c r="F25" s="85">
        <v>12.25</v>
      </c>
      <c r="G25" s="109">
        <v>9.1999999999999993</v>
      </c>
      <c r="H25" s="109">
        <v>1.1100000000000001</v>
      </c>
      <c r="I25" s="109">
        <v>1.54</v>
      </c>
      <c r="J25" s="85">
        <v>2.0801000000000003</v>
      </c>
      <c r="K25" s="109">
        <v>0.03</v>
      </c>
      <c r="L25" s="109">
        <v>1.22</v>
      </c>
      <c r="M25" s="92" t="s">
        <v>503</v>
      </c>
      <c r="N25" s="109">
        <v>0.31</v>
      </c>
      <c r="O25" s="109">
        <v>0.05</v>
      </c>
      <c r="P25" s="109">
        <v>1E-4</v>
      </c>
      <c r="Q25" s="109">
        <v>7.0000000000000007E-2</v>
      </c>
    </row>
    <row r="26" spans="2:17" x14ac:dyDescent="0.2">
      <c r="B26" s="98" t="s">
        <v>787</v>
      </c>
      <c r="E26" s="94"/>
      <c r="F26" s="85"/>
      <c r="G26" s="109"/>
      <c r="H26" s="109"/>
      <c r="I26" s="109"/>
      <c r="J26" s="85"/>
      <c r="K26" s="109"/>
      <c r="L26" s="109"/>
      <c r="M26" s="109"/>
      <c r="N26" s="109"/>
      <c r="O26" s="109"/>
      <c r="P26" s="109"/>
      <c r="Q26" s="109"/>
    </row>
    <row r="27" spans="2:17" x14ac:dyDescent="0.2">
      <c r="B27" s="95">
        <v>15</v>
      </c>
      <c r="C27" s="84" t="s">
        <v>778</v>
      </c>
      <c r="D27" s="84" t="s">
        <v>784</v>
      </c>
      <c r="E27" s="94"/>
      <c r="F27" s="85">
        <v>10.15</v>
      </c>
      <c r="G27" s="109">
        <v>7.39</v>
      </c>
      <c r="H27" s="109">
        <v>1.24</v>
      </c>
      <c r="I27" s="109">
        <v>1.1200000000000001</v>
      </c>
      <c r="J27" s="85">
        <v>8.4110999999999994</v>
      </c>
      <c r="K27" s="109">
        <v>0.56000000000000005</v>
      </c>
      <c r="L27" s="109">
        <v>6.39</v>
      </c>
      <c r="M27" s="109">
        <v>0.3</v>
      </c>
      <c r="N27" s="109">
        <v>0.22</v>
      </c>
      <c r="O27" s="109">
        <v>1E-3</v>
      </c>
      <c r="P27" s="109">
        <v>1E-4</v>
      </c>
      <c r="Q27" s="109">
        <v>0.14000000000000001</v>
      </c>
    </row>
    <row r="28" spans="2:17" x14ac:dyDescent="0.2">
      <c r="B28" s="95">
        <v>25</v>
      </c>
      <c r="C28" s="84" t="s">
        <v>778</v>
      </c>
      <c r="D28" s="84" t="s">
        <v>783</v>
      </c>
      <c r="E28" s="94"/>
      <c r="F28" s="85">
        <v>10.199999999999999</v>
      </c>
      <c r="G28" s="109">
        <v>7.24</v>
      </c>
      <c r="H28" s="109">
        <v>1.28</v>
      </c>
      <c r="I28" s="109">
        <v>1.28</v>
      </c>
      <c r="J28" s="85">
        <v>9.26</v>
      </c>
      <c r="K28" s="109">
        <v>0.46</v>
      </c>
      <c r="L28" s="109">
        <v>6.34</v>
      </c>
      <c r="M28" s="92" t="s">
        <v>503</v>
      </c>
      <c r="N28" s="109">
        <v>1.23</v>
      </c>
      <c r="O28" s="109">
        <v>0.03</v>
      </c>
      <c r="P28" s="109">
        <v>0.24</v>
      </c>
      <c r="Q28" s="109">
        <v>0.16</v>
      </c>
    </row>
    <row r="29" spans="2:17" x14ac:dyDescent="0.2">
      <c r="B29" s="95">
        <f>10+B28</f>
        <v>35</v>
      </c>
      <c r="C29" s="84" t="s">
        <v>778</v>
      </c>
      <c r="D29" s="84" t="s">
        <v>782</v>
      </c>
      <c r="E29" s="94"/>
      <c r="F29" s="85">
        <v>9.4</v>
      </c>
      <c r="G29" s="109">
        <v>6.58</v>
      </c>
      <c r="H29" s="109">
        <v>1.1499999999999999</v>
      </c>
      <c r="I29" s="109">
        <v>1.27</v>
      </c>
      <c r="J29" s="85">
        <v>10.16</v>
      </c>
      <c r="K29" s="109">
        <v>0.28000000000000003</v>
      </c>
      <c r="L29" s="109">
        <v>6.11</v>
      </c>
      <c r="M29" s="92" t="s">
        <v>503</v>
      </c>
      <c r="N29" s="109">
        <v>3.01</v>
      </c>
      <c r="O29" s="109">
        <v>0.02</v>
      </c>
      <c r="P29" s="109">
        <v>0.09</v>
      </c>
      <c r="Q29" s="109">
        <v>0.24</v>
      </c>
    </row>
    <row r="30" spans="2:17" x14ac:dyDescent="0.2">
      <c r="B30" s="95">
        <f>10+B29</f>
        <v>45</v>
      </c>
      <c r="C30" s="84" t="s">
        <v>778</v>
      </c>
      <c r="D30" s="84" t="s">
        <v>781</v>
      </c>
      <c r="E30" s="94"/>
      <c r="F30" s="85">
        <v>10.01</v>
      </c>
      <c r="G30" s="109">
        <v>7.08</v>
      </c>
      <c r="H30" s="109">
        <v>1.21</v>
      </c>
      <c r="I30" s="109">
        <v>1.33</v>
      </c>
      <c r="J30" s="85">
        <v>9.5500000000000007</v>
      </c>
      <c r="K30" s="109">
        <v>0.19</v>
      </c>
      <c r="L30" s="109">
        <v>5.47</v>
      </c>
      <c r="M30" s="92" t="s">
        <v>503</v>
      </c>
      <c r="N30" s="109">
        <v>3.06</v>
      </c>
      <c r="O30" s="109">
        <v>0.06</v>
      </c>
      <c r="P30" s="109">
        <v>0.03</v>
      </c>
      <c r="Q30" s="109">
        <v>0.34</v>
      </c>
    </row>
    <row r="31" spans="2:17" x14ac:dyDescent="0.2">
      <c r="B31" s="95">
        <f>10+B30</f>
        <v>55</v>
      </c>
      <c r="C31" s="84" t="s">
        <v>778</v>
      </c>
      <c r="D31" s="84" t="s">
        <v>780</v>
      </c>
      <c r="E31" s="94"/>
      <c r="F31" s="85">
        <v>10.15</v>
      </c>
      <c r="G31" s="109">
        <v>7.14</v>
      </c>
      <c r="H31" s="109">
        <v>1.17</v>
      </c>
      <c r="I31" s="109">
        <v>1.44</v>
      </c>
      <c r="J31" s="85">
        <v>9.31</v>
      </c>
      <c r="K31" s="109">
        <v>0.2</v>
      </c>
      <c r="L31" s="109">
        <v>5.38</v>
      </c>
      <c r="M31" s="92" t="s">
        <v>503</v>
      </c>
      <c r="N31" s="109">
        <v>2.58</v>
      </c>
      <c r="O31" s="109">
        <v>0.04</v>
      </c>
      <c r="P31" s="109">
        <v>7.0000000000000007E-2</v>
      </c>
      <c r="Q31" s="109">
        <v>0.24</v>
      </c>
    </row>
    <row r="32" spans="2:17" x14ac:dyDescent="0.2">
      <c r="B32" s="95">
        <f>10+B31</f>
        <v>65</v>
      </c>
      <c r="C32" s="84" t="s">
        <v>778</v>
      </c>
      <c r="D32" s="84" t="s">
        <v>779</v>
      </c>
      <c r="E32" s="94"/>
      <c r="F32" s="85">
        <v>10.16</v>
      </c>
      <c r="G32" s="109">
        <v>7.34</v>
      </c>
      <c r="H32" s="109">
        <v>1.04</v>
      </c>
      <c r="I32" s="109">
        <v>1.38</v>
      </c>
      <c r="J32" s="85">
        <v>7.57</v>
      </c>
      <c r="K32" s="109">
        <v>7.0000000000000007E-2</v>
      </c>
      <c r="L32" s="109">
        <v>3.19</v>
      </c>
      <c r="M32" s="92" t="s">
        <v>503</v>
      </c>
      <c r="N32" s="109">
        <v>3.33</v>
      </c>
      <c r="O32" s="109">
        <v>0.23</v>
      </c>
      <c r="P32" s="109">
        <v>0.02</v>
      </c>
      <c r="Q32" s="109">
        <v>0.34</v>
      </c>
    </row>
    <row r="33" spans="2:17" x14ac:dyDescent="0.2">
      <c r="B33" s="95">
        <f>10+B32</f>
        <v>75</v>
      </c>
      <c r="C33" s="84" t="s">
        <v>778</v>
      </c>
      <c r="E33" s="94"/>
      <c r="F33" s="85">
        <v>16.29</v>
      </c>
      <c r="G33" s="109">
        <v>13.57</v>
      </c>
      <c r="H33" s="109">
        <v>0.53</v>
      </c>
      <c r="I33" s="109">
        <v>1.39</v>
      </c>
      <c r="J33" s="85">
        <v>4.01</v>
      </c>
      <c r="K33" s="92" t="s">
        <v>503</v>
      </c>
      <c r="L33" s="109">
        <v>2.25</v>
      </c>
      <c r="M33" s="92" t="s">
        <v>503</v>
      </c>
      <c r="N33" s="109">
        <v>1.18</v>
      </c>
      <c r="O33" s="109">
        <v>0.05</v>
      </c>
      <c r="P33" s="92" t="s">
        <v>503</v>
      </c>
      <c r="Q33" s="109">
        <v>0.13</v>
      </c>
    </row>
    <row r="34" spans="2:17" x14ac:dyDescent="0.2">
      <c r="B34" s="98" t="s">
        <v>786</v>
      </c>
      <c r="E34" s="94"/>
      <c r="F34" s="85"/>
      <c r="G34" s="109"/>
      <c r="H34" s="109"/>
      <c r="I34" s="109"/>
      <c r="J34" s="85"/>
      <c r="K34" s="109"/>
      <c r="L34" s="109"/>
      <c r="M34" s="109"/>
      <c r="N34" s="109"/>
      <c r="O34" s="109"/>
      <c r="P34" s="109"/>
      <c r="Q34" s="109"/>
    </row>
    <row r="35" spans="2:17" x14ac:dyDescent="0.2">
      <c r="B35" s="95">
        <v>15</v>
      </c>
      <c r="C35" s="84" t="s">
        <v>778</v>
      </c>
      <c r="D35" s="84" t="s">
        <v>784</v>
      </c>
      <c r="E35" s="94"/>
      <c r="F35" s="85">
        <v>10.34</v>
      </c>
      <c r="G35" s="109">
        <v>7.44</v>
      </c>
      <c r="H35" s="109">
        <v>1.21</v>
      </c>
      <c r="I35" s="109">
        <v>1.3</v>
      </c>
      <c r="J35" s="85">
        <v>7.3</v>
      </c>
      <c r="K35" s="109">
        <v>1.19</v>
      </c>
      <c r="L35" s="109">
        <v>0.03</v>
      </c>
      <c r="M35" s="109">
        <v>5</v>
      </c>
      <c r="N35" s="109">
        <v>0.47</v>
      </c>
      <c r="O35" s="92" t="s">
        <v>503</v>
      </c>
      <c r="P35" s="109">
        <v>0.11</v>
      </c>
      <c r="Q35" s="109">
        <v>0.1</v>
      </c>
    </row>
    <row r="36" spans="2:17" x14ac:dyDescent="0.2">
      <c r="B36" s="95">
        <v>25</v>
      </c>
      <c r="C36" s="84" t="s">
        <v>778</v>
      </c>
      <c r="D36" s="84" t="s">
        <v>783</v>
      </c>
      <c r="E36" s="94"/>
      <c r="F36" s="85">
        <v>10.27</v>
      </c>
      <c r="G36" s="109">
        <v>7.31</v>
      </c>
      <c r="H36" s="109">
        <v>1.1200000000000001</v>
      </c>
      <c r="I36" s="109">
        <v>1.44</v>
      </c>
      <c r="J36" s="85">
        <v>8.3109999999999999</v>
      </c>
      <c r="K36" s="109">
        <v>1E-3</v>
      </c>
      <c r="L36" s="109">
        <v>0.04</v>
      </c>
      <c r="M36" s="109">
        <v>0.01</v>
      </c>
      <c r="N36" s="109">
        <v>4.55</v>
      </c>
      <c r="O36" s="109">
        <v>0.01</v>
      </c>
      <c r="P36" s="109">
        <v>2.48</v>
      </c>
      <c r="Q36" s="109">
        <v>0.43</v>
      </c>
    </row>
    <row r="37" spans="2:17" x14ac:dyDescent="0.2">
      <c r="B37" s="95">
        <f>10+B36</f>
        <v>35</v>
      </c>
      <c r="C37" s="84" t="s">
        <v>778</v>
      </c>
      <c r="D37" s="84" t="s">
        <v>782</v>
      </c>
      <c r="E37" s="94"/>
      <c r="F37" s="85">
        <v>10.35</v>
      </c>
      <c r="G37" s="109">
        <v>7.26</v>
      </c>
      <c r="H37" s="109">
        <v>1.1399999999999999</v>
      </c>
      <c r="I37" s="109">
        <v>1.55</v>
      </c>
      <c r="J37" s="85">
        <v>8.4600000000000009</v>
      </c>
      <c r="K37" s="92" t="s">
        <v>503</v>
      </c>
      <c r="L37" s="109">
        <v>0.03</v>
      </c>
      <c r="M37" s="92" t="s">
        <v>503</v>
      </c>
      <c r="N37" s="109">
        <v>6.3</v>
      </c>
      <c r="O37" s="109">
        <v>0.01</v>
      </c>
      <c r="P37" s="109">
        <v>1.21</v>
      </c>
      <c r="Q37" s="109">
        <v>0.52</v>
      </c>
    </row>
    <row r="38" spans="2:17" x14ac:dyDescent="0.2">
      <c r="B38" s="95">
        <f>10+B37</f>
        <v>45</v>
      </c>
      <c r="C38" s="84" t="s">
        <v>778</v>
      </c>
      <c r="D38" s="84" t="s">
        <v>781</v>
      </c>
      <c r="E38" s="94"/>
      <c r="F38" s="85">
        <v>10.27</v>
      </c>
      <c r="G38" s="109">
        <v>7.13</v>
      </c>
      <c r="H38" s="109">
        <v>1.3</v>
      </c>
      <c r="I38" s="109">
        <v>1.44</v>
      </c>
      <c r="J38" s="85">
        <v>6.59</v>
      </c>
      <c r="K38" s="109">
        <v>0.01</v>
      </c>
      <c r="L38" s="109">
        <v>0.15</v>
      </c>
      <c r="M38" s="92" t="s">
        <v>503</v>
      </c>
      <c r="N38" s="109">
        <v>5.24</v>
      </c>
      <c r="O38" s="109">
        <v>0.16</v>
      </c>
      <c r="P38" s="109">
        <v>0.11</v>
      </c>
      <c r="Q38" s="109">
        <v>0.53</v>
      </c>
    </row>
    <row r="39" spans="2:17" x14ac:dyDescent="0.2">
      <c r="B39" s="95">
        <f>10+B38</f>
        <v>55</v>
      </c>
      <c r="C39" s="84" t="s">
        <v>778</v>
      </c>
      <c r="D39" s="84" t="s">
        <v>780</v>
      </c>
      <c r="E39" s="94"/>
      <c r="F39" s="85">
        <v>10.54</v>
      </c>
      <c r="G39" s="109">
        <v>7.53</v>
      </c>
      <c r="H39" s="109">
        <v>1.1299999999999999</v>
      </c>
      <c r="I39" s="109">
        <v>1.48</v>
      </c>
      <c r="J39" s="85">
        <v>5.58</v>
      </c>
      <c r="K39" s="92" t="s">
        <v>503</v>
      </c>
      <c r="L39" s="109">
        <v>0.05</v>
      </c>
      <c r="M39" s="92" t="s">
        <v>503</v>
      </c>
      <c r="N39" s="109">
        <v>4.38</v>
      </c>
      <c r="O39" s="109">
        <v>0.14000000000000001</v>
      </c>
      <c r="P39" s="109">
        <v>0.15</v>
      </c>
      <c r="Q39" s="109">
        <v>0.47</v>
      </c>
    </row>
    <row r="40" spans="2:17" x14ac:dyDescent="0.2">
      <c r="B40" s="95">
        <f>10+B39</f>
        <v>65</v>
      </c>
      <c r="C40" s="84" t="s">
        <v>778</v>
      </c>
      <c r="D40" s="84" t="s">
        <v>779</v>
      </c>
      <c r="E40" s="94"/>
      <c r="F40" s="85">
        <v>11.37</v>
      </c>
      <c r="G40" s="109">
        <v>8.14</v>
      </c>
      <c r="H40" s="109">
        <v>1.34</v>
      </c>
      <c r="I40" s="109">
        <v>1.49</v>
      </c>
      <c r="J40" s="85">
        <v>4.34</v>
      </c>
      <c r="K40" s="92" t="s">
        <v>503</v>
      </c>
      <c r="L40" s="109">
        <v>0.02</v>
      </c>
      <c r="M40" s="92" t="s">
        <v>503</v>
      </c>
      <c r="N40" s="109">
        <v>3.47</v>
      </c>
      <c r="O40" s="109">
        <v>0.05</v>
      </c>
      <c r="P40" s="109">
        <v>0.05</v>
      </c>
      <c r="Q40" s="109">
        <v>0.35</v>
      </c>
    </row>
    <row r="41" spans="2:17" x14ac:dyDescent="0.2">
      <c r="B41" s="95">
        <f>10+B40</f>
        <v>75</v>
      </c>
      <c r="C41" s="84" t="s">
        <v>778</v>
      </c>
      <c r="E41" s="94"/>
      <c r="F41" s="85">
        <v>12.1</v>
      </c>
      <c r="G41" s="109">
        <v>9.01</v>
      </c>
      <c r="H41" s="109">
        <v>1.22</v>
      </c>
      <c r="I41" s="109">
        <v>1.47</v>
      </c>
      <c r="J41" s="85">
        <v>2.1800000000000002</v>
      </c>
      <c r="K41" s="92" t="s">
        <v>503</v>
      </c>
      <c r="L41" s="109">
        <v>0.05</v>
      </c>
      <c r="M41" s="92" t="s">
        <v>503</v>
      </c>
      <c r="N41" s="109">
        <v>1.53</v>
      </c>
      <c r="O41" s="109">
        <v>0.12</v>
      </c>
      <c r="P41" s="92" t="s">
        <v>503</v>
      </c>
      <c r="Q41" s="109">
        <v>0.09</v>
      </c>
    </row>
    <row r="42" spans="2:17" ht="18" thickBot="1" x14ac:dyDescent="0.25">
      <c r="B42" s="90"/>
      <c r="C42" s="108" t="s">
        <v>785</v>
      </c>
      <c r="D42" s="108" t="s">
        <v>785</v>
      </c>
      <c r="E42" s="89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</row>
    <row r="43" spans="2:17" x14ac:dyDescent="0.2">
      <c r="E43" s="96"/>
      <c r="F43" s="87" t="s">
        <v>785</v>
      </c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85"/>
    </row>
    <row r="44" spans="2:17" x14ac:dyDescent="0.2">
      <c r="E44" s="96"/>
      <c r="F44" s="86"/>
      <c r="G44" s="105" t="s">
        <v>810</v>
      </c>
      <c r="H44" s="107" t="s">
        <v>809</v>
      </c>
      <c r="I44" s="105" t="s">
        <v>808</v>
      </c>
      <c r="J44" s="106" t="s">
        <v>807</v>
      </c>
      <c r="K44" s="96"/>
      <c r="L44" s="96"/>
      <c r="M44" s="96"/>
      <c r="N44" s="96"/>
      <c r="O44" s="96"/>
      <c r="P44" s="96"/>
      <c r="Q44" s="85"/>
    </row>
    <row r="45" spans="2:17" x14ac:dyDescent="0.2">
      <c r="E45" s="107" t="s">
        <v>806</v>
      </c>
      <c r="G45" s="106" t="s">
        <v>805</v>
      </c>
      <c r="H45" s="106" t="s">
        <v>804</v>
      </c>
      <c r="I45" s="106" t="s">
        <v>803</v>
      </c>
      <c r="J45" s="106" t="s">
        <v>802</v>
      </c>
      <c r="K45" s="105" t="s">
        <v>801</v>
      </c>
      <c r="L45" s="105" t="s">
        <v>800</v>
      </c>
      <c r="M45" s="105" t="s">
        <v>799</v>
      </c>
      <c r="N45" s="105" t="s">
        <v>798</v>
      </c>
      <c r="O45" s="105" t="s">
        <v>797</v>
      </c>
      <c r="P45" s="105" t="s">
        <v>796</v>
      </c>
      <c r="Q45" s="86"/>
    </row>
    <row r="46" spans="2:17" x14ac:dyDescent="0.2">
      <c r="B46" s="104"/>
      <c r="C46" s="104"/>
      <c r="D46" s="104"/>
      <c r="E46" s="99"/>
      <c r="F46" s="103"/>
      <c r="G46" s="101" t="s">
        <v>795</v>
      </c>
      <c r="H46" s="102" t="s">
        <v>794</v>
      </c>
      <c r="I46" s="100" t="s">
        <v>793</v>
      </c>
      <c r="J46" s="101" t="s">
        <v>792</v>
      </c>
      <c r="K46" s="100" t="s">
        <v>791</v>
      </c>
      <c r="L46" s="99"/>
      <c r="M46" s="100" t="s">
        <v>790</v>
      </c>
      <c r="N46" s="100" t="s">
        <v>789</v>
      </c>
      <c r="O46" s="100" t="s">
        <v>788</v>
      </c>
      <c r="P46" s="99"/>
      <c r="Q46" s="85"/>
    </row>
    <row r="47" spans="2:17" x14ac:dyDescent="0.2">
      <c r="C47" s="98" t="s">
        <v>9</v>
      </c>
      <c r="E47" s="96"/>
      <c r="F47" s="85"/>
      <c r="G47" s="85"/>
      <c r="H47" s="85"/>
      <c r="I47" s="85"/>
      <c r="J47" s="86"/>
      <c r="K47" s="85"/>
      <c r="L47" s="85"/>
      <c r="M47" s="85"/>
      <c r="N47" s="85"/>
      <c r="O47" s="85"/>
      <c r="P47" s="85"/>
      <c r="Q47" s="85"/>
    </row>
    <row r="48" spans="2:17" x14ac:dyDescent="0.2">
      <c r="B48" s="95">
        <v>15</v>
      </c>
      <c r="C48" s="84" t="s">
        <v>778</v>
      </c>
      <c r="D48" s="84" t="s">
        <v>784</v>
      </c>
      <c r="E48" s="94"/>
      <c r="F48" s="93">
        <v>5.33</v>
      </c>
      <c r="G48" s="91">
        <v>0.18</v>
      </c>
      <c r="H48" s="91">
        <v>1.57</v>
      </c>
      <c r="I48" s="91">
        <v>1.1499999999999999</v>
      </c>
      <c r="J48" s="91">
        <v>0.3</v>
      </c>
      <c r="K48" s="91">
        <v>0.28000000000000003</v>
      </c>
      <c r="L48" s="91">
        <v>0.22</v>
      </c>
      <c r="M48" s="91">
        <v>0.02</v>
      </c>
      <c r="N48" s="91">
        <v>0.22</v>
      </c>
      <c r="O48" s="91">
        <v>0.02</v>
      </c>
      <c r="P48" s="91">
        <v>0.17</v>
      </c>
      <c r="Q48" s="86"/>
    </row>
    <row r="49" spans="2:17" x14ac:dyDescent="0.2">
      <c r="B49" s="95">
        <v>25</v>
      </c>
      <c r="C49" s="84" t="s">
        <v>778</v>
      </c>
      <c r="D49" s="84" t="s">
        <v>783</v>
      </c>
      <c r="E49" s="96"/>
      <c r="F49" s="93">
        <v>4.1200999999999999</v>
      </c>
      <c r="G49" s="91">
        <v>0.19</v>
      </c>
      <c r="H49" s="91">
        <v>1.57</v>
      </c>
      <c r="I49" s="91">
        <v>0.57999999999999996</v>
      </c>
      <c r="J49" s="91">
        <v>0.02</v>
      </c>
      <c r="K49" s="91">
        <v>0.24</v>
      </c>
      <c r="L49" s="91">
        <v>0.01</v>
      </c>
      <c r="M49" s="91">
        <v>1E-4</v>
      </c>
      <c r="N49" s="91">
        <v>0.16</v>
      </c>
      <c r="O49" s="91">
        <v>0.06</v>
      </c>
      <c r="P49" s="91">
        <v>0.08</v>
      </c>
      <c r="Q49" s="86"/>
    </row>
    <row r="50" spans="2:17" x14ac:dyDescent="0.2">
      <c r="B50" s="95">
        <f>10+B49</f>
        <v>35</v>
      </c>
      <c r="C50" s="84" t="s">
        <v>778</v>
      </c>
      <c r="D50" s="84" t="s">
        <v>782</v>
      </c>
      <c r="E50" s="96"/>
      <c r="F50" s="93">
        <v>3.51</v>
      </c>
      <c r="G50" s="91">
        <v>0.08</v>
      </c>
      <c r="H50" s="91">
        <v>1.58</v>
      </c>
      <c r="I50" s="91">
        <v>1</v>
      </c>
      <c r="J50" s="91">
        <v>0.09</v>
      </c>
      <c r="K50" s="91">
        <v>0.12</v>
      </c>
      <c r="L50" s="91">
        <v>0.03</v>
      </c>
      <c r="M50" s="91">
        <v>0.02</v>
      </c>
      <c r="N50" s="91">
        <v>0.1</v>
      </c>
      <c r="O50" s="91">
        <v>0.03</v>
      </c>
      <c r="P50" s="91">
        <v>7.0000000000000007E-2</v>
      </c>
      <c r="Q50" s="86"/>
    </row>
    <row r="51" spans="2:17" x14ac:dyDescent="0.2">
      <c r="B51" s="95">
        <f>10+B50</f>
        <v>45</v>
      </c>
      <c r="C51" s="84" t="s">
        <v>778</v>
      </c>
      <c r="D51" s="84" t="s">
        <v>781</v>
      </c>
      <c r="E51" s="96"/>
      <c r="F51" s="93">
        <v>4.58</v>
      </c>
      <c r="G51" s="91">
        <v>0.19</v>
      </c>
      <c r="H51" s="91">
        <v>2.25</v>
      </c>
      <c r="I51" s="91">
        <v>0.55000000000000004</v>
      </c>
      <c r="J51" s="91">
        <v>0.09</v>
      </c>
      <c r="K51" s="91">
        <v>0.22</v>
      </c>
      <c r="L51" s="91">
        <v>0.06</v>
      </c>
      <c r="M51" s="91">
        <v>0.02</v>
      </c>
      <c r="N51" s="91">
        <v>0.16</v>
      </c>
      <c r="O51" s="91">
        <v>0.06</v>
      </c>
      <c r="P51" s="91">
        <v>0.17</v>
      </c>
      <c r="Q51" s="86"/>
    </row>
    <row r="52" spans="2:17" x14ac:dyDescent="0.2">
      <c r="B52" s="95">
        <f>10+B51</f>
        <v>55</v>
      </c>
      <c r="C52" s="84" t="s">
        <v>778</v>
      </c>
      <c r="D52" s="84" t="s">
        <v>780</v>
      </c>
      <c r="E52" s="96"/>
      <c r="F52" s="93">
        <v>6.41</v>
      </c>
      <c r="G52" s="91">
        <v>0.19</v>
      </c>
      <c r="H52" s="91">
        <v>3.18</v>
      </c>
      <c r="I52" s="91">
        <v>1.19</v>
      </c>
      <c r="J52" s="91">
        <v>0.06</v>
      </c>
      <c r="K52" s="91">
        <v>0.3</v>
      </c>
      <c r="L52" s="91">
        <v>0.12</v>
      </c>
      <c r="M52" s="91">
        <v>7.0000000000000007E-2</v>
      </c>
      <c r="N52" s="91">
        <v>0.26</v>
      </c>
      <c r="O52" s="91">
        <v>0.04</v>
      </c>
      <c r="P52" s="91">
        <v>0.19</v>
      </c>
      <c r="Q52" s="86"/>
    </row>
    <row r="53" spans="2:17" x14ac:dyDescent="0.2">
      <c r="B53" s="95">
        <f>10+B52</f>
        <v>65</v>
      </c>
      <c r="C53" s="84" t="s">
        <v>778</v>
      </c>
      <c r="D53" s="84" t="s">
        <v>779</v>
      </c>
      <c r="E53" s="94"/>
      <c r="F53" s="93">
        <v>8.5299999999999994</v>
      </c>
      <c r="G53" s="91">
        <v>0.1</v>
      </c>
      <c r="H53" s="91">
        <v>4.21</v>
      </c>
      <c r="I53" s="91">
        <v>1.31</v>
      </c>
      <c r="J53" s="91">
        <v>0.03</v>
      </c>
      <c r="K53" s="91">
        <v>0.55000000000000004</v>
      </c>
      <c r="L53" s="91">
        <v>0.11</v>
      </c>
      <c r="M53" s="91">
        <v>0.08</v>
      </c>
      <c r="N53" s="91">
        <v>0.2</v>
      </c>
      <c r="O53" s="91">
        <v>0.39</v>
      </c>
      <c r="P53" s="91">
        <v>0.36</v>
      </c>
      <c r="Q53" s="86"/>
    </row>
    <row r="54" spans="2:17" x14ac:dyDescent="0.2">
      <c r="B54" s="95">
        <f>10+B53</f>
        <v>75</v>
      </c>
      <c r="C54" s="84" t="s">
        <v>778</v>
      </c>
      <c r="E54" s="94"/>
      <c r="F54" s="93">
        <v>9.26</v>
      </c>
      <c r="G54" s="91">
        <v>0.11</v>
      </c>
      <c r="H54" s="91">
        <v>4.3600000000000003</v>
      </c>
      <c r="I54" s="91">
        <v>2.2000000000000002</v>
      </c>
      <c r="J54" s="91">
        <v>0.03</v>
      </c>
      <c r="K54" s="91">
        <v>0.37</v>
      </c>
      <c r="L54" s="91">
        <v>0.1</v>
      </c>
      <c r="M54" s="91">
        <v>0.02</v>
      </c>
      <c r="N54" s="91">
        <v>0.12</v>
      </c>
      <c r="O54" s="91">
        <v>0.41</v>
      </c>
      <c r="P54" s="91">
        <v>0.35</v>
      </c>
      <c r="Q54" s="86"/>
    </row>
    <row r="55" spans="2:17" x14ac:dyDescent="0.2">
      <c r="B55" s="98" t="s">
        <v>787</v>
      </c>
      <c r="E55" s="94"/>
      <c r="F55" s="93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86"/>
    </row>
    <row r="56" spans="2:17" x14ac:dyDescent="0.2">
      <c r="B56" s="95">
        <v>15</v>
      </c>
      <c r="C56" s="84" t="s">
        <v>778</v>
      </c>
      <c r="D56" s="84" t="s">
        <v>784</v>
      </c>
      <c r="E56" s="94"/>
      <c r="F56" s="93">
        <v>5.0301</v>
      </c>
      <c r="G56" s="91">
        <v>0.3</v>
      </c>
      <c r="H56" s="91">
        <v>1.49</v>
      </c>
      <c r="I56" s="91">
        <v>1.01</v>
      </c>
      <c r="J56" s="91">
        <v>0.14000000000000001</v>
      </c>
      <c r="K56" s="91">
        <v>0.12</v>
      </c>
      <c r="L56" s="91">
        <v>0.03</v>
      </c>
      <c r="M56" s="91">
        <v>1E-4</v>
      </c>
      <c r="N56" s="91">
        <v>0.55000000000000004</v>
      </c>
      <c r="O56" s="91">
        <v>0.03</v>
      </c>
      <c r="P56" s="91">
        <v>0.16</v>
      </c>
      <c r="Q56" s="86"/>
    </row>
    <row r="57" spans="2:17" x14ac:dyDescent="0.2">
      <c r="B57" s="95">
        <v>25</v>
      </c>
      <c r="C57" s="84" t="s">
        <v>778</v>
      </c>
      <c r="D57" s="84" t="s">
        <v>783</v>
      </c>
      <c r="E57" s="94"/>
      <c r="F57" s="93">
        <v>4.1501000000000001</v>
      </c>
      <c r="G57" s="91">
        <v>0.18</v>
      </c>
      <c r="H57" s="91">
        <v>1.54</v>
      </c>
      <c r="I57" s="91">
        <v>1.06</v>
      </c>
      <c r="J57" s="91">
        <v>7.0000000000000007E-2</v>
      </c>
      <c r="K57" s="91">
        <v>0.13</v>
      </c>
      <c r="L57" s="91">
        <v>0.04</v>
      </c>
      <c r="M57" s="91">
        <v>1E-4</v>
      </c>
      <c r="N57" s="91">
        <v>0.15</v>
      </c>
      <c r="O57" s="91">
        <v>0.02</v>
      </c>
      <c r="P57" s="91">
        <v>0.16</v>
      </c>
      <c r="Q57" s="86"/>
    </row>
    <row r="58" spans="2:17" x14ac:dyDescent="0.2">
      <c r="B58" s="95">
        <f>10+B57</f>
        <v>35</v>
      </c>
      <c r="C58" s="84" t="s">
        <v>778</v>
      </c>
      <c r="D58" s="84" t="s">
        <v>782</v>
      </c>
      <c r="E58" s="94"/>
      <c r="F58" s="93">
        <v>4.04</v>
      </c>
      <c r="G58" s="91">
        <v>0.2</v>
      </c>
      <c r="H58" s="91">
        <v>1.5</v>
      </c>
      <c r="I58" s="91">
        <v>0.54</v>
      </c>
      <c r="J58" s="91">
        <v>0.03</v>
      </c>
      <c r="K58" s="91">
        <v>0.15</v>
      </c>
      <c r="L58" s="91">
        <v>0.05</v>
      </c>
      <c r="M58" s="91">
        <v>0.02</v>
      </c>
      <c r="N58" s="91">
        <v>0.13</v>
      </c>
      <c r="O58" s="91">
        <v>0.05</v>
      </c>
      <c r="P58" s="91">
        <v>0.18</v>
      </c>
      <c r="Q58" s="86"/>
    </row>
    <row r="59" spans="2:17" x14ac:dyDescent="0.2">
      <c r="B59" s="95">
        <f>10+B58</f>
        <v>45</v>
      </c>
      <c r="C59" s="84" t="s">
        <v>778</v>
      </c>
      <c r="D59" s="84" t="s">
        <v>781</v>
      </c>
      <c r="E59" s="94"/>
      <c r="F59" s="93">
        <v>4.04</v>
      </c>
      <c r="G59" s="91">
        <v>0.21</v>
      </c>
      <c r="H59" s="91">
        <v>1.52</v>
      </c>
      <c r="I59" s="91">
        <v>0.46</v>
      </c>
      <c r="J59" s="91">
        <v>0.03</v>
      </c>
      <c r="K59" s="91">
        <v>0.21</v>
      </c>
      <c r="L59" s="91">
        <v>0.01</v>
      </c>
      <c r="M59" s="91">
        <v>0.01</v>
      </c>
      <c r="N59" s="91">
        <v>0.13</v>
      </c>
      <c r="O59" s="91">
        <v>0.05</v>
      </c>
      <c r="P59" s="91">
        <v>0.2</v>
      </c>
      <c r="Q59" s="86"/>
    </row>
    <row r="60" spans="2:17" x14ac:dyDescent="0.2">
      <c r="B60" s="95">
        <f>10+B59</f>
        <v>55</v>
      </c>
      <c r="C60" s="84" t="s">
        <v>778</v>
      </c>
      <c r="D60" s="84" t="s">
        <v>780</v>
      </c>
      <c r="E60" s="94"/>
      <c r="F60" s="93">
        <v>4.1399999999999997</v>
      </c>
      <c r="G60" s="91">
        <v>0.22</v>
      </c>
      <c r="H60" s="91">
        <v>2.13</v>
      </c>
      <c r="I60" s="91">
        <v>0.51</v>
      </c>
      <c r="J60" s="91">
        <v>0.01</v>
      </c>
      <c r="K60" s="91">
        <v>0.13</v>
      </c>
      <c r="L60" s="91">
        <v>0.03</v>
      </c>
      <c r="M60" s="91">
        <v>0.01</v>
      </c>
      <c r="N60" s="91">
        <v>0.05</v>
      </c>
      <c r="O60" s="91">
        <v>0.05</v>
      </c>
      <c r="P60" s="91">
        <v>0.19</v>
      </c>
      <c r="Q60" s="86"/>
    </row>
    <row r="61" spans="2:17" x14ac:dyDescent="0.2">
      <c r="B61" s="95">
        <f>10+B60</f>
        <v>65</v>
      </c>
      <c r="C61" s="84" t="s">
        <v>778</v>
      </c>
      <c r="D61" s="84" t="s">
        <v>779</v>
      </c>
      <c r="E61" s="94"/>
      <c r="F61" s="93">
        <v>5.4700999999999995</v>
      </c>
      <c r="G61" s="91">
        <v>0.09</v>
      </c>
      <c r="H61" s="91">
        <v>2.59</v>
      </c>
      <c r="I61" s="91">
        <v>1.1200000000000001</v>
      </c>
      <c r="J61" s="91">
        <v>0.04</v>
      </c>
      <c r="K61" s="91">
        <v>0.12</v>
      </c>
      <c r="L61" s="91">
        <v>1E-4</v>
      </c>
      <c r="M61" s="91">
        <v>0.09</v>
      </c>
      <c r="N61" s="91">
        <v>0.35</v>
      </c>
      <c r="O61" s="91">
        <v>0.06</v>
      </c>
      <c r="P61" s="91">
        <v>0.2</v>
      </c>
      <c r="Q61" s="86"/>
    </row>
    <row r="62" spans="2:17" x14ac:dyDescent="0.2">
      <c r="B62" s="95">
        <f>10+B61</f>
        <v>75</v>
      </c>
      <c r="C62" s="84" t="s">
        <v>778</v>
      </c>
      <c r="E62" s="94"/>
      <c r="F62" s="93">
        <v>3.3</v>
      </c>
      <c r="G62" s="91">
        <v>0.05</v>
      </c>
      <c r="H62" s="91">
        <v>1.1100000000000001</v>
      </c>
      <c r="I62" s="91">
        <v>1.47</v>
      </c>
      <c r="J62" s="92" t="s">
        <v>503</v>
      </c>
      <c r="K62" s="91">
        <v>0.05</v>
      </c>
      <c r="L62" s="92" t="s">
        <v>503</v>
      </c>
      <c r="M62" s="92" t="s">
        <v>503</v>
      </c>
      <c r="N62" s="91">
        <v>0.15</v>
      </c>
      <c r="O62" s="91">
        <v>0.05</v>
      </c>
      <c r="P62" s="91">
        <v>0.02</v>
      </c>
      <c r="Q62" s="86"/>
    </row>
    <row r="63" spans="2:17" x14ac:dyDescent="0.2">
      <c r="B63" s="98" t="s">
        <v>786</v>
      </c>
      <c r="E63" s="97" t="s">
        <v>785</v>
      </c>
      <c r="F63" s="93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86"/>
    </row>
    <row r="64" spans="2:17" x14ac:dyDescent="0.2">
      <c r="B64" s="95">
        <v>15</v>
      </c>
      <c r="C64" s="84" t="s">
        <v>778</v>
      </c>
      <c r="D64" s="84" t="s">
        <v>784</v>
      </c>
      <c r="E64" s="94"/>
      <c r="F64" s="93">
        <v>5.5500999999999987</v>
      </c>
      <c r="G64" s="91">
        <v>0.09</v>
      </c>
      <c r="H64" s="91">
        <v>2.08</v>
      </c>
      <c r="I64" s="91">
        <v>1.22</v>
      </c>
      <c r="J64" s="91">
        <v>1.21</v>
      </c>
      <c r="K64" s="91">
        <v>0.15</v>
      </c>
      <c r="L64" s="91">
        <v>0.06</v>
      </c>
      <c r="M64" s="91">
        <v>1E-4</v>
      </c>
      <c r="N64" s="91">
        <v>0.14000000000000001</v>
      </c>
      <c r="O64" s="91">
        <v>0.01</v>
      </c>
      <c r="P64" s="91">
        <v>0.18</v>
      </c>
      <c r="Q64" s="86"/>
    </row>
    <row r="65" spans="1:17" x14ac:dyDescent="0.2">
      <c r="B65" s="95">
        <v>25</v>
      </c>
      <c r="C65" s="84" t="s">
        <v>778</v>
      </c>
      <c r="D65" s="84" t="s">
        <v>783</v>
      </c>
      <c r="E65" s="94"/>
      <c r="F65" s="93">
        <v>5.0199999999999996</v>
      </c>
      <c r="G65" s="91">
        <v>0.27</v>
      </c>
      <c r="H65" s="91">
        <v>1.45</v>
      </c>
      <c r="I65" s="91">
        <v>1.1399999999999999</v>
      </c>
      <c r="J65" s="91">
        <v>0.21</v>
      </c>
      <c r="K65" s="91">
        <v>0.16</v>
      </c>
      <c r="L65" s="91">
        <v>0.01</v>
      </c>
      <c r="M65" s="91">
        <v>0.01</v>
      </c>
      <c r="N65" s="91">
        <v>0.21</v>
      </c>
      <c r="O65" s="91">
        <v>0.13</v>
      </c>
      <c r="P65" s="91">
        <v>0.24</v>
      </c>
      <c r="Q65" s="86"/>
    </row>
    <row r="66" spans="1:17" x14ac:dyDescent="0.2">
      <c r="B66" s="95">
        <f>10+B65</f>
        <v>35</v>
      </c>
      <c r="C66" s="84" t="s">
        <v>778</v>
      </c>
      <c r="D66" s="84" t="s">
        <v>782</v>
      </c>
      <c r="E66" s="94"/>
      <c r="F66" s="93">
        <v>4.3900999999999994</v>
      </c>
      <c r="G66" s="91">
        <v>0.32</v>
      </c>
      <c r="H66" s="91">
        <v>2.0299999999999998</v>
      </c>
      <c r="I66" s="91">
        <v>0.55000000000000004</v>
      </c>
      <c r="J66" s="91">
        <v>7.0000000000000007E-2</v>
      </c>
      <c r="K66" s="91">
        <v>0.27</v>
      </c>
      <c r="L66" s="91">
        <v>1E-4</v>
      </c>
      <c r="M66" s="91">
        <v>0.06</v>
      </c>
      <c r="N66" s="91">
        <v>0.13</v>
      </c>
      <c r="O66" s="91">
        <v>0.02</v>
      </c>
      <c r="P66" s="91">
        <v>0.14000000000000001</v>
      </c>
      <c r="Q66" s="86"/>
    </row>
    <row r="67" spans="1:17" x14ac:dyDescent="0.2">
      <c r="B67" s="95">
        <f>10+B66</f>
        <v>45</v>
      </c>
      <c r="C67" s="84" t="s">
        <v>778</v>
      </c>
      <c r="D67" s="84" t="s">
        <v>781</v>
      </c>
      <c r="E67" s="96"/>
      <c r="F67" s="93">
        <v>6.34</v>
      </c>
      <c r="G67" s="91">
        <v>0.32</v>
      </c>
      <c r="H67" s="91">
        <v>3.02</v>
      </c>
      <c r="I67" s="91">
        <v>0.59</v>
      </c>
      <c r="J67" s="91">
        <v>0.04</v>
      </c>
      <c r="K67" s="91">
        <v>0.49</v>
      </c>
      <c r="L67" s="91">
        <v>0.09</v>
      </c>
      <c r="M67" s="91">
        <v>0.05</v>
      </c>
      <c r="N67" s="91">
        <v>0.21</v>
      </c>
      <c r="O67" s="91">
        <v>0.06</v>
      </c>
      <c r="P67" s="91">
        <v>0.28999999999999998</v>
      </c>
      <c r="Q67" s="86"/>
    </row>
    <row r="68" spans="1:17" x14ac:dyDescent="0.2">
      <c r="B68" s="95">
        <f>10+B67</f>
        <v>55</v>
      </c>
      <c r="C68" s="84" t="s">
        <v>778</v>
      </c>
      <c r="D68" s="84" t="s">
        <v>780</v>
      </c>
      <c r="E68" s="96"/>
      <c r="F68" s="93">
        <v>7.08</v>
      </c>
      <c r="G68" s="91">
        <v>0.2</v>
      </c>
      <c r="H68" s="91">
        <v>3.5</v>
      </c>
      <c r="I68" s="91">
        <v>1.03</v>
      </c>
      <c r="J68" s="91">
        <v>0.02</v>
      </c>
      <c r="K68" s="91">
        <v>0.5</v>
      </c>
      <c r="L68" s="91">
        <v>0.05</v>
      </c>
      <c r="M68" s="91">
        <v>0.03</v>
      </c>
      <c r="N68" s="91">
        <v>0.17</v>
      </c>
      <c r="O68" s="91">
        <v>0.16</v>
      </c>
      <c r="P68" s="91">
        <v>0.22</v>
      </c>
      <c r="Q68" s="86"/>
    </row>
    <row r="69" spans="1:17" x14ac:dyDescent="0.2">
      <c r="B69" s="95">
        <f>10+B68</f>
        <v>65</v>
      </c>
      <c r="C69" s="84" t="s">
        <v>778</v>
      </c>
      <c r="D69" s="84" t="s">
        <v>779</v>
      </c>
      <c r="E69" s="96"/>
      <c r="F69" s="93">
        <v>7.49</v>
      </c>
      <c r="G69" s="91">
        <v>0.17</v>
      </c>
      <c r="H69" s="91">
        <v>3.44</v>
      </c>
      <c r="I69" s="91">
        <v>1.43</v>
      </c>
      <c r="J69" s="91">
        <v>0.02</v>
      </c>
      <c r="K69" s="91">
        <v>0.4</v>
      </c>
      <c r="L69" s="91">
        <v>0.04</v>
      </c>
      <c r="M69" s="91">
        <v>0.16</v>
      </c>
      <c r="N69" s="91">
        <v>0.23</v>
      </c>
      <c r="O69" s="91">
        <v>0.21</v>
      </c>
      <c r="P69" s="91">
        <v>0.19</v>
      </c>
      <c r="Q69" s="86"/>
    </row>
    <row r="70" spans="1:17" x14ac:dyDescent="0.2">
      <c r="B70" s="95">
        <f>10+B69</f>
        <v>75</v>
      </c>
      <c r="C70" s="84" t="s">
        <v>778</v>
      </c>
      <c r="E70" s="94"/>
      <c r="F70" s="93">
        <v>9.3201000000000001</v>
      </c>
      <c r="G70" s="91">
        <v>0.06</v>
      </c>
      <c r="H70" s="91">
        <v>4.08</v>
      </c>
      <c r="I70" s="91">
        <v>3.38</v>
      </c>
      <c r="J70" s="91">
        <v>0.02</v>
      </c>
      <c r="K70" s="91">
        <v>0.17</v>
      </c>
      <c r="L70" s="91">
        <v>7.0000000000000007E-2</v>
      </c>
      <c r="M70" s="91">
        <v>1E-4</v>
      </c>
      <c r="N70" s="91">
        <v>7.0000000000000007E-2</v>
      </c>
      <c r="O70" s="91">
        <v>0.4</v>
      </c>
      <c r="P70" s="91">
        <v>0.27</v>
      </c>
      <c r="Q70" s="86"/>
    </row>
    <row r="71" spans="1:17" ht="18" thickBot="1" x14ac:dyDescent="0.25">
      <c r="B71" s="90"/>
      <c r="C71" s="90"/>
      <c r="D71" s="90"/>
      <c r="E71" s="89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5"/>
    </row>
    <row r="72" spans="1:17" x14ac:dyDescent="0.2">
      <c r="E72" s="87" t="s">
        <v>777</v>
      </c>
      <c r="F72" s="86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x14ac:dyDescent="0.2">
      <c r="A73" s="84"/>
    </row>
    <row r="74" spans="1:17" x14ac:dyDescent="0.2">
      <c r="A74" s="84"/>
      <c r="E74" s="86"/>
      <c r="J74" s="86"/>
      <c r="L74" s="115"/>
      <c r="M74" s="115"/>
      <c r="N74" s="115"/>
    </row>
    <row r="75" spans="1:17" x14ac:dyDescent="0.2">
      <c r="E75" s="86"/>
      <c r="J75" s="86"/>
      <c r="L75" s="115"/>
      <c r="M75" s="115"/>
      <c r="N75" s="115"/>
    </row>
    <row r="76" spans="1:17" x14ac:dyDescent="0.2">
      <c r="E76" s="86"/>
      <c r="J76" s="86"/>
      <c r="L76" s="115"/>
      <c r="M76" s="115"/>
      <c r="N76" s="115"/>
    </row>
    <row r="77" spans="1:17" x14ac:dyDescent="0.2">
      <c r="E77" s="86"/>
      <c r="J77" s="86"/>
      <c r="L77" s="115"/>
      <c r="M77" s="115"/>
      <c r="N77" s="115"/>
    </row>
    <row r="78" spans="1:17" x14ac:dyDescent="0.2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115"/>
      <c r="M78" s="115"/>
      <c r="N78" s="115"/>
    </row>
    <row r="79" spans="1:17" x14ac:dyDescent="0.2">
      <c r="E79" s="86"/>
      <c r="G79" s="98" t="s">
        <v>832</v>
      </c>
      <c r="J79" s="86"/>
      <c r="L79" s="115"/>
      <c r="M79" s="115"/>
      <c r="N79" s="115"/>
      <c r="O79" s="86"/>
    </row>
    <row r="80" spans="1:17" x14ac:dyDescent="0.2">
      <c r="E80" s="111" t="s">
        <v>831</v>
      </c>
      <c r="J80" s="86"/>
      <c r="L80" s="86"/>
      <c r="M80" s="86"/>
      <c r="N80" s="86"/>
    </row>
    <row r="81" spans="2:17" x14ac:dyDescent="0.2">
      <c r="E81" s="111" t="s">
        <v>830</v>
      </c>
      <c r="J81" s="86"/>
      <c r="L81" s="86"/>
      <c r="M81" s="86"/>
      <c r="N81" s="86"/>
    </row>
    <row r="82" spans="2:17" x14ac:dyDescent="0.2">
      <c r="E82" s="86"/>
      <c r="J82" s="86"/>
      <c r="L82" s="86"/>
      <c r="M82" s="86"/>
      <c r="N82" s="86"/>
    </row>
    <row r="83" spans="2:17" x14ac:dyDescent="0.2">
      <c r="E83" s="114" t="s">
        <v>829</v>
      </c>
      <c r="J83" s="86"/>
      <c r="L83" s="86"/>
      <c r="M83" s="86"/>
      <c r="N83" s="86"/>
    </row>
    <row r="84" spans="2:17" ht="18" thickBot="1" x14ac:dyDescent="0.25"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113"/>
      <c r="M84" s="113"/>
      <c r="N84" s="90"/>
      <c r="O84" s="90"/>
      <c r="P84" s="112" t="s">
        <v>828</v>
      </c>
      <c r="Q84" s="90"/>
    </row>
    <row r="85" spans="2:17" x14ac:dyDescent="0.2">
      <c r="E85" s="96"/>
      <c r="F85" s="111" t="s">
        <v>827</v>
      </c>
      <c r="G85" s="104"/>
      <c r="H85" s="104"/>
      <c r="I85" s="104"/>
      <c r="J85" s="106" t="s">
        <v>827</v>
      </c>
      <c r="K85" s="104"/>
      <c r="L85" s="104"/>
      <c r="M85" s="104"/>
      <c r="N85" s="104"/>
      <c r="O85" s="104"/>
      <c r="P85" s="104"/>
      <c r="Q85" s="104"/>
    </row>
    <row r="86" spans="2:17" x14ac:dyDescent="0.2">
      <c r="E86" s="96"/>
      <c r="F86" s="86"/>
      <c r="G86" s="96"/>
      <c r="H86" s="110" t="s">
        <v>826</v>
      </c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86"/>
      <c r="C87" s="86"/>
      <c r="D87" s="86"/>
      <c r="E87" s="106" t="s">
        <v>825</v>
      </c>
      <c r="G87" s="110" t="s">
        <v>824</v>
      </c>
      <c r="H87" s="110" t="s">
        <v>823</v>
      </c>
      <c r="I87" s="110" t="s">
        <v>822</v>
      </c>
      <c r="J87" s="110" t="s">
        <v>821</v>
      </c>
      <c r="K87" s="110" t="s">
        <v>820</v>
      </c>
      <c r="L87" s="110" t="s">
        <v>819</v>
      </c>
      <c r="M87" s="110" t="s">
        <v>818</v>
      </c>
      <c r="N87" s="110" t="s">
        <v>817</v>
      </c>
      <c r="O87" s="110" t="s">
        <v>816</v>
      </c>
      <c r="P87" s="110" t="s">
        <v>815</v>
      </c>
      <c r="Q87" s="110" t="s">
        <v>814</v>
      </c>
    </row>
    <row r="88" spans="2:17" x14ac:dyDescent="0.2">
      <c r="B88" s="104"/>
      <c r="C88" s="104"/>
      <c r="D88" s="104"/>
      <c r="E88" s="99"/>
      <c r="F88" s="104"/>
      <c r="G88" s="99"/>
      <c r="H88" s="102" t="s">
        <v>813</v>
      </c>
      <c r="I88" s="99"/>
      <c r="J88" s="99"/>
      <c r="K88" s="102" t="s">
        <v>812</v>
      </c>
      <c r="L88" s="99"/>
      <c r="M88" s="99"/>
      <c r="N88" s="99"/>
      <c r="O88" s="102" t="s">
        <v>811</v>
      </c>
      <c r="P88" s="99"/>
      <c r="Q88" s="99"/>
    </row>
    <row r="89" spans="2:17" x14ac:dyDescent="0.2">
      <c r="C89" s="98" t="s">
        <v>9</v>
      </c>
      <c r="E89" s="96"/>
      <c r="F89" s="85"/>
      <c r="G89" s="109"/>
      <c r="H89" s="109"/>
      <c r="I89" s="109"/>
      <c r="J89" s="85"/>
      <c r="K89" s="109"/>
      <c r="L89" s="109"/>
      <c r="M89" s="109"/>
      <c r="N89" s="109"/>
      <c r="O89" s="109"/>
      <c r="P89" s="109"/>
      <c r="Q89" s="109"/>
    </row>
    <row r="90" spans="2:17" x14ac:dyDescent="0.2">
      <c r="B90" s="95">
        <v>15</v>
      </c>
      <c r="C90" s="84" t="s">
        <v>778</v>
      </c>
      <c r="D90" s="84" t="s">
        <v>784</v>
      </c>
      <c r="E90" s="94"/>
      <c r="F90" s="85">
        <v>11.26</v>
      </c>
      <c r="G90" s="109">
        <v>9.07</v>
      </c>
      <c r="H90" s="109">
        <v>0.57999999999999996</v>
      </c>
      <c r="I90" s="109">
        <v>1.22</v>
      </c>
      <c r="J90" s="85">
        <v>2.29</v>
      </c>
      <c r="K90" s="109">
        <v>0.11</v>
      </c>
      <c r="L90" s="109">
        <v>1.26</v>
      </c>
      <c r="M90" s="109">
        <v>0.26</v>
      </c>
      <c r="N90" s="109">
        <v>0.13</v>
      </c>
      <c r="O90" s="92" t="s">
        <v>503</v>
      </c>
      <c r="P90" s="109">
        <v>0.01</v>
      </c>
      <c r="Q90" s="109">
        <v>0.12</v>
      </c>
    </row>
    <row r="91" spans="2:17" x14ac:dyDescent="0.2">
      <c r="B91" s="95">
        <v>25</v>
      </c>
      <c r="C91" s="84" t="s">
        <v>778</v>
      </c>
      <c r="D91" s="84" t="s">
        <v>783</v>
      </c>
      <c r="E91" s="94"/>
      <c r="F91" s="85">
        <v>11.07</v>
      </c>
      <c r="G91" s="109">
        <v>8.44</v>
      </c>
      <c r="H91" s="109">
        <v>0.53</v>
      </c>
      <c r="I91" s="109">
        <v>1.31</v>
      </c>
      <c r="J91" s="85">
        <v>2.57</v>
      </c>
      <c r="K91" s="109">
        <v>0.08</v>
      </c>
      <c r="L91" s="109">
        <v>1.57</v>
      </c>
      <c r="M91" s="109">
        <v>0.02</v>
      </c>
      <c r="N91" s="109">
        <v>0.09</v>
      </c>
      <c r="O91" s="92" t="s">
        <v>503</v>
      </c>
      <c r="P91" s="109">
        <v>7.0000000000000007E-2</v>
      </c>
      <c r="Q91" s="109">
        <v>0.34</v>
      </c>
    </row>
    <row r="92" spans="2:17" x14ac:dyDescent="0.2">
      <c r="B92" s="95">
        <f>10+B91</f>
        <v>35</v>
      </c>
      <c r="C92" s="84" t="s">
        <v>778</v>
      </c>
      <c r="D92" s="84" t="s">
        <v>782</v>
      </c>
      <c r="E92" s="94"/>
      <c r="F92" s="85">
        <v>10.58</v>
      </c>
      <c r="G92" s="109">
        <v>8.25</v>
      </c>
      <c r="H92" s="109">
        <v>0.59</v>
      </c>
      <c r="I92" s="109">
        <v>1.35</v>
      </c>
      <c r="J92" s="85">
        <v>2.56</v>
      </c>
      <c r="K92" s="109">
        <v>0.1</v>
      </c>
      <c r="L92" s="109">
        <v>1.54</v>
      </c>
      <c r="M92" s="92" t="s">
        <v>503</v>
      </c>
      <c r="N92" s="109">
        <v>0.12</v>
      </c>
      <c r="O92" s="109">
        <v>0.01</v>
      </c>
      <c r="P92" s="109">
        <v>0.14000000000000001</v>
      </c>
      <c r="Q92" s="109">
        <v>0.24</v>
      </c>
    </row>
    <row r="93" spans="2:17" x14ac:dyDescent="0.2">
      <c r="B93" s="95">
        <f>10+B92</f>
        <v>45</v>
      </c>
      <c r="C93" s="84" t="s">
        <v>778</v>
      </c>
      <c r="D93" s="84" t="s">
        <v>781</v>
      </c>
      <c r="E93" s="94"/>
      <c r="F93" s="85">
        <v>11.13</v>
      </c>
      <c r="G93" s="109">
        <v>8.32</v>
      </c>
      <c r="H93" s="109">
        <v>1.03</v>
      </c>
      <c r="I93" s="109">
        <v>1.38</v>
      </c>
      <c r="J93" s="85">
        <v>3.32</v>
      </c>
      <c r="K93" s="109">
        <v>0.11</v>
      </c>
      <c r="L93" s="109">
        <v>2.4300000000000002</v>
      </c>
      <c r="M93" s="92" t="s">
        <v>503</v>
      </c>
      <c r="N93" s="109">
        <v>0.16</v>
      </c>
      <c r="O93" s="109">
        <v>0.02</v>
      </c>
      <c r="P93" s="109">
        <v>0.01</v>
      </c>
      <c r="Q93" s="109">
        <v>0.19</v>
      </c>
    </row>
    <row r="94" spans="2:17" x14ac:dyDescent="0.2">
      <c r="B94" s="95">
        <f>10+B93</f>
        <v>55</v>
      </c>
      <c r="C94" s="84" t="s">
        <v>778</v>
      </c>
      <c r="D94" s="84" t="s">
        <v>780</v>
      </c>
      <c r="E94" s="94"/>
      <c r="F94" s="85">
        <v>11.06</v>
      </c>
      <c r="G94" s="109">
        <v>8.2200000000000006</v>
      </c>
      <c r="H94" s="109">
        <v>1.01</v>
      </c>
      <c r="I94" s="109">
        <v>1.43</v>
      </c>
      <c r="J94" s="85">
        <v>3.23</v>
      </c>
      <c r="K94" s="109">
        <v>7.0000000000000007E-2</v>
      </c>
      <c r="L94" s="109">
        <v>2.37</v>
      </c>
      <c r="M94" s="92" t="s">
        <v>503</v>
      </c>
      <c r="N94" s="109">
        <v>0.22</v>
      </c>
      <c r="O94" s="109">
        <v>0.01</v>
      </c>
      <c r="P94" s="109">
        <v>0.02</v>
      </c>
      <c r="Q94" s="109">
        <v>0.14000000000000001</v>
      </c>
    </row>
    <row r="95" spans="2:17" x14ac:dyDescent="0.2">
      <c r="B95" s="95">
        <f>10+B94</f>
        <v>65</v>
      </c>
      <c r="C95" s="84" t="s">
        <v>778</v>
      </c>
      <c r="D95" s="84" t="s">
        <v>779</v>
      </c>
      <c r="E95" s="94"/>
      <c r="F95" s="85">
        <v>11.38</v>
      </c>
      <c r="G95" s="109">
        <v>8.41</v>
      </c>
      <c r="H95" s="109">
        <v>1.04</v>
      </c>
      <c r="I95" s="109">
        <v>1.53</v>
      </c>
      <c r="J95" s="85">
        <v>2.5499999999999998</v>
      </c>
      <c r="K95" s="109">
        <v>0.03</v>
      </c>
      <c r="L95" s="109">
        <v>1.58</v>
      </c>
      <c r="M95" s="92" t="s">
        <v>503</v>
      </c>
      <c r="N95" s="109">
        <v>0.33</v>
      </c>
      <c r="O95" s="109">
        <v>0.04</v>
      </c>
      <c r="P95" s="109">
        <v>0.01</v>
      </c>
      <c r="Q95" s="109">
        <v>0.15</v>
      </c>
    </row>
    <row r="96" spans="2:17" x14ac:dyDescent="0.2">
      <c r="B96" s="95">
        <f>10+B95</f>
        <v>75</v>
      </c>
      <c r="C96" s="84" t="s">
        <v>778</v>
      </c>
      <c r="E96" s="94"/>
      <c r="F96" s="85">
        <v>13.16</v>
      </c>
      <c r="G96" s="109">
        <v>10.1</v>
      </c>
      <c r="H96" s="109">
        <v>1.1200000000000001</v>
      </c>
      <c r="I96" s="109">
        <v>1.53</v>
      </c>
      <c r="J96" s="85">
        <v>2.12</v>
      </c>
      <c r="K96" s="109">
        <v>0.03</v>
      </c>
      <c r="L96" s="109">
        <v>1.19</v>
      </c>
      <c r="M96" s="92" t="s">
        <v>503</v>
      </c>
      <c r="N96" s="109">
        <v>0.31</v>
      </c>
      <c r="O96" s="109">
        <v>7.0000000000000007E-2</v>
      </c>
      <c r="P96" s="109">
        <v>0.02</v>
      </c>
      <c r="Q96" s="109">
        <v>0.1</v>
      </c>
    </row>
    <row r="97" spans="2:17" x14ac:dyDescent="0.2">
      <c r="B97" s="98" t="s">
        <v>787</v>
      </c>
      <c r="E97" s="94"/>
      <c r="F97" s="85"/>
      <c r="G97" s="109"/>
      <c r="H97" s="109"/>
      <c r="I97" s="109"/>
      <c r="J97" s="85"/>
      <c r="K97" s="109"/>
      <c r="L97" s="109"/>
      <c r="M97" s="109"/>
      <c r="N97" s="109"/>
      <c r="O97" s="109"/>
      <c r="P97" s="109"/>
      <c r="Q97" s="109"/>
    </row>
    <row r="98" spans="2:17" x14ac:dyDescent="0.2">
      <c r="B98" s="95">
        <v>15</v>
      </c>
      <c r="C98" s="84" t="s">
        <v>778</v>
      </c>
      <c r="D98" s="84" t="s">
        <v>784</v>
      </c>
      <c r="E98" s="94"/>
      <c r="F98" s="85">
        <v>11.29</v>
      </c>
      <c r="G98" s="109">
        <v>8.2799999999999994</v>
      </c>
      <c r="H98" s="109">
        <v>1.38</v>
      </c>
      <c r="I98" s="109">
        <v>1.23</v>
      </c>
      <c r="J98" s="85">
        <v>5.03</v>
      </c>
      <c r="K98" s="109">
        <v>0.28000000000000003</v>
      </c>
      <c r="L98" s="109">
        <v>3.23</v>
      </c>
      <c r="M98" s="109">
        <v>0.04</v>
      </c>
      <c r="N98" s="109">
        <v>0.34</v>
      </c>
      <c r="O98" s="92" t="s">
        <v>503</v>
      </c>
      <c r="P98" s="109">
        <v>0.01</v>
      </c>
      <c r="Q98" s="109">
        <v>0.34</v>
      </c>
    </row>
    <row r="99" spans="2:17" x14ac:dyDescent="0.2">
      <c r="B99" s="95">
        <v>25</v>
      </c>
      <c r="C99" s="84" t="s">
        <v>778</v>
      </c>
      <c r="D99" s="84" t="s">
        <v>783</v>
      </c>
      <c r="E99" s="94"/>
      <c r="F99" s="85">
        <v>11.35</v>
      </c>
      <c r="G99" s="109">
        <v>8.25</v>
      </c>
      <c r="H99" s="109">
        <v>1.39</v>
      </c>
      <c r="I99" s="109">
        <v>1.32</v>
      </c>
      <c r="J99" s="85">
        <v>5.03</v>
      </c>
      <c r="K99" s="109">
        <v>7.0000000000000007E-2</v>
      </c>
      <c r="L99" s="109">
        <v>1.37</v>
      </c>
      <c r="M99" s="92" t="s">
        <v>503</v>
      </c>
      <c r="N99" s="109">
        <v>2.04</v>
      </c>
      <c r="O99" s="109">
        <v>0.01</v>
      </c>
      <c r="P99" s="109">
        <v>0.28999999999999998</v>
      </c>
      <c r="Q99" s="109">
        <v>0.46</v>
      </c>
    </row>
    <row r="100" spans="2:17" x14ac:dyDescent="0.2">
      <c r="B100" s="95">
        <f>10+B99</f>
        <v>35</v>
      </c>
      <c r="C100" s="84" t="s">
        <v>778</v>
      </c>
      <c r="D100" s="84" t="s">
        <v>782</v>
      </c>
      <c r="E100" s="94"/>
      <c r="F100" s="85">
        <v>10.43</v>
      </c>
      <c r="G100" s="109">
        <v>7.51</v>
      </c>
      <c r="H100" s="109">
        <v>1.1299999999999999</v>
      </c>
      <c r="I100" s="109">
        <v>1.39</v>
      </c>
      <c r="J100" s="85">
        <v>6.44</v>
      </c>
      <c r="K100" s="109">
        <v>0.06</v>
      </c>
      <c r="L100" s="109">
        <v>1.45</v>
      </c>
      <c r="M100" s="92" t="s">
        <v>503</v>
      </c>
      <c r="N100" s="109">
        <v>3.54</v>
      </c>
      <c r="O100" s="109">
        <v>0.01</v>
      </c>
      <c r="P100" s="109">
        <v>0.17</v>
      </c>
      <c r="Q100" s="109">
        <v>0.41</v>
      </c>
    </row>
    <row r="101" spans="2:17" x14ac:dyDescent="0.2">
      <c r="B101" s="95">
        <f>10+B100</f>
        <v>45</v>
      </c>
      <c r="C101" s="84" t="s">
        <v>778</v>
      </c>
      <c r="D101" s="84" t="s">
        <v>781</v>
      </c>
      <c r="E101" s="94"/>
      <c r="F101" s="85">
        <v>11.55</v>
      </c>
      <c r="G101" s="109">
        <v>8.52</v>
      </c>
      <c r="H101" s="109">
        <v>1.19</v>
      </c>
      <c r="I101" s="109">
        <v>1.44</v>
      </c>
      <c r="J101" s="85">
        <v>7.2</v>
      </c>
      <c r="K101" s="109">
        <v>0.08</v>
      </c>
      <c r="L101" s="109">
        <v>2.2599999999999998</v>
      </c>
      <c r="M101" s="92" t="s">
        <v>503</v>
      </c>
      <c r="N101" s="109">
        <v>3.46</v>
      </c>
      <c r="O101" s="109">
        <v>7.0000000000000007E-2</v>
      </c>
      <c r="P101" s="109">
        <v>0.02</v>
      </c>
      <c r="Q101" s="109">
        <v>0.51</v>
      </c>
    </row>
    <row r="102" spans="2:17" x14ac:dyDescent="0.2">
      <c r="B102" s="95">
        <f>10+B101</f>
        <v>55</v>
      </c>
      <c r="C102" s="84" t="s">
        <v>778</v>
      </c>
      <c r="D102" s="84" t="s">
        <v>780</v>
      </c>
      <c r="E102" s="94"/>
      <c r="F102" s="85">
        <v>10.43</v>
      </c>
      <c r="G102" s="109">
        <v>7.42</v>
      </c>
      <c r="H102" s="109">
        <v>1.18</v>
      </c>
      <c r="I102" s="109">
        <v>1.43</v>
      </c>
      <c r="J102" s="85">
        <v>6.26</v>
      </c>
      <c r="K102" s="109">
        <v>0.06</v>
      </c>
      <c r="L102" s="109">
        <v>2.48</v>
      </c>
      <c r="M102" s="92" t="s">
        <v>503</v>
      </c>
      <c r="N102" s="109">
        <v>3.01</v>
      </c>
      <c r="O102" s="109">
        <v>0.04</v>
      </c>
      <c r="P102" s="109">
        <v>0.05</v>
      </c>
      <c r="Q102" s="109">
        <v>0.23</v>
      </c>
    </row>
    <row r="103" spans="2:17" x14ac:dyDescent="0.2">
      <c r="B103" s="95">
        <f>10+B102</f>
        <v>65</v>
      </c>
      <c r="C103" s="84" t="s">
        <v>778</v>
      </c>
      <c r="D103" s="84" t="s">
        <v>779</v>
      </c>
      <c r="E103" s="94"/>
      <c r="F103" s="85">
        <v>10.56</v>
      </c>
      <c r="G103" s="109">
        <v>7.52</v>
      </c>
      <c r="H103" s="109">
        <v>1.1200000000000001</v>
      </c>
      <c r="I103" s="109">
        <v>1.52</v>
      </c>
      <c r="J103" s="85">
        <v>7.29</v>
      </c>
      <c r="K103" s="109">
        <v>0.03</v>
      </c>
      <c r="L103" s="109">
        <v>3.32</v>
      </c>
      <c r="M103" s="92" t="s">
        <v>503</v>
      </c>
      <c r="N103" s="109">
        <v>3.14</v>
      </c>
      <c r="O103" s="109">
        <v>0.16</v>
      </c>
      <c r="P103" s="109">
        <v>0.03</v>
      </c>
      <c r="Q103" s="109">
        <v>0.22</v>
      </c>
    </row>
    <row r="104" spans="2:17" x14ac:dyDescent="0.2">
      <c r="B104" s="95">
        <f>10+B103</f>
        <v>75</v>
      </c>
      <c r="C104" s="84" t="s">
        <v>778</v>
      </c>
      <c r="E104" s="94"/>
      <c r="F104" s="85">
        <v>13.02</v>
      </c>
      <c r="G104" s="109">
        <v>9.15</v>
      </c>
      <c r="H104" s="109">
        <v>2.02</v>
      </c>
      <c r="I104" s="109">
        <v>1.45</v>
      </c>
      <c r="J104" s="85">
        <v>5.5</v>
      </c>
      <c r="K104" s="92" t="s">
        <v>503</v>
      </c>
      <c r="L104" s="109">
        <v>3.04</v>
      </c>
      <c r="M104" s="92" t="s">
        <v>503</v>
      </c>
      <c r="N104" s="109">
        <v>2.12</v>
      </c>
      <c r="O104" s="92" t="s">
        <v>503</v>
      </c>
      <c r="P104" s="109">
        <v>0.09</v>
      </c>
      <c r="Q104" s="109">
        <v>0.26</v>
      </c>
    </row>
    <row r="105" spans="2:17" x14ac:dyDescent="0.2">
      <c r="B105" s="98" t="s">
        <v>786</v>
      </c>
      <c r="E105" s="94"/>
      <c r="F105" s="85"/>
      <c r="G105" s="109"/>
      <c r="H105" s="109"/>
      <c r="I105" s="109"/>
      <c r="J105" s="85"/>
      <c r="K105" s="109"/>
      <c r="L105" s="109"/>
      <c r="M105" s="109"/>
      <c r="N105" s="109"/>
      <c r="O105" s="109"/>
      <c r="P105" s="109"/>
      <c r="Q105" s="109"/>
    </row>
    <row r="106" spans="2:17" x14ac:dyDescent="0.2">
      <c r="B106" s="95">
        <v>15</v>
      </c>
      <c r="C106" s="84" t="s">
        <v>778</v>
      </c>
      <c r="D106" s="84" t="s">
        <v>784</v>
      </c>
      <c r="E106" s="94"/>
      <c r="F106" s="85">
        <v>11.59</v>
      </c>
      <c r="G106" s="109">
        <v>9.16</v>
      </c>
      <c r="H106" s="109">
        <v>1.21</v>
      </c>
      <c r="I106" s="109">
        <v>1.22</v>
      </c>
      <c r="J106" s="85">
        <v>3.04</v>
      </c>
      <c r="K106" s="109">
        <v>0.04</v>
      </c>
      <c r="L106" s="109">
        <v>0.12</v>
      </c>
      <c r="M106" s="109">
        <v>1.02</v>
      </c>
      <c r="N106" s="109">
        <v>0.41</v>
      </c>
      <c r="O106" s="92" t="s">
        <v>759</v>
      </c>
      <c r="P106" s="109">
        <v>0.18</v>
      </c>
      <c r="Q106" s="109">
        <v>0.46</v>
      </c>
    </row>
    <row r="107" spans="2:17" x14ac:dyDescent="0.2">
      <c r="B107" s="95">
        <v>25</v>
      </c>
      <c r="C107" s="84" t="s">
        <v>778</v>
      </c>
      <c r="D107" s="84" t="s">
        <v>783</v>
      </c>
      <c r="E107" s="94"/>
      <c r="F107" s="85">
        <v>11.24</v>
      </c>
      <c r="G107" s="109">
        <v>8.1300000000000008</v>
      </c>
      <c r="H107" s="109">
        <v>1.17</v>
      </c>
      <c r="I107" s="109">
        <v>1.54</v>
      </c>
      <c r="J107" s="85">
        <v>6.51</v>
      </c>
      <c r="K107" s="92" t="s">
        <v>759</v>
      </c>
      <c r="L107" s="109">
        <v>0.02</v>
      </c>
      <c r="M107" s="92" t="s">
        <v>759</v>
      </c>
      <c r="N107" s="109">
        <v>4.07</v>
      </c>
      <c r="O107" s="109">
        <v>0.01</v>
      </c>
      <c r="P107" s="109">
        <v>1.42</v>
      </c>
      <c r="Q107" s="109">
        <v>1</v>
      </c>
    </row>
    <row r="108" spans="2:17" x14ac:dyDescent="0.2">
      <c r="B108" s="95">
        <f>10+B107</f>
        <v>35</v>
      </c>
      <c r="C108" s="84" t="s">
        <v>778</v>
      </c>
      <c r="D108" s="84" t="s">
        <v>782</v>
      </c>
      <c r="E108" s="94"/>
      <c r="F108" s="85">
        <v>11.03</v>
      </c>
      <c r="G108" s="109">
        <v>8.11</v>
      </c>
      <c r="H108" s="109">
        <v>1.03</v>
      </c>
      <c r="I108" s="109">
        <v>1.49</v>
      </c>
      <c r="J108" s="85">
        <v>6.11</v>
      </c>
      <c r="K108" s="92" t="s">
        <v>759</v>
      </c>
      <c r="L108" s="109">
        <v>0.02</v>
      </c>
      <c r="M108" s="92" t="s">
        <v>759</v>
      </c>
      <c r="N108" s="109">
        <v>4.49</v>
      </c>
      <c r="O108" s="109">
        <v>0.02</v>
      </c>
      <c r="P108" s="109">
        <v>0.32</v>
      </c>
      <c r="Q108" s="109">
        <v>0.45</v>
      </c>
    </row>
    <row r="109" spans="2:17" x14ac:dyDescent="0.2">
      <c r="B109" s="95">
        <f>10+B108</f>
        <v>45</v>
      </c>
      <c r="C109" s="84" t="s">
        <v>778</v>
      </c>
      <c r="D109" s="84" t="s">
        <v>781</v>
      </c>
      <c r="E109" s="94"/>
      <c r="F109" s="85">
        <v>10.51</v>
      </c>
      <c r="G109" s="109">
        <v>7.52</v>
      </c>
      <c r="H109" s="109">
        <v>1.07</v>
      </c>
      <c r="I109" s="109">
        <v>1.52</v>
      </c>
      <c r="J109" s="85">
        <v>5.5500999999999996</v>
      </c>
      <c r="K109" s="109">
        <v>1E-4</v>
      </c>
      <c r="L109" s="109">
        <v>0.11</v>
      </c>
      <c r="M109" s="92" t="s">
        <v>759</v>
      </c>
      <c r="N109" s="109">
        <v>4.3</v>
      </c>
      <c r="O109" s="109">
        <v>0.09</v>
      </c>
      <c r="P109" s="92" t="s">
        <v>759</v>
      </c>
      <c r="Q109" s="109">
        <v>1.04</v>
      </c>
    </row>
    <row r="110" spans="2:17" x14ac:dyDescent="0.2">
      <c r="B110" s="95">
        <f>10+B109</f>
        <v>55</v>
      </c>
      <c r="C110" s="84" t="s">
        <v>778</v>
      </c>
      <c r="D110" s="84" t="s">
        <v>780</v>
      </c>
      <c r="E110" s="94"/>
      <c r="F110" s="85">
        <v>11.12</v>
      </c>
      <c r="G110" s="109">
        <v>8.06</v>
      </c>
      <c r="H110" s="109">
        <v>1.1100000000000001</v>
      </c>
      <c r="I110" s="109">
        <v>1.55</v>
      </c>
      <c r="J110" s="85">
        <v>5.3</v>
      </c>
      <c r="K110" s="92" t="s">
        <v>759</v>
      </c>
      <c r="L110" s="109">
        <v>7.0000000000000007E-2</v>
      </c>
      <c r="M110" s="92" t="s">
        <v>759</v>
      </c>
      <c r="N110" s="109">
        <v>4.2699999999999996</v>
      </c>
      <c r="O110" s="109">
        <v>0.06</v>
      </c>
      <c r="P110" s="109">
        <v>0.05</v>
      </c>
      <c r="Q110" s="109">
        <v>0.44</v>
      </c>
    </row>
    <row r="111" spans="2:17" x14ac:dyDescent="0.2">
      <c r="B111" s="95">
        <f>10+B110</f>
        <v>65</v>
      </c>
      <c r="C111" s="84" t="s">
        <v>778</v>
      </c>
      <c r="D111" s="84" t="s">
        <v>779</v>
      </c>
      <c r="E111" s="94"/>
      <c r="F111" s="85">
        <v>11.4</v>
      </c>
      <c r="G111" s="109">
        <v>8.2100000000000009</v>
      </c>
      <c r="H111" s="109">
        <v>1.25</v>
      </c>
      <c r="I111" s="109">
        <v>1.54</v>
      </c>
      <c r="J111" s="85">
        <v>4.2699999999999996</v>
      </c>
      <c r="K111" s="92" t="s">
        <v>759</v>
      </c>
      <c r="L111" s="109">
        <v>0.15</v>
      </c>
      <c r="M111" s="92" t="s">
        <v>759</v>
      </c>
      <c r="N111" s="109">
        <v>3.29</v>
      </c>
      <c r="O111" s="109">
        <v>0.1</v>
      </c>
      <c r="P111" s="109">
        <v>0.04</v>
      </c>
      <c r="Q111" s="109">
        <v>0.28000000000000003</v>
      </c>
    </row>
    <row r="112" spans="2:17" x14ac:dyDescent="0.2">
      <c r="B112" s="95">
        <f>10+B111</f>
        <v>75</v>
      </c>
      <c r="C112" s="84" t="s">
        <v>778</v>
      </c>
      <c r="E112" s="94"/>
      <c r="F112" s="85">
        <v>12.41</v>
      </c>
      <c r="G112" s="109">
        <v>9.1</v>
      </c>
      <c r="H112" s="109">
        <v>1.31</v>
      </c>
      <c r="I112" s="109">
        <v>2</v>
      </c>
      <c r="J112" s="85">
        <v>1.5900999999999998</v>
      </c>
      <c r="K112" s="92" t="s">
        <v>759</v>
      </c>
      <c r="L112" s="109">
        <v>0.01</v>
      </c>
      <c r="M112" s="92" t="s">
        <v>759</v>
      </c>
      <c r="N112" s="109">
        <v>1.38</v>
      </c>
      <c r="O112" s="109">
        <v>0.01</v>
      </c>
      <c r="P112" s="109">
        <v>1E-4</v>
      </c>
      <c r="Q112" s="109">
        <v>0.19</v>
      </c>
    </row>
    <row r="113" spans="2:17" ht="18" thickBot="1" x14ac:dyDescent="0.25">
      <c r="B113" s="90"/>
      <c r="C113" s="108" t="s">
        <v>785</v>
      </c>
      <c r="D113" s="108" t="s">
        <v>785</v>
      </c>
      <c r="E113" s="89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</row>
    <row r="114" spans="2:17" x14ac:dyDescent="0.2">
      <c r="E114" s="96"/>
      <c r="F114" s="87" t="s">
        <v>785</v>
      </c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85"/>
    </row>
    <row r="115" spans="2:17" x14ac:dyDescent="0.2">
      <c r="E115" s="96"/>
      <c r="F115" s="86"/>
      <c r="G115" s="105" t="s">
        <v>810</v>
      </c>
      <c r="H115" s="107" t="s">
        <v>809</v>
      </c>
      <c r="I115" s="105" t="s">
        <v>808</v>
      </c>
      <c r="J115" s="106" t="s">
        <v>807</v>
      </c>
      <c r="K115" s="96"/>
      <c r="L115" s="96"/>
      <c r="M115" s="96"/>
      <c r="N115" s="96"/>
      <c r="O115" s="96"/>
      <c r="P115" s="96"/>
      <c r="Q115" s="85"/>
    </row>
    <row r="116" spans="2:17" x14ac:dyDescent="0.2">
      <c r="E116" s="107" t="s">
        <v>806</v>
      </c>
      <c r="G116" s="106" t="s">
        <v>805</v>
      </c>
      <c r="H116" s="106" t="s">
        <v>804</v>
      </c>
      <c r="I116" s="106" t="s">
        <v>803</v>
      </c>
      <c r="J116" s="106" t="s">
        <v>802</v>
      </c>
      <c r="K116" s="105" t="s">
        <v>801</v>
      </c>
      <c r="L116" s="105" t="s">
        <v>800</v>
      </c>
      <c r="M116" s="105" t="s">
        <v>799</v>
      </c>
      <c r="N116" s="105" t="s">
        <v>798</v>
      </c>
      <c r="O116" s="105" t="s">
        <v>797</v>
      </c>
      <c r="P116" s="105" t="s">
        <v>796</v>
      </c>
      <c r="Q116" s="86"/>
    </row>
    <row r="117" spans="2:17" x14ac:dyDescent="0.2">
      <c r="B117" s="104"/>
      <c r="C117" s="104"/>
      <c r="D117" s="104"/>
      <c r="E117" s="99"/>
      <c r="F117" s="103"/>
      <c r="G117" s="101" t="s">
        <v>795</v>
      </c>
      <c r="H117" s="102" t="s">
        <v>794</v>
      </c>
      <c r="I117" s="100" t="s">
        <v>793</v>
      </c>
      <c r="J117" s="101" t="s">
        <v>792</v>
      </c>
      <c r="K117" s="100" t="s">
        <v>791</v>
      </c>
      <c r="L117" s="99"/>
      <c r="M117" s="100" t="s">
        <v>790</v>
      </c>
      <c r="N117" s="100" t="s">
        <v>789</v>
      </c>
      <c r="O117" s="100" t="s">
        <v>788</v>
      </c>
      <c r="P117" s="99"/>
      <c r="Q117" s="85"/>
    </row>
    <row r="118" spans="2:17" x14ac:dyDescent="0.2">
      <c r="C118" s="98" t="s">
        <v>9</v>
      </c>
      <c r="E118" s="96"/>
      <c r="F118" s="85"/>
      <c r="G118" s="85"/>
      <c r="H118" s="85"/>
      <c r="I118" s="85"/>
      <c r="J118" s="86"/>
      <c r="K118" s="85"/>
      <c r="L118" s="85"/>
      <c r="M118" s="85"/>
      <c r="N118" s="85"/>
      <c r="O118" s="85"/>
      <c r="P118" s="85"/>
      <c r="Q118" s="85"/>
    </row>
    <row r="119" spans="2:17" x14ac:dyDescent="0.2">
      <c r="B119" s="95">
        <v>15</v>
      </c>
      <c r="C119" s="84" t="s">
        <v>778</v>
      </c>
      <c r="D119" s="84" t="s">
        <v>784</v>
      </c>
      <c r="E119" s="94"/>
      <c r="F119" s="93">
        <v>10.050000000000001</v>
      </c>
      <c r="G119" s="91">
        <v>0.35</v>
      </c>
      <c r="H119" s="91">
        <v>3.2</v>
      </c>
      <c r="I119" s="91">
        <v>1.17</v>
      </c>
      <c r="J119" s="91">
        <v>0.23</v>
      </c>
      <c r="K119" s="91">
        <v>1.37</v>
      </c>
      <c r="L119" s="91">
        <v>0.39</v>
      </c>
      <c r="M119" s="91">
        <v>0.05</v>
      </c>
      <c r="N119" s="91">
        <v>1.36</v>
      </c>
      <c r="O119" s="91">
        <v>0.03</v>
      </c>
      <c r="P119" s="91">
        <v>0.28000000000000003</v>
      </c>
      <c r="Q119" s="86"/>
    </row>
    <row r="120" spans="2:17" x14ac:dyDescent="0.2">
      <c r="B120" s="95">
        <v>25</v>
      </c>
      <c r="C120" s="84" t="s">
        <v>778</v>
      </c>
      <c r="D120" s="84" t="s">
        <v>783</v>
      </c>
      <c r="E120" s="96"/>
      <c r="F120" s="93">
        <v>9.5500000000000007</v>
      </c>
      <c r="G120" s="91">
        <v>0.56000000000000005</v>
      </c>
      <c r="H120" s="91">
        <v>3.32</v>
      </c>
      <c r="I120" s="91">
        <v>1.21</v>
      </c>
      <c r="J120" s="91">
        <v>0.12</v>
      </c>
      <c r="K120" s="91">
        <v>1.39</v>
      </c>
      <c r="L120" s="91">
        <v>0.24</v>
      </c>
      <c r="M120" s="91">
        <v>0.11</v>
      </c>
      <c r="N120" s="91">
        <v>1.02</v>
      </c>
      <c r="O120" s="91">
        <v>0.05</v>
      </c>
      <c r="P120" s="91">
        <v>0.32</v>
      </c>
      <c r="Q120" s="86"/>
    </row>
    <row r="121" spans="2:17" x14ac:dyDescent="0.2">
      <c r="B121" s="95">
        <f>10+B120</f>
        <v>35</v>
      </c>
      <c r="C121" s="84" t="s">
        <v>778</v>
      </c>
      <c r="D121" s="84" t="s">
        <v>782</v>
      </c>
      <c r="E121" s="96"/>
      <c r="F121" s="93">
        <v>10.0601</v>
      </c>
      <c r="G121" s="91">
        <v>0.47</v>
      </c>
      <c r="H121" s="91">
        <v>3.5</v>
      </c>
      <c r="I121" s="91">
        <v>1.41</v>
      </c>
      <c r="J121" s="91">
        <v>0.15</v>
      </c>
      <c r="K121" s="91">
        <v>1.19</v>
      </c>
      <c r="L121" s="91">
        <v>0.33</v>
      </c>
      <c r="M121" s="91">
        <v>0.15</v>
      </c>
      <c r="N121" s="91">
        <v>0.37</v>
      </c>
      <c r="O121" s="91">
        <v>1E-4</v>
      </c>
      <c r="P121" s="91">
        <v>0.48</v>
      </c>
      <c r="Q121" s="86"/>
    </row>
    <row r="122" spans="2:17" x14ac:dyDescent="0.2">
      <c r="B122" s="95">
        <f>10+B121</f>
        <v>45</v>
      </c>
      <c r="C122" s="84" t="s">
        <v>778</v>
      </c>
      <c r="D122" s="84" t="s">
        <v>781</v>
      </c>
      <c r="E122" s="96"/>
      <c r="F122" s="93">
        <v>9.15</v>
      </c>
      <c r="G122" s="91">
        <v>0.33</v>
      </c>
      <c r="H122" s="91">
        <v>4.01</v>
      </c>
      <c r="I122" s="91">
        <v>1.25</v>
      </c>
      <c r="J122" s="91">
        <v>0.05</v>
      </c>
      <c r="K122" s="91">
        <v>1.23</v>
      </c>
      <c r="L122" s="91">
        <v>0.24</v>
      </c>
      <c r="M122" s="91">
        <v>0.13</v>
      </c>
      <c r="N122" s="91">
        <v>0.3</v>
      </c>
      <c r="O122" s="91">
        <v>0.01</v>
      </c>
      <c r="P122" s="91">
        <v>0.4</v>
      </c>
      <c r="Q122" s="86"/>
    </row>
    <row r="123" spans="2:17" x14ac:dyDescent="0.2">
      <c r="B123" s="95">
        <f>10+B122</f>
        <v>55</v>
      </c>
      <c r="C123" s="84" t="s">
        <v>778</v>
      </c>
      <c r="D123" s="84" t="s">
        <v>780</v>
      </c>
      <c r="E123" s="96"/>
      <c r="F123" s="93">
        <v>9.32</v>
      </c>
      <c r="G123" s="91">
        <v>0.35</v>
      </c>
      <c r="H123" s="91">
        <v>3.42</v>
      </c>
      <c r="I123" s="91">
        <v>1.25</v>
      </c>
      <c r="J123" s="91">
        <v>7.0000000000000007E-2</v>
      </c>
      <c r="K123" s="91">
        <v>1.35</v>
      </c>
      <c r="L123" s="91">
        <v>0.2</v>
      </c>
      <c r="M123" s="91">
        <v>0.15</v>
      </c>
      <c r="N123" s="91">
        <v>0.52</v>
      </c>
      <c r="O123" s="91">
        <v>0.02</v>
      </c>
      <c r="P123" s="91">
        <v>0.39</v>
      </c>
      <c r="Q123" s="86"/>
    </row>
    <row r="124" spans="2:17" x14ac:dyDescent="0.2">
      <c r="B124" s="95">
        <f>10+B123</f>
        <v>65</v>
      </c>
      <c r="C124" s="84" t="s">
        <v>778</v>
      </c>
      <c r="D124" s="84" t="s">
        <v>779</v>
      </c>
      <c r="E124" s="94"/>
      <c r="F124" s="93">
        <v>9.27</v>
      </c>
      <c r="G124" s="91">
        <v>0.16</v>
      </c>
      <c r="H124" s="91">
        <v>4.42</v>
      </c>
      <c r="I124" s="91">
        <v>1.34</v>
      </c>
      <c r="J124" s="91">
        <v>0.1</v>
      </c>
      <c r="K124" s="91">
        <v>1.1200000000000001</v>
      </c>
      <c r="L124" s="91">
        <v>0.16</v>
      </c>
      <c r="M124" s="91">
        <v>0.11</v>
      </c>
      <c r="N124" s="91">
        <v>0.18</v>
      </c>
      <c r="O124" s="91">
        <v>0.03</v>
      </c>
      <c r="P124" s="91">
        <v>0.45</v>
      </c>
      <c r="Q124" s="86"/>
    </row>
    <row r="125" spans="2:17" x14ac:dyDescent="0.2">
      <c r="B125" s="95">
        <f>10+B124</f>
        <v>75</v>
      </c>
      <c r="C125" s="84" t="s">
        <v>778</v>
      </c>
      <c r="E125" s="94"/>
      <c r="F125" s="93">
        <v>8.33</v>
      </c>
      <c r="G125" s="91">
        <v>0.09</v>
      </c>
      <c r="H125" s="91">
        <v>4.1399999999999997</v>
      </c>
      <c r="I125" s="91">
        <v>1.57</v>
      </c>
      <c r="J125" s="91">
        <v>7.0000000000000007E-2</v>
      </c>
      <c r="K125" s="91">
        <v>0.48</v>
      </c>
      <c r="L125" s="91">
        <v>0.17</v>
      </c>
      <c r="M125" s="91">
        <v>0.05</v>
      </c>
      <c r="N125" s="91">
        <v>0.19</v>
      </c>
      <c r="O125" s="91">
        <v>0.18</v>
      </c>
      <c r="P125" s="91">
        <v>0.18</v>
      </c>
      <c r="Q125" s="86"/>
    </row>
    <row r="126" spans="2:17" x14ac:dyDescent="0.2">
      <c r="B126" s="98" t="s">
        <v>787</v>
      </c>
      <c r="E126" s="94"/>
      <c r="F126" s="93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86"/>
    </row>
    <row r="127" spans="2:17" x14ac:dyDescent="0.2">
      <c r="B127" s="95">
        <v>15</v>
      </c>
      <c r="C127" s="84" t="s">
        <v>778</v>
      </c>
      <c r="D127" s="84" t="s">
        <v>784</v>
      </c>
      <c r="E127" s="94"/>
      <c r="F127" s="93">
        <v>7.28</v>
      </c>
      <c r="G127" s="91">
        <v>0.36</v>
      </c>
      <c r="H127" s="91">
        <v>2.44</v>
      </c>
      <c r="I127" s="91">
        <v>1.07</v>
      </c>
      <c r="J127" s="91">
        <v>0.3</v>
      </c>
      <c r="K127" s="91">
        <v>0.53</v>
      </c>
      <c r="L127" s="91">
        <v>7.0000000000000007E-2</v>
      </c>
      <c r="M127" s="91">
        <v>0.01</v>
      </c>
      <c r="N127" s="91">
        <v>1.1299999999999999</v>
      </c>
      <c r="O127" s="92" t="s">
        <v>759</v>
      </c>
      <c r="P127" s="91">
        <v>0.17</v>
      </c>
      <c r="Q127" s="86"/>
    </row>
    <row r="128" spans="2:17" x14ac:dyDescent="0.2">
      <c r="B128" s="95">
        <v>25</v>
      </c>
      <c r="C128" s="84" t="s">
        <v>778</v>
      </c>
      <c r="D128" s="84" t="s">
        <v>783</v>
      </c>
      <c r="E128" s="94"/>
      <c r="F128" s="93">
        <v>7.2100999999999988</v>
      </c>
      <c r="G128" s="91">
        <v>0.51</v>
      </c>
      <c r="H128" s="91">
        <v>2.25</v>
      </c>
      <c r="I128" s="91">
        <v>1.17</v>
      </c>
      <c r="J128" s="91">
        <v>0.04</v>
      </c>
      <c r="K128" s="91">
        <v>0.31</v>
      </c>
      <c r="L128" s="91">
        <v>0.22</v>
      </c>
      <c r="M128" s="91">
        <v>0.05</v>
      </c>
      <c r="N128" s="91">
        <v>1.0900000000000001</v>
      </c>
      <c r="O128" s="91">
        <v>1E-4</v>
      </c>
      <c r="P128" s="91">
        <v>0.37</v>
      </c>
      <c r="Q128" s="86"/>
    </row>
    <row r="129" spans="1:17" x14ac:dyDescent="0.2">
      <c r="B129" s="95">
        <f>10+B128</f>
        <v>35</v>
      </c>
      <c r="C129" s="84" t="s">
        <v>778</v>
      </c>
      <c r="D129" s="84" t="s">
        <v>782</v>
      </c>
      <c r="E129" s="94"/>
      <c r="F129" s="93">
        <v>6.33</v>
      </c>
      <c r="G129" s="91">
        <v>0.41</v>
      </c>
      <c r="H129" s="91">
        <v>2.29</v>
      </c>
      <c r="I129" s="91">
        <v>0.59</v>
      </c>
      <c r="J129" s="91">
        <v>0.11</v>
      </c>
      <c r="K129" s="91">
        <v>0.34</v>
      </c>
      <c r="L129" s="91">
        <v>0.21</v>
      </c>
      <c r="M129" s="91">
        <v>0.1</v>
      </c>
      <c r="N129" s="91">
        <v>0.26</v>
      </c>
      <c r="O129" s="91">
        <v>0.06</v>
      </c>
      <c r="P129" s="91">
        <v>0.35</v>
      </c>
      <c r="Q129" s="86"/>
    </row>
    <row r="130" spans="1:17" x14ac:dyDescent="0.2">
      <c r="B130" s="95">
        <f>10+B129</f>
        <v>45</v>
      </c>
      <c r="C130" s="84" t="s">
        <v>778</v>
      </c>
      <c r="D130" s="84" t="s">
        <v>781</v>
      </c>
      <c r="E130" s="94"/>
      <c r="F130" s="93">
        <v>5.45</v>
      </c>
      <c r="G130" s="91">
        <v>0.24</v>
      </c>
      <c r="H130" s="91">
        <v>2.08</v>
      </c>
      <c r="I130" s="91">
        <v>1.1599999999999999</v>
      </c>
      <c r="J130" s="91">
        <v>0.03</v>
      </c>
      <c r="K130" s="91">
        <v>0.35</v>
      </c>
      <c r="L130" s="91">
        <v>0.04</v>
      </c>
      <c r="M130" s="91">
        <v>0.08</v>
      </c>
      <c r="N130" s="91">
        <v>0.46</v>
      </c>
      <c r="O130" s="92" t="s">
        <v>759</v>
      </c>
      <c r="P130" s="91">
        <v>0.2</v>
      </c>
      <c r="Q130" s="86"/>
    </row>
    <row r="131" spans="1:17" x14ac:dyDescent="0.2">
      <c r="B131" s="95">
        <f>10+B130</f>
        <v>55</v>
      </c>
      <c r="C131" s="84" t="s">
        <v>778</v>
      </c>
      <c r="D131" s="84" t="s">
        <v>780</v>
      </c>
      <c r="E131" s="94"/>
      <c r="F131" s="93">
        <v>6.51</v>
      </c>
      <c r="G131" s="91">
        <v>0.45</v>
      </c>
      <c r="H131" s="91">
        <v>2.34</v>
      </c>
      <c r="I131" s="91">
        <v>0.52</v>
      </c>
      <c r="J131" s="91">
        <v>0.03</v>
      </c>
      <c r="K131" s="91">
        <v>0.37</v>
      </c>
      <c r="L131" s="91">
        <v>0.13</v>
      </c>
      <c r="M131" s="91">
        <v>0.08</v>
      </c>
      <c r="N131" s="91">
        <v>0.59</v>
      </c>
      <c r="O131" s="92" t="s">
        <v>759</v>
      </c>
      <c r="P131" s="91">
        <v>0.39</v>
      </c>
      <c r="Q131" s="86"/>
    </row>
    <row r="132" spans="1:17" x14ac:dyDescent="0.2">
      <c r="B132" s="95">
        <f>10+B131</f>
        <v>65</v>
      </c>
      <c r="C132" s="84" t="s">
        <v>778</v>
      </c>
      <c r="D132" s="84" t="s">
        <v>779</v>
      </c>
      <c r="E132" s="94"/>
      <c r="F132" s="93">
        <v>5.3500999999999985</v>
      </c>
      <c r="G132" s="91">
        <v>0.09</v>
      </c>
      <c r="H132" s="91">
        <v>2.25</v>
      </c>
      <c r="I132" s="91">
        <v>1.3</v>
      </c>
      <c r="J132" s="91">
        <v>0.03</v>
      </c>
      <c r="K132" s="91">
        <v>0.27</v>
      </c>
      <c r="L132" s="91">
        <v>0.12</v>
      </c>
      <c r="M132" s="91">
        <v>0.02</v>
      </c>
      <c r="N132" s="91">
        <v>0.3</v>
      </c>
      <c r="O132" s="91">
        <v>1E-4</v>
      </c>
      <c r="P132" s="91">
        <v>0.17</v>
      </c>
      <c r="Q132" s="86"/>
    </row>
    <row r="133" spans="1:17" x14ac:dyDescent="0.2">
      <c r="B133" s="95">
        <f>10+B132</f>
        <v>75</v>
      </c>
      <c r="C133" s="84" t="s">
        <v>778</v>
      </c>
      <c r="E133" s="94"/>
      <c r="F133" s="93">
        <v>5.08</v>
      </c>
      <c r="G133" s="91">
        <v>0.04</v>
      </c>
      <c r="H133" s="91">
        <v>2.4300000000000002</v>
      </c>
      <c r="I133" s="91">
        <v>1.28</v>
      </c>
      <c r="J133" s="92" t="s">
        <v>759</v>
      </c>
      <c r="K133" s="91">
        <v>0.24</v>
      </c>
      <c r="L133" s="91">
        <v>0.01</v>
      </c>
      <c r="M133" s="92" t="s">
        <v>759</v>
      </c>
      <c r="N133" s="92" t="s">
        <v>759</v>
      </c>
      <c r="O133" s="91">
        <v>0.15</v>
      </c>
      <c r="P133" s="91">
        <v>0.11</v>
      </c>
      <c r="Q133" s="86"/>
    </row>
    <row r="134" spans="1:17" x14ac:dyDescent="0.2">
      <c r="B134" s="98" t="s">
        <v>786</v>
      </c>
      <c r="E134" s="97" t="s">
        <v>785</v>
      </c>
      <c r="F134" s="93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86"/>
    </row>
    <row r="135" spans="1:17" x14ac:dyDescent="0.2">
      <c r="B135" s="95">
        <v>15</v>
      </c>
      <c r="C135" s="84" t="s">
        <v>778</v>
      </c>
      <c r="D135" s="84" t="s">
        <v>784</v>
      </c>
      <c r="E135" s="94"/>
      <c r="F135" s="93">
        <v>8.57</v>
      </c>
      <c r="G135" s="91">
        <v>0.39</v>
      </c>
      <c r="H135" s="91">
        <v>3.25</v>
      </c>
      <c r="I135" s="91">
        <v>1.33</v>
      </c>
      <c r="J135" s="91">
        <v>0.22</v>
      </c>
      <c r="K135" s="91">
        <v>0.48</v>
      </c>
      <c r="L135" s="91">
        <v>0.2</v>
      </c>
      <c r="M135" s="92" t="s">
        <v>759</v>
      </c>
      <c r="N135" s="91">
        <v>1.07</v>
      </c>
      <c r="O135" s="92" t="s">
        <v>759</v>
      </c>
      <c r="P135" s="91">
        <v>0.42</v>
      </c>
      <c r="Q135" s="86"/>
    </row>
    <row r="136" spans="1:17" x14ac:dyDescent="0.2">
      <c r="B136" s="95">
        <v>25</v>
      </c>
      <c r="C136" s="84" t="s">
        <v>778</v>
      </c>
      <c r="D136" s="84" t="s">
        <v>783</v>
      </c>
      <c r="E136" s="94"/>
      <c r="F136" s="93">
        <v>5.4500999999999999</v>
      </c>
      <c r="G136" s="91">
        <v>0.28000000000000003</v>
      </c>
      <c r="H136" s="91">
        <v>2.35</v>
      </c>
      <c r="I136" s="91">
        <v>0.59</v>
      </c>
      <c r="J136" s="91">
        <v>0.06</v>
      </c>
      <c r="K136" s="91">
        <v>0.4</v>
      </c>
      <c r="L136" s="91">
        <v>0.13</v>
      </c>
      <c r="M136" s="91">
        <v>7.0000000000000007E-2</v>
      </c>
      <c r="N136" s="91">
        <v>0.13</v>
      </c>
      <c r="O136" s="91">
        <v>1E-4</v>
      </c>
      <c r="P136" s="91">
        <v>0.24</v>
      </c>
      <c r="Q136" s="86"/>
    </row>
    <row r="137" spans="1:17" x14ac:dyDescent="0.2">
      <c r="B137" s="95">
        <f>10+B136</f>
        <v>35</v>
      </c>
      <c r="C137" s="84" t="s">
        <v>778</v>
      </c>
      <c r="D137" s="84" t="s">
        <v>782</v>
      </c>
      <c r="E137" s="94"/>
      <c r="F137" s="93">
        <v>6.46</v>
      </c>
      <c r="G137" s="91">
        <v>0.28999999999999998</v>
      </c>
      <c r="H137" s="91">
        <v>2.23</v>
      </c>
      <c r="I137" s="91">
        <v>1.31</v>
      </c>
      <c r="J137" s="91">
        <v>0.03</v>
      </c>
      <c r="K137" s="91">
        <v>0.3</v>
      </c>
      <c r="L137" s="91">
        <v>0.21</v>
      </c>
      <c r="M137" s="91">
        <v>0.1</v>
      </c>
      <c r="N137" s="91">
        <v>0.25</v>
      </c>
      <c r="O137" s="92" t="s">
        <v>759</v>
      </c>
      <c r="P137" s="91">
        <v>0.53</v>
      </c>
      <c r="Q137" s="86"/>
    </row>
    <row r="138" spans="1:17" x14ac:dyDescent="0.2">
      <c r="B138" s="95">
        <f>10+B137</f>
        <v>45</v>
      </c>
      <c r="C138" s="84" t="s">
        <v>778</v>
      </c>
      <c r="D138" s="84" t="s">
        <v>781</v>
      </c>
      <c r="E138" s="96"/>
      <c r="F138" s="93">
        <v>7.14</v>
      </c>
      <c r="G138" s="91">
        <v>0.42</v>
      </c>
      <c r="H138" s="91">
        <v>2.34</v>
      </c>
      <c r="I138" s="91">
        <v>1.27</v>
      </c>
      <c r="J138" s="91">
        <v>0.09</v>
      </c>
      <c r="K138" s="91">
        <v>0.36</v>
      </c>
      <c r="L138" s="91">
        <v>0.14000000000000001</v>
      </c>
      <c r="M138" s="91">
        <v>0.08</v>
      </c>
      <c r="N138" s="91">
        <v>0.34</v>
      </c>
      <c r="O138" s="91">
        <v>0.1</v>
      </c>
      <c r="P138" s="91">
        <v>0.4</v>
      </c>
      <c r="Q138" s="86"/>
    </row>
    <row r="139" spans="1:17" x14ac:dyDescent="0.2">
      <c r="B139" s="95">
        <f>10+B138</f>
        <v>55</v>
      </c>
      <c r="C139" s="84" t="s">
        <v>778</v>
      </c>
      <c r="D139" s="84" t="s">
        <v>780</v>
      </c>
      <c r="E139" s="96"/>
      <c r="F139" s="93">
        <v>7.18</v>
      </c>
      <c r="G139" s="91">
        <v>0.35</v>
      </c>
      <c r="H139" s="91">
        <v>3.13</v>
      </c>
      <c r="I139" s="91">
        <v>1.0900000000000001</v>
      </c>
      <c r="J139" s="91">
        <v>0.01</v>
      </c>
      <c r="K139" s="91">
        <v>0.25</v>
      </c>
      <c r="L139" s="91">
        <v>0.23</v>
      </c>
      <c r="M139" s="91">
        <v>0.01</v>
      </c>
      <c r="N139" s="91">
        <v>0.39</v>
      </c>
      <c r="O139" s="91">
        <v>0.01</v>
      </c>
      <c r="P139" s="91">
        <v>0.52</v>
      </c>
      <c r="Q139" s="86"/>
    </row>
    <row r="140" spans="1:17" x14ac:dyDescent="0.2">
      <c r="B140" s="95">
        <f>10+B139</f>
        <v>65</v>
      </c>
      <c r="C140" s="84" t="s">
        <v>778</v>
      </c>
      <c r="D140" s="84" t="s">
        <v>779</v>
      </c>
      <c r="E140" s="96"/>
      <c r="F140" s="93">
        <v>7.53</v>
      </c>
      <c r="G140" s="91">
        <v>0.12</v>
      </c>
      <c r="H140" s="91">
        <v>3.44</v>
      </c>
      <c r="I140" s="91">
        <v>1.39</v>
      </c>
      <c r="J140" s="91">
        <v>0.03</v>
      </c>
      <c r="K140" s="91">
        <v>0.55000000000000004</v>
      </c>
      <c r="L140" s="91">
        <v>0.1</v>
      </c>
      <c r="M140" s="91">
        <v>0.02</v>
      </c>
      <c r="N140" s="91">
        <v>0.38</v>
      </c>
      <c r="O140" s="91">
        <v>0.01</v>
      </c>
      <c r="P140" s="91">
        <v>0.28999999999999998</v>
      </c>
      <c r="Q140" s="86"/>
    </row>
    <row r="141" spans="1:17" x14ac:dyDescent="0.2">
      <c r="B141" s="95">
        <f>10+B140</f>
        <v>75</v>
      </c>
      <c r="C141" s="84" t="s">
        <v>778</v>
      </c>
      <c r="E141" s="94"/>
      <c r="F141" s="93">
        <v>9.1999999999999993</v>
      </c>
      <c r="G141" s="91">
        <v>0.06</v>
      </c>
      <c r="H141" s="91">
        <v>4.37</v>
      </c>
      <c r="I141" s="91">
        <v>3.01</v>
      </c>
      <c r="J141" s="91">
        <v>0.04</v>
      </c>
      <c r="K141" s="91">
        <v>0.3</v>
      </c>
      <c r="L141" s="91">
        <v>0.03</v>
      </c>
      <c r="M141" s="92" t="s">
        <v>759</v>
      </c>
      <c r="N141" s="91">
        <v>0.23</v>
      </c>
      <c r="O141" s="91">
        <v>0.18</v>
      </c>
      <c r="P141" s="91">
        <v>0.2</v>
      </c>
      <c r="Q141" s="86"/>
    </row>
    <row r="142" spans="1:17" ht="18" thickBot="1" x14ac:dyDescent="0.25">
      <c r="B142" s="90"/>
      <c r="C142" s="90"/>
      <c r="D142" s="90"/>
      <c r="E142" s="89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5"/>
    </row>
    <row r="143" spans="1:17" x14ac:dyDescent="0.2">
      <c r="E143" s="87" t="s">
        <v>777</v>
      </c>
      <c r="F143" s="86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1:17" x14ac:dyDescent="0.2">
      <c r="A144" s="84"/>
    </row>
  </sheetData>
  <phoneticPr fontId="4"/>
  <pageMargins left="0.23000000000000004" right="0.23000000000000004" top="0.51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6" width="10.69921875" style="6" customWidth="1"/>
    <col min="7" max="16384" width="9.69921875" style="6"/>
  </cols>
  <sheetData>
    <row r="1" spans="1:11" x14ac:dyDescent="0.2">
      <c r="A1" s="5"/>
    </row>
    <row r="6" spans="1:11" x14ac:dyDescent="0.2">
      <c r="E6" s="1" t="s">
        <v>912</v>
      </c>
    </row>
    <row r="7" spans="1:11" ht="18" thickBot="1" x14ac:dyDescent="0.25">
      <c r="B7" s="7"/>
      <c r="C7" s="7"/>
      <c r="D7" s="7"/>
      <c r="E7" s="7"/>
      <c r="F7" s="7"/>
      <c r="G7" s="7"/>
      <c r="H7" s="7"/>
      <c r="I7" s="7"/>
      <c r="J7" s="8" t="s">
        <v>911</v>
      </c>
      <c r="K7" s="7"/>
    </row>
    <row r="8" spans="1:11" x14ac:dyDescent="0.2">
      <c r="C8" s="9"/>
      <c r="D8" s="9"/>
      <c r="E8" s="9"/>
      <c r="F8" s="14" t="s">
        <v>910</v>
      </c>
      <c r="G8" s="9"/>
      <c r="H8" s="14" t="s">
        <v>909</v>
      </c>
      <c r="I8" s="9"/>
      <c r="J8" s="9"/>
      <c r="K8" s="9"/>
    </row>
    <row r="9" spans="1:11" x14ac:dyDescent="0.2">
      <c r="C9" s="9"/>
      <c r="D9" s="9"/>
      <c r="E9" s="14" t="s">
        <v>908</v>
      </c>
      <c r="F9" s="14" t="s">
        <v>907</v>
      </c>
      <c r="G9" s="26" t="s">
        <v>906</v>
      </c>
      <c r="H9" s="14" t="s">
        <v>905</v>
      </c>
      <c r="I9" s="9"/>
      <c r="J9" s="14" t="s">
        <v>904</v>
      </c>
      <c r="K9" s="9"/>
    </row>
    <row r="10" spans="1:11" x14ac:dyDescent="0.2">
      <c r="C10" s="14" t="s">
        <v>903</v>
      </c>
      <c r="D10" s="26" t="s">
        <v>902</v>
      </c>
      <c r="E10" s="14" t="s">
        <v>901</v>
      </c>
      <c r="F10" s="14" t="s">
        <v>900</v>
      </c>
      <c r="G10" s="26" t="s">
        <v>899</v>
      </c>
      <c r="H10" s="14" t="s">
        <v>898</v>
      </c>
      <c r="I10" s="14" t="s">
        <v>897</v>
      </c>
      <c r="J10" s="14" t="s">
        <v>896</v>
      </c>
      <c r="K10" s="14" t="s">
        <v>895</v>
      </c>
    </row>
    <row r="11" spans="1:11" x14ac:dyDescent="0.2">
      <c r="C11" s="9"/>
      <c r="D11" s="9"/>
      <c r="E11" s="14" t="s">
        <v>894</v>
      </c>
      <c r="F11" s="14" t="s">
        <v>893</v>
      </c>
      <c r="G11" s="26" t="s">
        <v>892</v>
      </c>
      <c r="H11" s="14" t="s">
        <v>891</v>
      </c>
      <c r="I11" s="14" t="s">
        <v>890</v>
      </c>
      <c r="J11" s="14" t="s">
        <v>889</v>
      </c>
      <c r="K11" s="14" t="s">
        <v>888</v>
      </c>
    </row>
    <row r="12" spans="1:11" x14ac:dyDescent="0.2">
      <c r="B12" s="12"/>
      <c r="C12" s="10"/>
      <c r="D12" s="10"/>
      <c r="E12" s="10"/>
      <c r="F12" s="13" t="s">
        <v>887</v>
      </c>
      <c r="G12" s="15" t="s">
        <v>886</v>
      </c>
      <c r="H12" s="13" t="s">
        <v>885</v>
      </c>
      <c r="I12" s="10"/>
      <c r="J12" s="13" t="s">
        <v>884</v>
      </c>
      <c r="K12" s="10"/>
    </row>
    <row r="13" spans="1:11" x14ac:dyDescent="0.2">
      <c r="C13" s="9"/>
    </row>
    <row r="14" spans="1:11" x14ac:dyDescent="0.2">
      <c r="B14" s="5" t="s">
        <v>365</v>
      </c>
      <c r="C14" s="21">
        <f>SUM(D14:K14,C46:K46)</f>
        <v>5851.5909999999994</v>
      </c>
      <c r="D14" s="19">
        <v>584.93299999999999</v>
      </c>
      <c r="E14" s="19">
        <v>109.175</v>
      </c>
      <c r="F14" s="19">
        <v>367.322</v>
      </c>
      <c r="G14" s="19">
        <v>216.32</v>
      </c>
      <c r="H14" s="19">
        <v>276.202</v>
      </c>
      <c r="I14" s="19">
        <v>28.6</v>
      </c>
      <c r="J14" s="19">
        <v>160.87700000000001</v>
      </c>
      <c r="K14" s="19">
        <v>1920.2149999999999</v>
      </c>
    </row>
    <row r="15" spans="1:11" x14ac:dyDescent="0.2">
      <c r="B15" s="5" t="s">
        <v>83</v>
      </c>
      <c r="C15" s="21">
        <f>SUM(D15:K15,C47:K47)</f>
        <v>6193.8300000000008</v>
      </c>
      <c r="D15" s="19">
        <v>492.28199999999998</v>
      </c>
      <c r="E15" s="19">
        <v>118.48</v>
      </c>
      <c r="F15" s="19">
        <v>491.839</v>
      </c>
      <c r="G15" s="19">
        <v>238.97</v>
      </c>
      <c r="H15" s="19">
        <v>244.46899999999999</v>
      </c>
      <c r="I15" s="19">
        <v>44.838000000000001</v>
      </c>
      <c r="J15" s="19">
        <v>193.10900000000001</v>
      </c>
      <c r="K15" s="19">
        <v>2437.4110000000001</v>
      </c>
    </row>
    <row r="16" spans="1:11" x14ac:dyDescent="0.2">
      <c r="B16" s="5" t="s">
        <v>82</v>
      </c>
      <c r="C16" s="21">
        <f>SUM(D16:K16,C48:K48)</f>
        <v>5850.6179999999995</v>
      </c>
      <c r="D16" s="19">
        <v>416.18400000000003</v>
      </c>
      <c r="E16" s="19">
        <v>113.556</v>
      </c>
      <c r="F16" s="19">
        <v>585.60900000000004</v>
      </c>
      <c r="G16" s="19">
        <v>251.80099999999999</v>
      </c>
      <c r="H16" s="19">
        <v>321.16399999999999</v>
      </c>
      <c r="I16" s="19">
        <v>64.703000000000003</v>
      </c>
      <c r="J16" s="19">
        <v>223.01400000000001</v>
      </c>
      <c r="K16" s="19">
        <v>2115.482</v>
      </c>
    </row>
    <row r="17" spans="2:11" x14ac:dyDescent="0.2">
      <c r="B17" s="5" t="s">
        <v>81</v>
      </c>
      <c r="C17" s="21">
        <f>SUM(D17:K17,C49:K49)</f>
        <v>6415.4449999999988</v>
      </c>
      <c r="D17" s="19">
        <v>412.09300000000002</v>
      </c>
      <c r="E17" s="19">
        <v>153.69300000000001</v>
      </c>
      <c r="F17" s="19">
        <v>587.87199999999996</v>
      </c>
      <c r="G17" s="19">
        <v>211.58500000000001</v>
      </c>
      <c r="H17" s="19">
        <v>298.23200000000003</v>
      </c>
      <c r="I17" s="19">
        <v>95.375</v>
      </c>
      <c r="J17" s="19">
        <v>260.75</v>
      </c>
      <c r="K17" s="19">
        <v>2361.2280000000001</v>
      </c>
    </row>
    <row r="18" spans="2:11" x14ac:dyDescent="0.2">
      <c r="C18" s="18"/>
      <c r="D18" s="19"/>
      <c r="E18" s="19"/>
      <c r="F18" s="19"/>
      <c r="G18" s="19"/>
      <c r="H18" s="19"/>
      <c r="I18" s="19"/>
      <c r="J18" s="19"/>
      <c r="K18" s="19"/>
    </row>
    <row r="19" spans="2:11" x14ac:dyDescent="0.2">
      <c r="B19" s="5" t="s">
        <v>78</v>
      </c>
      <c r="C19" s="21">
        <f>SUM(D19:K19,C51:K51)</f>
        <v>6434.2190000000001</v>
      </c>
      <c r="D19" s="19">
        <v>391.25099999999998</v>
      </c>
      <c r="E19" s="19">
        <v>148.876</v>
      </c>
      <c r="F19" s="19">
        <v>495.65800000000002</v>
      </c>
      <c r="G19" s="19">
        <v>210.77199999999999</v>
      </c>
      <c r="H19" s="19">
        <v>271.06299999999999</v>
      </c>
      <c r="I19" s="19">
        <v>112.318</v>
      </c>
      <c r="J19" s="19">
        <v>322.55200000000002</v>
      </c>
      <c r="K19" s="19">
        <v>2316.3620000000001</v>
      </c>
    </row>
    <row r="20" spans="2:11" x14ac:dyDescent="0.2">
      <c r="B20" s="5" t="s">
        <v>77</v>
      </c>
      <c r="C20" s="21">
        <f>SUM(D20:K20,C52:K52)</f>
        <v>6714.2699999999986</v>
      </c>
      <c r="D20" s="19">
        <v>454.23500000000001</v>
      </c>
      <c r="E20" s="19">
        <v>168.14400000000001</v>
      </c>
      <c r="F20" s="19">
        <v>605.86099999999999</v>
      </c>
      <c r="G20" s="19">
        <v>212.31899999999999</v>
      </c>
      <c r="H20" s="19">
        <v>275.50900000000001</v>
      </c>
      <c r="I20" s="19">
        <v>108.759</v>
      </c>
      <c r="J20" s="19">
        <v>365.262</v>
      </c>
      <c r="K20" s="19">
        <v>2228.1619999999998</v>
      </c>
    </row>
    <row r="21" spans="2:11" x14ac:dyDescent="0.2">
      <c r="B21" s="5" t="s">
        <v>76</v>
      </c>
      <c r="C21" s="21">
        <f>SUM(D21:K21,C53:K53)</f>
        <v>6684.6453000000001</v>
      </c>
      <c r="D21" s="19">
        <v>410.77</v>
      </c>
      <c r="E21" s="19">
        <v>158.21899999999999</v>
      </c>
      <c r="F21" s="19">
        <v>551.29399999999998</v>
      </c>
      <c r="G21" s="19">
        <v>191.77</v>
      </c>
      <c r="H21" s="19">
        <v>261.5718</v>
      </c>
      <c r="I21" s="19">
        <v>100.428</v>
      </c>
      <c r="J21" s="19">
        <v>380.13900000000001</v>
      </c>
      <c r="K21" s="19">
        <v>2136.223</v>
      </c>
    </row>
    <row r="22" spans="2:11" x14ac:dyDescent="0.2">
      <c r="B22" s="5" t="s">
        <v>75</v>
      </c>
      <c r="C22" s="21">
        <f>SUM(D22:K22,C54:K54)</f>
        <v>6704.4449999999988</v>
      </c>
      <c r="D22" s="19">
        <v>391.25700000000001</v>
      </c>
      <c r="E22" s="19">
        <v>156.98099999999999</v>
      </c>
      <c r="F22" s="19">
        <v>514.39200000000005</v>
      </c>
      <c r="G22" s="19">
        <v>186.95599999999999</v>
      </c>
      <c r="H22" s="19">
        <v>242.833</v>
      </c>
      <c r="I22" s="19">
        <v>109.35299999999999</v>
      </c>
      <c r="J22" s="19">
        <v>349.22699999999998</v>
      </c>
      <c r="K22" s="19">
        <v>2275.2080000000001</v>
      </c>
    </row>
    <row r="23" spans="2:11" x14ac:dyDescent="0.2">
      <c r="B23" s="5" t="s">
        <v>74</v>
      </c>
      <c r="C23" s="21">
        <f>SUM(D23:K23,C55:K55)</f>
        <v>6631.8539999999985</v>
      </c>
      <c r="D23" s="19">
        <v>363.68900000000002</v>
      </c>
      <c r="E23" s="19">
        <v>156.47200000000001</v>
      </c>
      <c r="F23" s="19">
        <v>490.971</v>
      </c>
      <c r="G23" s="19">
        <v>177.65299999999999</v>
      </c>
      <c r="H23" s="19">
        <v>247.369</v>
      </c>
      <c r="I23" s="19">
        <v>100.709</v>
      </c>
      <c r="J23" s="19">
        <v>359.697</v>
      </c>
      <c r="K23" s="19">
        <v>2272.6610000000001</v>
      </c>
    </row>
    <row r="24" spans="2:11" x14ac:dyDescent="0.2">
      <c r="B24" s="1" t="s">
        <v>73</v>
      </c>
      <c r="C24" s="3">
        <f>SUM(D24:K24,C56:K56)</f>
        <v>6061.4519999999993</v>
      </c>
      <c r="D24" s="2">
        <f>SUM(D26:D38)</f>
        <v>322.71099999999996</v>
      </c>
      <c r="E24" s="2">
        <f>SUM(E26:E38)</f>
        <v>148.69300000000001</v>
      </c>
      <c r="F24" s="2">
        <f>SUM(F26:F38)</f>
        <v>511.24900000000002</v>
      </c>
      <c r="G24" s="2">
        <f>SUM(G26:G38)</f>
        <v>162.04100000000003</v>
      </c>
      <c r="H24" s="2">
        <f>SUM(H26:H38)</f>
        <v>223.751</v>
      </c>
      <c r="I24" s="2">
        <f>SUM(I26:I38)</f>
        <v>91.665999999999997</v>
      </c>
      <c r="J24" s="2">
        <f>SUM(J26:J38)</f>
        <v>318.03099999999995</v>
      </c>
      <c r="K24" s="2">
        <f>SUM(K26:K38)</f>
        <v>2069.4309999999996</v>
      </c>
    </row>
    <row r="25" spans="2:11" x14ac:dyDescent="0.2">
      <c r="C25" s="3"/>
      <c r="D25" s="2"/>
      <c r="E25" s="2"/>
      <c r="F25" s="2"/>
      <c r="G25" s="2"/>
      <c r="H25" s="2"/>
      <c r="I25" s="2"/>
      <c r="J25" s="2"/>
      <c r="K25" s="2"/>
    </row>
    <row r="26" spans="2:11" x14ac:dyDescent="0.2">
      <c r="B26" s="5" t="s">
        <v>851</v>
      </c>
      <c r="C26" s="21">
        <f>SUM(D26:K26,C58:K58)</f>
        <v>399.19600000000003</v>
      </c>
      <c r="D26" s="116">
        <v>12.906000000000001</v>
      </c>
      <c r="E26" s="116">
        <v>8.5359999999999996</v>
      </c>
      <c r="F26" s="116">
        <v>31.065999999999999</v>
      </c>
      <c r="G26" s="116">
        <v>11.884</v>
      </c>
      <c r="H26" s="116">
        <v>8.1470000000000002</v>
      </c>
      <c r="I26" s="116">
        <v>4.6139999999999999</v>
      </c>
      <c r="J26" s="116">
        <v>22.959</v>
      </c>
      <c r="K26" s="116">
        <v>145.51</v>
      </c>
    </row>
    <row r="27" spans="2:11" x14ac:dyDescent="0.2">
      <c r="B27" s="5" t="s">
        <v>850</v>
      </c>
      <c r="C27" s="21">
        <f>SUM(D27:K27,C59:K59)</f>
        <v>399.78700000000003</v>
      </c>
      <c r="D27" s="116">
        <v>8.4570000000000007</v>
      </c>
      <c r="E27" s="116">
        <v>8.4269999999999996</v>
      </c>
      <c r="F27" s="116">
        <v>32.070999999999998</v>
      </c>
      <c r="G27" s="116">
        <v>6.9710000000000001</v>
      </c>
      <c r="H27" s="116">
        <v>7.5350000000000001</v>
      </c>
      <c r="I27" s="116">
        <v>3.5720000000000001</v>
      </c>
      <c r="J27" s="116">
        <v>22.420999999999999</v>
      </c>
      <c r="K27" s="116">
        <v>147.75399999999999</v>
      </c>
    </row>
    <row r="28" spans="2:11" x14ac:dyDescent="0.2">
      <c r="B28" s="5" t="s">
        <v>849</v>
      </c>
      <c r="C28" s="21">
        <f>SUM(D28:K28,C60:K60)</f>
        <v>533.25600000000009</v>
      </c>
      <c r="D28" s="116">
        <v>20.16</v>
      </c>
      <c r="E28" s="116">
        <v>15.044</v>
      </c>
      <c r="F28" s="116">
        <v>40.090000000000003</v>
      </c>
      <c r="G28" s="116">
        <v>8.2720000000000002</v>
      </c>
      <c r="H28" s="116">
        <v>13.327999999999999</v>
      </c>
      <c r="I28" s="116">
        <v>6.64</v>
      </c>
      <c r="J28" s="116">
        <v>30.064</v>
      </c>
      <c r="K28" s="116">
        <v>189.24299999999999</v>
      </c>
    </row>
    <row r="29" spans="2:11" x14ac:dyDescent="0.2">
      <c r="B29" s="5" t="s">
        <v>848</v>
      </c>
      <c r="C29" s="21">
        <f>SUM(D29:K29,C61:K61)</f>
        <v>478.29700000000008</v>
      </c>
      <c r="D29" s="116">
        <v>29.771999999999998</v>
      </c>
      <c r="E29" s="116">
        <v>13.382999999999999</v>
      </c>
      <c r="F29" s="116">
        <v>35.540999999999997</v>
      </c>
      <c r="G29" s="116">
        <v>10.337999999999999</v>
      </c>
      <c r="H29" s="116">
        <v>13.186999999999999</v>
      </c>
      <c r="I29" s="116">
        <v>6.0659999999999998</v>
      </c>
      <c r="J29" s="116">
        <v>20.117999999999999</v>
      </c>
      <c r="K29" s="116">
        <v>168.25299999999999</v>
      </c>
    </row>
    <row r="30" spans="2:11" x14ac:dyDescent="0.2">
      <c r="B30" s="5" t="s">
        <v>847</v>
      </c>
      <c r="C30" s="21">
        <f>SUM(D30:K30,C62:K62)</f>
        <v>535.54600000000005</v>
      </c>
      <c r="D30" s="116">
        <v>37.362000000000002</v>
      </c>
      <c r="E30" s="116">
        <v>13.259</v>
      </c>
      <c r="F30" s="116">
        <v>44.085000000000001</v>
      </c>
      <c r="G30" s="116">
        <v>11.643000000000001</v>
      </c>
      <c r="H30" s="116">
        <v>24.396000000000001</v>
      </c>
      <c r="I30" s="116">
        <v>9.0470000000000006</v>
      </c>
      <c r="J30" s="116">
        <v>26.759</v>
      </c>
      <c r="K30" s="116">
        <v>182.232</v>
      </c>
    </row>
    <row r="31" spans="2:11" x14ac:dyDescent="0.2">
      <c r="B31" s="5" t="s">
        <v>846</v>
      </c>
      <c r="C31" s="21">
        <f>SUM(D31:K31,C63:K63)</f>
        <v>405.96999999999997</v>
      </c>
      <c r="D31" s="116">
        <v>19.698</v>
      </c>
      <c r="E31" s="116">
        <v>9.4969999999999999</v>
      </c>
      <c r="F31" s="116">
        <v>43.081000000000003</v>
      </c>
      <c r="G31" s="116">
        <v>10.234</v>
      </c>
      <c r="H31" s="116">
        <v>18.559000000000001</v>
      </c>
      <c r="I31" s="116">
        <v>5.1909999999999998</v>
      </c>
      <c r="J31" s="116">
        <v>17.901</v>
      </c>
      <c r="K31" s="116">
        <v>149.55199999999999</v>
      </c>
    </row>
    <row r="32" spans="2:11" x14ac:dyDescent="0.2">
      <c r="C32" s="9"/>
      <c r="D32" s="116"/>
      <c r="E32" s="116"/>
      <c r="F32" s="116"/>
      <c r="G32" s="116"/>
      <c r="H32" s="116"/>
      <c r="I32" s="116"/>
      <c r="J32" s="116"/>
      <c r="K32" s="116"/>
    </row>
    <row r="33" spans="2:11" x14ac:dyDescent="0.2">
      <c r="B33" s="5" t="s">
        <v>845</v>
      </c>
      <c r="C33" s="21">
        <f>SUM(D33:K33,C65:K66)</f>
        <v>947.48400000000004</v>
      </c>
      <c r="D33" s="116">
        <v>44.798000000000002</v>
      </c>
      <c r="E33" s="116">
        <v>14.467000000000001</v>
      </c>
      <c r="F33" s="116">
        <v>48.322000000000003</v>
      </c>
      <c r="G33" s="116">
        <v>13.284000000000001</v>
      </c>
      <c r="H33" s="116">
        <v>36.365000000000002</v>
      </c>
      <c r="I33" s="116">
        <v>9.3819999999999997</v>
      </c>
      <c r="J33" s="116">
        <v>34.4</v>
      </c>
      <c r="K33" s="116">
        <v>209.42699999999999</v>
      </c>
    </row>
    <row r="34" spans="2:11" x14ac:dyDescent="0.2">
      <c r="B34" s="5" t="s">
        <v>844</v>
      </c>
      <c r="C34" s="21">
        <f>SUM(D34:K34,C66:K67)</f>
        <v>1033.1209999999999</v>
      </c>
      <c r="D34" s="116">
        <v>62.537999999999997</v>
      </c>
      <c r="E34" s="116">
        <v>22.93</v>
      </c>
      <c r="F34" s="116">
        <v>52.511000000000003</v>
      </c>
      <c r="G34" s="116">
        <v>37.746000000000002</v>
      </c>
      <c r="H34" s="116">
        <v>46.37</v>
      </c>
      <c r="I34" s="116">
        <v>17.094999999999999</v>
      </c>
      <c r="J34" s="116">
        <v>57.045000000000002</v>
      </c>
      <c r="K34" s="116">
        <v>245.84399999999999</v>
      </c>
    </row>
    <row r="35" spans="2:11" x14ac:dyDescent="0.2">
      <c r="B35" s="5" t="s">
        <v>843</v>
      </c>
      <c r="C35" s="21">
        <f>SUM(D35:K35,C67:K68)</f>
        <v>597.9559999999999</v>
      </c>
      <c r="D35" s="116">
        <v>26.25</v>
      </c>
      <c r="E35" s="116">
        <v>10.16</v>
      </c>
      <c r="F35" s="116">
        <v>46.512</v>
      </c>
      <c r="G35" s="116">
        <v>10.926</v>
      </c>
      <c r="H35" s="116">
        <v>16.285</v>
      </c>
      <c r="I35" s="116">
        <v>7.7960000000000003</v>
      </c>
      <c r="J35" s="116">
        <v>20.131</v>
      </c>
      <c r="K35" s="116">
        <v>150.28299999999999</v>
      </c>
    </row>
    <row r="36" spans="2:11" x14ac:dyDescent="0.2">
      <c r="B36" s="5" t="s">
        <v>842</v>
      </c>
      <c r="C36" s="21">
        <f>SUM(D36:K36,C68:K69)</f>
        <v>666.79699999999991</v>
      </c>
      <c r="D36" s="116">
        <v>24.199000000000002</v>
      </c>
      <c r="E36" s="116">
        <v>9.7159999999999993</v>
      </c>
      <c r="F36" s="116">
        <v>51.036999999999999</v>
      </c>
      <c r="G36" s="116">
        <v>17.484000000000002</v>
      </c>
      <c r="H36" s="116">
        <v>13.988</v>
      </c>
      <c r="I36" s="116">
        <v>8.0589999999999993</v>
      </c>
      <c r="J36" s="116">
        <v>21.672999999999998</v>
      </c>
      <c r="K36" s="116">
        <v>162.45500000000001</v>
      </c>
    </row>
    <row r="37" spans="2:11" x14ac:dyDescent="0.2">
      <c r="B37" s="5" t="s">
        <v>841</v>
      </c>
      <c r="C37" s="21">
        <f>SUM(D37:K37,C69:K70)</f>
        <v>662.53899999999999</v>
      </c>
      <c r="D37" s="116">
        <v>25.974</v>
      </c>
      <c r="E37" s="116">
        <v>12.821</v>
      </c>
      <c r="F37" s="116">
        <v>51.798000000000002</v>
      </c>
      <c r="G37" s="116">
        <v>15.568</v>
      </c>
      <c r="H37" s="116">
        <v>14.465999999999999</v>
      </c>
      <c r="I37" s="116">
        <v>9.8919999999999995</v>
      </c>
      <c r="J37" s="116">
        <v>24.68</v>
      </c>
      <c r="K37" s="116">
        <v>167.34</v>
      </c>
    </row>
    <row r="38" spans="2:11" x14ac:dyDescent="0.2">
      <c r="B38" s="5" t="s">
        <v>840</v>
      </c>
      <c r="C38" s="21">
        <f>SUM(D38:K38,C70:K71)</f>
        <v>392.38799999999998</v>
      </c>
      <c r="D38" s="116">
        <v>10.597</v>
      </c>
      <c r="E38" s="116">
        <v>10.452999999999999</v>
      </c>
      <c r="F38" s="116">
        <v>35.134999999999998</v>
      </c>
      <c r="G38" s="116">
        <v>7.6909999999999998</v>
      </c>
      <c r="H38" s="116">
        <v>11.125</v>
      </c>
      <c r="I38" s="116">
        <v>4.3120000000000003</v>
      </c>
      <c r="J38" s="116">
        <v>19.88</v>
      </c>
      <c r="K38" s="116">
        <v>151.53800000000001</v>
      </c>
    </row>
    <row r="39" spans="2:11" ht="18" thickBot="1" x14ac:dyDescent="0.25">
      <c r="B39" s="7"/>
      <c r="C39" s="23"/>
      <c r="D39" s="7"/>
      <c r="E39" s="7"/>
      <c r="F39" s="7"/>
      <c r="G39" s="7"/>
      <c r="H39" s="7"/>
      <c r="I39" s="7"/>
      <c r="J39" s="7"/>
      <c r="K39" s="7"/>
    </row>
    <row r="40" spans="2:11" x14ac:dyDescent="0.2">
      <c r="C40" s="9"/>
      <c r="D40" s="9"/>
      <c r="E40" s="9"/>
      <c r="F40" s="9"/>
      <c r="G40" s="9"/>
      <c r="H40" s="14" t="s">
        <v>883</v>
      </c>
      <c r="I40" s="9"/>
      <c r="J40" s="14" t="s">
        <v>882</v>
      </c>
      <c r="K40" s="9"/>
    </row>
    <row r="41" spans="2:11" x14ac:dyDescent="0.2">
      <c r="C41" s="14" t="s">
        <v>881</v>
      </c>
      <c r="D41" s="14" t="s">
        <v>880</v>
      </c>
      <c r="E41" s="14" t="s">
        <v>879</v>
      </c>
      <c r="F41" s="14" t="s">
        <v>878</v>
      </c>
      <c r="G41" s="14" t="s">
        <v>877</v>
      </c>
      <c r="H41" s="14" t="s">
        <v>876</v>
      </c>
      <c r="I41" s="14" t="s">
        <v>875</v>
      </c>
      <c r="J41" s="14" t="s">
        <v>874</v>
      </c>
      <c r="K41" s="9"/>
    </row>
    <row r="42" spans="2:11" x14ac:dyDescent="0.2">
      <c r="C42" s="14" t="s">
        <v>873</v>
      </c>
      <c r="D42" s="14" t="s">
        <v>872</v>
      </c>
      <c r="E42" s="14" t="s">
        <v>871</v>
      </c>
      <c r="F42" s="14" t="s">
        <v>870</v>
      </c>
      <c r="G42" s="14" t="s">
        <v>869</v>
      </c>
      <c r="H42" s="14" t="s">
        <v>868</v>
      </c>
      <c r="I42" s="14" t="s">
        <v>867</v>
      </c>
      <c r="J42" s="14" t="s">
        <v>866</v>
      </c>
      <c r="K42" s="14" t="s">
        <v>212</v>
      </c>
    </row>
    <row r="43" spans="2:11" x14ac:dyDescent="0.2">
      <c r="C43" s="14" t="s">
        <v>865</v>
      </c>
      <c r="D43" s="14" t="s">
        <v>864</v>
      </c>
      <c r="E43" s="14" t="s">
        <v>863</v>
      </c>
      <c r="F43" s="14" t="s">
        <v>862</v>
      </c>
      <c r="G43" s="14" t="s">
        <v>861</v>
      </c>
      <c r="H43" s="14" t="s">
        <v>860</v>
      </c>
      <c r="I43" s="14" t="s">
        <v>859</v>
      </c>
      <c r="J43" s="14" t="s">
        <v>858</v>
      </c>
      <c r="K43" s="9"/>
    </row>
    <row r="44" spans="2:11" x14ac:dyDescent="0.2">
      <c r="B44" s="12"/>
      <c r="C44" s="10"/>
      <c r="D44" s="13" t="s">
        <v>857</v>
      </c>
      <c r="E44" s="13" t="s">
        <v>856</v>
      </c>
      <c r="F44" s="13" t="s">
        <v>855</v>
      </c>
      <c r="G44" s="10"/>
      <c r="H44" s="13" t="s">
        <v>854</v>
      </c>
      <c r="I44" s="13" t="s">
        <v>853</v>
      </c>
      <c r="J44" s="13" t="s">
        <v>852</v>
      </c>
      <c r="K44" s="10"/>
    </row>
    <row r="45" spans="2:11" x14ac:dyDescent="0.2">
      <c r="C45" s="9"/>
      <c r="I45" s="19"/>
    </row>
    <row r="46" spans="2:11" x14ac:dyDescent="0.2">
      <c r="B46" s="5" t="s">
        <v>365</v>
      </c>
      <c r="C46" s="18">
        <v>142.19900000000001</v>
      </c>
      <c r="D46" s="19">
        <v>226.01499999999999</v>
      </c>
      <c r="E46" s="19">
        <v>1391.66</v>
      </c>
      <c r="F46" s="19">
        <v>137.995</v>
      </c>
      <c r="G46" s="19">
        <v>97.52</v>
      </c>
      <c r="H46" s="19">
        <v>23.972999999999999</v>
      </c>
      <c r="I46" s="19">
        <v>30.753</v>
      </c>
      <c r="J46" s="19">
        <v>104</v>
      </c>
      <c r="K46" s="19">
        <v>33.832000000000001</v>
      </c>
    </row>
    <row r="47" spans="2:11" x14ac:dyDescent="0.2">
      <c r="B47" s="5" t="s">
        <v>83</v>
      </c>
      <c r="C47" s="18">
        <v>135.566</v>
      </c>
      <c r="D47" s="19">
        <v>199.38900000000001</v>
      </c>
      <c r="E47" s="19">
        <v>1148.6110000000001</v>
      </c>
      <c r="F47" s="19">
        <v>140.88999999999999</v>
      </c>
      <c r="G47" s="19">
        <v>76.828000000000003</v>
      </c>
      <c r="H47" s="19">
        <v>38.857999999999997</v>
      </c>
      <c r="I47" s="19">
        <v>17.236000000000001</v>
      </c>
      <c r="J47" s="19">
        <v>140.42599999999999</v>
      </c>
      <c r="K47" s="19">
        <v>34.628</v>
      </c>
    </row>
    <row r="48" spans="2:11" x14ac:dyDescent="0.2">
      <c r="B48" s="5" t="s">
        <v>82</v>
      </c>
      <c r="C48" s="18">
        <v>131.66</v>
      </c>
      <c r="D48" s="19">
        <v>137.25700000000001</v>
      </c>
      <c r="E48" s="19">
        <v>968.91200000000003</v>
      </c>
      <c r="F48" s="19">
        <v>171.83</v>
      </c>
      <c r="G48" s="19">
        <v>82.180999999999997</v>
      </c>
      <c r="H48" s="19">
        <v>30.728000000000002</v>
      </c>
      <c r="I48" s="19">
        <v>15.151</v>
      </c>
      <c r="J48" s="19">
        <v>171.39</v>
      </c>
      <c r="K48" s="19">
        <v>49.996000000000002</v>
      </c>
    </row>
    <row r="49" spans="2:11" x14ac:dyDescent="0.2">
      <c r="B49" s="5" t="s">
        <v>81</v>
      </c>
      <c r="C49" s="18">
        <v>119.271</v>
      </c>
      <c r="D49" s="19">
        <v>145.90199999999999</v>
      </c>
      <c r="E49" s="19">
        <v>1210.125</v>
      </c>
      <c r="F49" s="19">
        <v>192.61</v>
      </c>
      <c r="G49" s="19">
        <v>124.29</v>
      </c>
      <c r="H49" s="19">
        <v>52.146999999999998</v>
      </c>
      <c r="I49" s="19">
        <v>26.24</v>
      </c>
      <c r="J49" s="19">
        <v>97.29</v>
      </c>
      <c r="K49" s="19">
        <v>66.742000000000004</v>
      </c>
    </row>
    <row r="50" spans="2:11" x14ac:dyDescent="0.2">
      <c r="C50" s="18"/>
      <c r="D50" s="19"/>
      <c r="E50" s="19"/>
      <c r="F50" s="19"/>
      <c r="G50" s="19"/>
      <c r="H50" s="19"/>
      <c r="I50" s="19"/>
      <c r="J50" s="19"/>
      <c r="K50" s="19"/>
    </row>
    <row r="51" spans="2:11" x14ac:dyDescent="0.2">
      <c r="B51" s="5" t="s">
        <v>78</v>
      </c>
      <c r="C51" s="18">
        <v>128.21600000000001</v>
      </c>
      <c r="D51" s="19">
        <v>149.202</v>
      </c>
      <c r="E51" s="19">
        <v>1245.2670000000001</v>
      </c>
      <c r="F51" s="19">
        <v>212.42699999999999</v>
      </c>
      <c r="G51" s="19">
        <v>125.078</v>
      </c>
      <c r="H51" s="19">
        <v>67.266000000000005</v>
      </c>
      <c r="I51" s="19">
        <v>52.098999999999997</v>
      </c>
      <c r="J51" s="19">
        <v>99.653000000000006</v>
      </c>
      <c r="K51" s="19">
        <v>86.159000000000006</v>
      </c>
    </row>
    <row r="52" spans="2:11" x14ac:dyDescent="0.2">
      <c r="B52" s="5" t="s">
        <v>77</v>
      </c>
      <c r="C52" s="18">
        <v>129.98099999999999</v>
      </c>
      <c r="D52" s="19">
        <v>157.762</v>
      </c>
      <c r="E52" s="19">
        <v>1284.6780000000001</v>
      </c>
      <c r="F52" s="19">
        <v>222.37799999999999</v>
      </c>
      <c r="G52" s="19">
        <v>142.851</v>
      </c>
      <c r="H52" s="19">
        <v>109.477</v>
      </c>
      <c r="I52" s="19">
        <v>60.244999999999997</v>
      </c>
      <c r="J52" s="19">
        <v>87.866</v>
      </c>
      <c r="K52" s="19">
        <v>100.78100000000001</v>
      </c>
    </row>
    <row r="53" spans="2:11" x14ac:dyDescent="0.2">
      <c r="B53" s="5" t="s">
        <v>76</v>
      </c>
      <c r="C53" s="18">
        <v>120.31700000000001</v>
      </c>
      <c r="D53" s="19">
        <v>288.40199999999999</v>
      </c>
      <c r="E53" s="19">
        <v>1351.7049999999999</v>
      </c>
      <c r="F53" s="19">
        <v>223.97</v>
      </c>
      <c r="G53" s="19">
        <v>140.9495</v>
      </c>
      <c r="H53" s="19">
        <v>110.15900000000001</v>
      </c>
      <c r="I53" s="19">
        <v>54.893000000000001</v>
      </c>
      <c r="J53" s="19">
        <v>86.394999999999996</v>
      </c>
      <c r="K53" s="19">
        <v>117.44</v>
      </c>
    </row>
    <row r="54" spans="2:11" x14ac:dyDescent="0.2">
      <c r="B54" s="5" t="s">
        <v>75</v>
      </c>
      <c r="C54" s="18">
        <v>124.167</v>
      </c>
      <c r="D54" s="19">
        <v>311.35199999999998</v>
      </c>
      <c r="E54" s="19">
        <v>1318.7619999999999</v>
      </c>
      <c r="F54" s="19">
        <v>227.59199999999998</v>
      </c>
      <c r="G54" s="19">
        <v>139.81100000000001</v>
      </c>
      <c r="H54" s="19">
        <v>98.42</v>
      </c>
      <c r="I54" s="19">
        <v>49.797000000000004</v>
      </c>
      <c r="J54" s="19">
        <v>89.156000000000006</v>
      </c>
      <c r="K54" s="19">
        <v>119.181</v>
      </c>
    </row>
    <row r="55" spans="2:11" x14ac:dyDescent="0.2">
      <c r="B55" s="5" t="s">
        <v>74</v>
      </c>
      <c r="C55" s="18">
        <v>128.17699999999999</v>
      </c>
      <c r="D55" s="19">
        <v>318.58699999999999</v>
      </c>
      <c r="E55" s="19">
        <v>1336.789</v>
      </c>
      <c r="F55" s="19">
        <v>212.23699999999999</v>
      </c>
      <c r="G55" s="19">
        <v>134.46</v>
      </c>
      <c r="H55" s="19">
        <v>90.906000000000006</v>
      </c>
      <c r="I55" s="19">
        <v>47.994999999999997</v>
      </c>
      <c r="J55" s="19">
        <v>74.694999999999993</v>
      </c>
      <c r="K55" s="19">
        <v>118.78700000000001</v>
      </c>
    </row>
    <row r="56" spans="2:11" x14ac:dyDescent="0.2">
      <c r="B56" s="1" t="s">
        <v>73</v>
      </c>
      <c r="C56" s="3">
        <f>SUM(C58:C70)</f>
        <v>102.15300000000001</v>
      </c>
      <c r="D56" s="2">
        <f>SUM(D58:D70)</f>
        <v>286.82800000000003</v>
      </c>
      <c r="E56" s="2">
        <f>SUM(E58:E70)</f>
        <v>1163.796</v>
      </c>
      <c r="F56" s="2">
        <f>SUM(F58:F70)</f>
        <v>205.05500000000004</v>
      </c>
      <c r="G56" s="2">
        <f>SUM(G58:G70)</f>
        <v>141.82599999999999</v>
      </c>
      <c r="H56" s="2">
        <f>SUM(H58:H70)</f>
        <v>85.538999999999987</v>
      </c>
      <c r="I56" s="2">
        <f>SUM(I58:I70)</f>
        <v>54.753000000000007</v>
      </c>
      <c r="J56" s="2">
        <f>SUM(J58:J70)</f>
        <v>62.393000000000001</v>
      </c>
      <c r="K56" s="2">
        <f>SUM(K58:K70)</f>
        <v>111.536</v>
      </c>
    </row>
    <row r="57" spans="2:11" x14ac:dyDescent="0.2">
      <c r="C57" s="3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5" t="s">
        <v>851</v>
      </c>
      <c r="C58" s="18">
        <v>5.569</v>
      </c>
      <c r="D58" s="19">
        <v>21.693000000000001</v>
      </c>
      <c r="E58" s="19">
        <v>87.974999999999994</v>
      </c>
      <c r="F58" s="19">
        <v>13.359</v>
      </c>
      <c r="G58" s="19">
        <v>13.132</v>
      </c>
      <c r="H58" s="19">
        <v>2.0760000000000001</v>
      </c>
      <c r="I58" s="19">
        <v>2.274</v>
      </c>
      <c r="J58" s="19">
        <v>1.976</v>
      </c>
      <c r="K58" s="19">
        <v>5.52</v>
      </c>
    </row>
    <row r="59" spans="2:11" x14ac:dyDescent="0.2">
      <c r="B59" s="5" t="s">
        <v>850</v>
      </c>
      <c r="C59" s="18">
        <v>5.5110000000000001</v>
      </c>
      <c r="D59" s="19">
        <v>22.663</v>
      </c>
      <c r="E59" s="19">
        <v>101.075</v>
      </c>
      <c r="F59" s="19">
        <v>11.301</v>
      </c>
      <c r="G59" s="19">
        <v>10.337</v>
      </c>
      <c r="H59" s="19">
        <v>1.857</v>
      </c>
      <c r="I59" s="19">
        <v>3.0070000000000001</v>
      </c>
      <c r="J59" s="19">
        <v>1.7010000000000001</v>
      </c>
      <c r="K59" s="19">
        <v>5.1269999999999998</v>
      </c>
    </row>
    <row r="60" spans="2:11" x14ac:dyDescent="0.2">
      <c r="B60" s="5" t="s">
        <v>849</v>
      </c>
      <c r="C60" s="18">
        <v>9.34</v>
      </c>
      <c r="D60" s="19">
        <v>32.231000000000002</v>
      </c>
      <c r="E60" s="19">
        <v>123.146</v>
      </c>
      <c r="F60" s="19">
        <v>14.163</v>
      </c>
      <c r="G60" s="19">
        <v>12.109</v>
      </c>
      <c r="H60" s="19">
        <v>2.9159999999999999</v>
      </c>
      <c r="I60" s="19">
        <v>5.3920000000000003</v>
      </c>
      <c r="J60" s="19">
        <v>2.8580000000000001</v>
      </c>
      <c r="K60" s="19">
        <v>8.26</v>
      </c>
    </row>
    <row r="61" spans="2:11" x14ac:dyDescent="0.2">
      <c r="B61" s="5" t="s">
        <v>848</v>
      </c>
      <c r="C61" s="18">
        <v>6.617</v>
      </c>
      <c r="D61" s="19">
        <v>24.631</v>
      </c>
      <c r="E61" s="19">
        <v>106.17100000000001</v>
      </c>
      <c r="F61" s="19">
        <v>12.737</v>
      </c>
      <c r="G61" s="19">
        <v>9.75</v>
      </c>
      <c r="H61" s="19">
        <v>4.0049999999999999</v>
      </c>
      <c r="I61" s="19">
        <v>5.3390000000000004</v>
      </c>
      <c r="J61" s="19">
        <v>6.149</v>
      </c>
      <c r="K61" s="19">
        <v>6.24</v>
      </c>
    </row>
    <row r="62" spans="2:11" x14ac:dyDescent="0.2">
      <c r="B62" s="5" t="s">
        <v>847</v>
      </c>
      <c r="C62" s="18">
        <v>8.6050000000000004</v>
      </c>
      <c r="D62" s="19">
        <v>18.594000000000001</v>
      </c>
      <c r="E62" s="19">
        <v>98.67</v>
      </c>
      <c r="F62" s="19">
        <v>19.792999999999999</v>
      </c>
      <c r="G62" s="19">
        <v>11.695</v>
      </c>
      <c r="H62" s="19">
        <v>7.0839999999999996</v>
      </c>
      <c r="I62" s="19">
        <v>5.5910000000000002</v>
      </c>
      <c r="J62" s="19">
        <v>7.2160000000000002</v>
      </c>
      <c r="K62" s="19">
        <v>9.5150000000000006</v>
      </c>
    </row>
    <row r="63" spans="2:11" x14ac:dyDescent="0.2">
      <c r="B63" s="5" t="s">
        <v>846</v>
      </c>
      <c r="C63" s="18">
        <v>4.9180000000000001</v>
      </c>
      <c r="D63" s="19">
        <v>18.844999999999999</v>
      </c>
      <c r="E63" s="19">
        <v>67.677999999999997</v>
      </c>
      <c r="F63" s="19">
        <v>11.239000000000001</v>
      </c>
      <c r="G63" s="19">
        <v>9.9160000000000004</v>
      </c>
      <c r="H63" s="19">
        <v>5.0640000000000001</v>
      </c>
      <c r="I63" s="19">
        <v>3.798</v>
      </c>
      <c r="J63" s="19">
        <v>5.08</v>
      </c>
      <c r="K63" s="19">
        <v>5.7190000000000003</v>
      </c>
    </row>
    <row r="64" spans="2:11" x14ac:dyDescent="0.2">
      <c r="C64" s="9"/>
      <c r="D64" s="19"/>
      <c r="E64" s="19"/>
      <c r="F64" s="19"/>
      <c r="G64" s="19"/>
      <c r="H64" s="19"/>
      <c r="I64" s="19"/>
      <c r="J64" s="19"/>
      <c r="K64" s="19"/>
    </row>
    <row r="65" spans="1:11" x14ac:dyDescent="0.2">
      <c r="B65" s="5" t="s">
        <v>845</v>
      </c>
      <c r="C65" s="18">
        <v>12.634</v>
      </c>
      <c r="D65" s="19">
        <v>19.448</v>
      </c>
      <c r="E65" s="19">
        <v>86.918000000000006</v>
      </c>
      <c r="F65" s="19">
        <v>19.149999999999999</v>
      </c>
      <c r="G65" s="19">
        <v>12.635</v>
      </c>
      <c r="H65" s="19">
        <v>14.672000000000001</v>
      </c>
      <c r="I65" s="19">
        <v>5.7</v>
      </c>
      <c r="J65" s="19">
        <v>9.0289999999999999</v>
      </c>
      <c r="K65" s="19">
        <v>15.581</v>
      </c>
    </row>
    <row r="66" spans="1:11" x14ac:dyDescent="0.2">
      <c r="B66" s="5" t="s">
        <v>844</v>
      </c>
      <c r="C66" s="18">
        <v>24.870999999999999</v>
      </c>
      <c r="D66" s="19">
        <v>39.997</v>
      </c>
      <c r="E66" s="19">
        <v>137.494</v>
      </c>
      <c r="F66" s="19">
        <v>43.256999999999998</v>
      </c>
      <c r="G66" s="19">
        <v>17.140999999999998</v>
      </c>
      <c r="H66" s="19">
        <v>26.617999999999999</v>
      </c>
      <c r="I66" s="19">
        <v>6.0629999999999997</v>
      </c>
      <c r="J66" s="19">
        <v>15.852</v>
      </c>
      <c r="K66" s="19">
        <v>29.978999999999999</v>
      </c>
    </row>
    <row r="67" spans="1:11" x14ac:dyDescent="0.2">
      <c r="B67" s="5" t="s">
        <v>843</v>
      </c>
      <c r="C67" s="18">
        <v>5.7370000000000001</v>
      </c>
      <c r="D67" s="19">
        <v>24.18</v>
      </c>
      <c r="E67" s="19">
        <v>73.879000000000005</v>
      </c>
      <c r="F67" s="19">
        <v>12.077999999999999</v>
      </c>
      <c r="G67" s="19">
        <v>10.042999999999999</v>
      </c>
      <c r="H67" s="19">
        <v>7.2430000000000003</v>
      </c>
      <c r="I67" s="19">
        <v>4.8520000000000003</v>
      </c>
      <c r="J67" s="19">
        <v>4.1609999999999996</v>
      </c>
      <c r="K67" s="19">
        <v>7.5970000000000004</v>
      </c>
    </row>
    <row r="68" spans="1:11" x14ac:dyDescent="0.2">
      <c r="B68" s="5" t="s">
        <v>842</v>
      </c>
      <c r="C68" s="18">
        <v>5.09</v>
      </c>
      <c r="D68" s="19">
        <v>17.908000000000001</v>
      </c>
      <c r="E68" s="19">
        <v>93.388000000000005</v>
      </c>
      <c r="F68" s="19">
        <v>13.191000000000001</v>
      </c>
      <c r="G68" s="19">
        <v>12.731</v>
      </c>
      <c r="H68" s="19">
        <v>5.202</v>
      </c>
      <c r="I68" s="19">
        <v>4.7560000000000002</v>
      </c>
      <c r="J68" s="19">
        <v>2.0339999999999998</v>
      </c>
      <c r="K68" s="19">
        <v>5.5430000000000001</v>
      </c>
    </row>
    <row r="69" spans="1:11" x14ac:dyDescent="0.2">
      <c r="B69" s="5" t="s">
        <v>841</v>
      </c>
      <c r="C69" s="18">
        <v>8.1620000000000008</v>
      </c>
      <c r="D69" s="19">
        <v>24.863</v>
      </c>
      <c r="E69" s="19">
        <v>110.431</v>
      </c>
      <c r="F69" s="19">
        <v>22.236999999999998</v>
      </c>
      <c r="G69" s="19">
        <v>12.172000000000001</v>
      </c>
      <c r="H69" s="19">
        <v>5.41</v>
      </c>
      <c r="I69" s="19">
        <v>4.7460000000000004</v>
      </c>
      <c r="J69" s="19">
        <v>2.988</v>
      </c>
      <c r="K69" s="19">
        <v>7.3339999999999996</v>
      </c>
    </row>
    <row r="70" spans="1:11" x14ac:dyDescent="0.2">
      <c r="B70" s="5" t="s">
        <v>840</v>
      </c>
      <c r="C70" s="18">
        <v>5.0990000000000002</v>
      </c>
      <c r="D70" s="19">
        <v>21.774999999999999</v>
      </c>
      <c r="E70" s="19">
        <v>76.971000000000004</v>
      </c>
      <c r="F70" s="19">
        <v>12.55</v>
      </c>
      <c r="G70" s="19">
        <v>10.164999999999999</v>
      </c>
      <c r="H70" s="19">
        <v>3.3919999999999999</v>
      </c>
      <c r="I70" s="19">
        <v>3.2349999999999999</v>
      </c>
      <c r="J70" s="19">
        <v>3.3490000000000002</v>
      </c>
      <c r="K70" s="19">
        <v>5.1210000000000004</v>
      </c>
    </row>
    <row r="71" spans="1:11" ht="18" thickBot="1" x14ac:dyDescent="0.25">
      <c r="B71" s="7"/>
      <c r="C71" s="49"/>
      <c r="D71" s="34"/>
      <c r="E71" s="34"/>
      <c r="F71" s="34"/>
      <c r="G71" s="34"/>
      <c r="H71" s="34"/>
      <c r="I71" s="34"/>
      <c r="J71" s="34"/>
      <c r="K71" s="34"/>
    </row>
    <row r="72" spans="1:11" x14ac:dyDescent="0.2">
      <c r="C72" s="5" t="s">
        <v>839</v>
      </c>
    </row>
    <row r="73" spans="1:11" x14ac:dyDescent="0.2">
      <c r="A73" s="5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tabSelected="1" zoomScale="75" workbookViewId="0"/>
  </sheetViews>
  <sheetFormatPr defaultColWidth="6.69921875" defaultRowHeight="17.25" x14ac:dyDescent="0.2"/>
  <cols>
    <col min="1" max="1" width="10.69921875" style="6" customWidth="1"/>
    <col min="2" max="2" width="12.69921875" style="6" customWidth="1"/>
    <col min="3" max="11" width="7.69921875" style="6" customWidth="1"/>
    <col min="12" max="13" width="12.69921875" style="6" customWidth="1"/>
    <col min="14" max="16384" width="6.69921875" style="6"/>
  </cols>
  <sheetData>
    <row r="1" spans="1:13" x14ac:dyDescent="0.2">
      <c r="A1" s="5"/>
    </row>
    <row r="6" spans="1:13" x14ac:dyDescent="0.2">
      <c r="D6" s="1" t="s">
        <v>937</v>
      </c>
    </row>
    <row r="7" spans="1:13" ht="18" thickBot="1" x14ac:dyDescent="0.25">
      <c r="B7" s="7"/>
      <c r="C7" s="7"/>
      <c r="D7" s="7"/>
      <c r="E7" s="73" t="s">
        <v>934</v>
      </c>
      <c r="F7" s="7"/>
      <c r="G7" s="7"/>
      <c r="H7" s="7"/>
      <c r="I7" s="7"/>
      <c r="J7" s="7"/>
      <c r="K7" s="7"/>
      <c r="L7" s="7"/>
      <c r="M7" s="7"/>
    </row>
    <row r="8" spans="1:13" x14ac:dyDescent="0.2">
      <c r="C8" s="13" t="s">
        <v>936</v>
      </c>
      <c r="D8" s="12"/>
      <c r="E8" s="10"/>
      <c r="F8" s="11" t="s">
        <v>935</v>
      </c>
      <c r="G8" s="12"/>
      <c r="H8" s="9"/>
      <c r="I8" s="14" t="s">
        <v>924</v>
      </c>
      <c r="J8" s="9"/>
      <c r="K8" s="9"/>
      <c r="L8" s="14" t="s">
        <v>934</v>
      </c>
    </row>
    <row r="9" spans="1:13" x14ac:dyDescent="0.2">
      <c r="C9" s="14" t="s">
        <v>933</v>
      </c>
      <c r="D9" s="9"/>
      <c r="E9" s="14" t="s">
        <v>933</v>
      </c>
      <c r="F9" s="9"/>
      <c r="G9" s="9"/>
      <c r="H9" s="9"/>
      <c r="I9" s="14" t="s">
        <v>932</v>
      </c>
      <c r="J9" s="14" t="s">
        <v>931</v>
      </c>
      <c r="K9" s="9"/>
      <c r="L9" s="13" t="s">
        <v>930</v>
      </c>
      <c r="M9" s="12"/>
    </row>
    <row r="10" spans="1:13" x14ac:dyDescent="0.2">
      <c r="C10" s="14" t="s">
        <v>929</v>
      </c>
      <c r="D10" s="14" t="s">
        <v>928</v>
      </c>
      <c r="E10" s="14" t="s">
        <v>927</v>
      </c>
      <c r="F10" s="14" t="s">
        <v>926</v>
      </c>
      <c r="G10" s="14" t="s">
        <v>212</v>
      </c>
      <c r="H10" s="14" t="s">
        <v>925</v>
      </c>
      <c r="I10" s="14" t="s">
        <v>924</v>
      </c>
      <c r="J10" s="14" t="s">
        <v>923</v>
      </c>
      <c r="K10" s="14" t="s">
        <v>922</v>
      </c>
      <c r="L10" s="9"/>
      <c r="M10" s="9"/>
    </row>
    <row r="11" spans="1:13" x14ac:dyDescent="0.2">
      <c r="B11" s="12"/>
      <c r="C11" s="13" t="s">
        <v>921</v>
      </c>
      <c r="D11" s="13" t="s">
        <v>920</v>
      </c>
      <c r="E11" s="13" t="s">
        <v>919</v>
      </c>
      <c r="F11" s="10"/>
      <c r="G11" s="13" t="s">
        <v>918</v>
      </c>
      <c r="H11" s="10"/>
      <c r="I11" s="13" t="s">
        <v>917</v>
      </c>
      <c r="J11" s="10"/>
      <c r="K11" s="10"/>
      <c r="L11" s="13" t="s">
        <v>916</v>
      </c>
      <c r="M11" s="13" t="s">
        <v>915</v>
      </c>
    </row>
    <row r="12" spans="1:13" x14ac:dyDescent="0.2">
      <c r="C12" s="9"/>
      <c r="E12" s="5" t="s">
        <v>914</v>
      </c>
      <c r="L12" s="16" t="s">
        <v>16</v>
      </c>
      <c r="M12" s="17" t="s">
        <v>16</v>
      </c>
    </row>
    <row r="13" spans="1:13" x14ac:dyDescent="0.2">
      <c r="B13" s="36" t="s">
        <v>913</v>
      </c>
      <c r="C13" s="3">
        <f>SUM(C15:C70)</f>
        <v>13</v>
      </c>
      <c r="D13" s="2">
        <f>SUM(D15:D70)</f>
        <v>51</v>
      </c>
      <c r="E13" s="2">
        <f>SUM(E15:E70)</f>
        <v>34</v>
      </c>
      <c r="F13" s="2">
        <f>SUM(F15:F70)</f>
        <v>95</v>
      </c>
      <c r="G13" s="2">
        <f>SUM(G15:G70)</f>
        <v>212</v>
      </c>
      <c r="H13" s="2">
        <f>SUM(H15:H70)</f>
        <v>404</v>
      </c>
      <c r="I13" s="2">
        <f>SUM(I15:I70)</f>
        <v>22</v>
      </c>
      <c r="J13" s="2">
        <f>SUM(J15:J70)</f>
        <v>7</v>
      </c>
      <c r="K13" s="2">
        <f>SUM(K15:K70)</f>
        <v>55</v>
      </c>
      <c r="L13" s="3">
        <f>SUM(L15:L70)</f>
        <v>6061452</v>
      </c>
      <c r="M13" s="2">
        <f>SUM(M15:M70)</f>
        <v>23219981</v>
      </c>
    </row>
    <row r="14" spans="1:13" x14ac:dyDescent="0.2">
      <c r="C14" s="9"/>
      <c r="L14" s="9"/>
    </row>
    <row r="15" spans="1:13" x14ac:dyDescent="0.2">
      <c r="B15" s="5" t="s">
        <v>186</v>
      </c>
      <c r="C15" s="18">
        <v>2</v>
      </c>
      <c r="D15" s="19">
        <v>5</v>
      </c>
      <c r="E15" s="19">
        <v>7</v>
      </c>
      <c r="F15" s="19">
        <v>23</v>
      </c>
      <c r="G15" s="19">
        <v>27</v>
      </c>
      <c r="H15" s="19">
        <v>17</v>
      </c>
      <c r="I15" s="19">
        <v>2</v>
      </c>
      <c r="J15" s="50" t="s">
        <v>503</v>
      </c>
      <c r="K15" s="50" t="s">
        <v>503</v>
      </c>
      <c r="L15" s="18">
        <v>659942</v>
      </c>
      <c r="M15" s="19">
        <v>5154647</v>
      </c>
    </row>
    <row r="16" spans="1:13" x14ac:dyDescent="0.2">
      <c r="B16" s="5" t="s">
        <v>185</v>
      </c>
      <c r="C16" s="25" t="s">
        <v>503</v>
      </c>
      <c r="D16" s="19">
        <v>3</v>
      </c>
      <c r="E16" s="50" t="s">
        <v>503</v>
      </c>
      <c r="F16" s="50" t="s">
        <v>503</v>
      </c>
      <c r="G16" s="19">
        <v>9</v>
      </c>
      <c r="H16" s="19">
        <v>3</v>
      </c>
      <c r="I16" s="50" t="s">
        <v>503</v>
      </c>
      <c r="J16" s="50" t="s">
        <v>503</v>
      </c>
      <c r="K16" s="50" t="s">
        <v>503</v>
      </c>
      <c r="L16" s="18">
        <v>3747</v>
      </c>
      <c r="M16" s="19">
        <v>864383</v>
      </c>
    </row>
    <row r="17" spans="2:13" x14ac:dyDescent="0.2">
      <c r="B17" s="5" t="s">
        <v>184</v>
      </c>
      <c r="C17" s="25" t="s">
        <v>503</v>
      </c>
      <c r="D17" s="50" t="s">
        <v>503</v>
      </c>
      <c r="E17" s="50" t="s">
        <v>503</v>
      </c>
      <c r="F17" s="19">
        <v>2</v>
      </c>
      <c r="G17" s="19">
        <v>14</v>
      </c>
      <c r="H17" s="50" t="s">
        <v>503</v>
      </c>
      <c r="I17" s="19">
        <v>1</v>
      </c>
      <c r="J17" s="50" t="s">
        <v>503</v>
      </c>
      <c r="K17" s="50" t="s">
        <v>503</v>
      </c>
      <c r="L17" s="18">
        <v>32500</v>
      </c>
      <c r="M17" s="19">
        <v>660400</v>
      </c>
    </row>
    <row r="18" spans="2:13" x14ac:dyDescent="0.2">
      <c r="B18" s="5" t="s">
        <v>183</v>
      </c>
      <c r="C18" s="18">
        <v>1</v>
      </c>
      <c r="D18" s="19">
        <v>1</v>
      </c>
      <c r="E18" s="50" t="s">
        <v>503</v>
      </c>
      <c r="F18" s="19">
        <v>8</v>
      </c>
      <c r="G18" s="19">
        <v>14</v>
      </c>
      <c r="H18" s="19">
        <v>7</v>
      </c>
      <c r="I18" s="19">
        <v>1</v>
      </c>
      <c r="J18" s="50" t="s">
        <v>503</v>
      </c>
      <c r="K18" s="50" t="s">
        <v>503</v>
      </c>
      <c r="L18" s="18">
        <v>96531</v>
      </c>
      <c r="M18" s="19">
        <v>267364</v>
      </c>
    </row>
    <row r="19" spans="2:13" x14ac:dyDescent="0.2">
      <c r="B19" s="5" t="s">
        <v>182</v>
      </c>
      <c r="C19" s="25" t="s">
        <v>503</v>
      </c>
      <c r="D19" s="19">
        <v>6</v>
      </c>
      <c r="E19" s="50" t="s">
        <v>503</v>
      </c>
      <c r="F19" s="19">
        <v>2</v>
      </c>
      <c r="G19" s="50" t="s">
        <v>503</v>
      </c>
      <c r="H19" s="19">
        <v>7</v>
      </c>
      <c r="I19" s="50" t="s">
        <v>503</v>
      </c>
      <c r="J19" s="50" t="s">
        <v>503</v>
      </c>
      <c r="K19" s="50" t="s">
        <v>503</v>
      </c>
      <c r="L19" s="18">
        <v>50038</v>
      </c>
      <c r="M19" s="19">
        <v>255244</v>
      </c>
    </row>
    <row r="20" spans="2:13" x14ac:dyDescent="0.2">
      <c r="B20" s="5" t="s">
        <v>181</v>
      </c>
      <c r="C20" s="18">
        <v>1</v>
      </c>
      <c r="D20" s="19">
        <v>9</v>
      </c>
      <c r="E20" s="19">
        <v>1</v>
      </c>
      <c r="F20" s="50" t="s">
        <v>503</v>
      </c>
      <c r="G20" s="19">
        <v>14</v>
      </c>
      <c r="H20" s="19">
        <v>11</v>
      </c>
      <c r="I20" s="50" t="s">
        <v>503</v>
      </c>
      <c r="J20" s="19">
        <v>1</v>
      </c>
      <c r="K20" s="50" t="s">
        <v>503</v>
      </c>
      <c r="L20" s="18">
        <v>187909</v>
      </c>
      <c r="M20" s="19">
        <v>531059</v>
      </c>
    </row>
    <row r="21" spans="2:13" x14ac:dyDescent="0.2">
      <c r="B21" s="5" t="s">
        <v>180</v>
      </c>
      <c r="C21" s="18">
        <v>4</v>
      </c>
      <c r="D21" s="19">
        <v>5</v>
      </c>
      <c r="E21" s="50" t="s">
        <v>503</v>
      </c>
      <c r="F21" s="19">
        <v>2</v>
      </c>
      <c r="G21" s="19">
        <v>6</v>
      </c>
      <c r="H21" s="19">
        <v>7</v>
      </c>
      <c r="I21" s="50" t="s">
        <v>503</v>
      </c>
      <c r="J21" s="19">
        <v>1</v>
      </c>
      <c r="K21" s="50" t="s">
        <v>503</v>
      </c>
      <c r="L21" s="18">
        <v>134755</v>
      </c>
      <c r="M21" s="19">
        <v>918036</v>
      </c>
    </row>
    <row r="22" spans="2:13" x14ac:dyDescent="0.2">
      <c r="C22" s="18"/>
      <c r="D22" s="19"/>
      <c r="E22" s="19"/>
      <c r="F22" s="19"/>
      <c r="G22" s="19"/>
      <c r="H22" s="19"/>
      <c r="I22" s="19"/>
      <c r="J22" s="19"/>
      <c r="K22" s="19"/>
      <c r="L22" s="18"/>
      <c r="M22" s="19"/>
    </row>
    <row r="23" spans="2:13" x14ac:dyDescent="0.2">
      <c r="B23" s="5" t="s">
        <v>179</v>
      </c>
      <c r="C23" s="25" t="s">
        <v>503</v>
      </c>
      <c r="D23" s="50" t="s">
        <v>503</v>
      </c>
      <c r="E23" s="50" t="s">
        <v>503</v>
      </c>
      <c r="F23" s="50" t="s">
        <v>503</v>
      </c>
      <c r="G23" s="19">
        <v>8</v>
      </c>
      <c r="H23" s="19">
        <v>5</v>
      </c>
      <c r="I23" s="50" t="s">
        <v>503</v>
      </c>
      <c r="J23" s="50" t="s">
        <v>503</v>
      </c>
      <c r="K23" s="50" t="s">
        <v>503</v>
      </c>
      <c r="L23" s="18">
        <v>3996</v>
      </c>
      <c r="M23" s="19">
        <v>106777</v>
      </c>
    </row>
    <row r="24" spans="2:13" x14ac:dyDescent="0.2">
      <c r="B24" s="5" t="s">
        <v>178</v>
      </c>
      <c r="C24" s="25" t="s">
        <v>503</v>
      </c>
      <c r="D24" s="50" t="s">
        <v>503</v>
      </c>
      <c r="E24" s="50" t="s">
        <v>503</v>
      </c>
      <c r="F24" s="50" t="s">
        <v>503</v>
      </c>
      <c r="G24" s="50" t="s">
        <v>503</v>
      </c>
      <c r="H24" s="50" t="s">
        <v>503</v>
      </c>
      <c r="I24" s="19">
        <v>1</v>
      </c>
      <c r="J24" s="50" t="s">
        <v>503</v>
      </c>
      <c r="K24" s="50" t="s">
        <v>503</v>
      </c>
      <c r="L24" s="18">
        <v>6179</v>
      </c>
      <c r="M24" s="19">
        <v>194994</v>
      </c>
    </row>
    <row r="25" spans="2:13" x14ac:dyDescent="0.2">
      <c r="B25" s="5" t="s">
        <v>177</v>
      </c>
      <c r="C25" s="25" t="s">
        <v>503</v>
      </c>
      <c r="D25" s="50" t="s">
        <v>503</v>
      </c>
      <c r="E25" s="50" t="s">
        <v>503</v>
      </c>
      <c r="F25" s="50" t="s">
        <v>503</v>
      </c>
      <c r="G25" s="19">
        <v>1</v>
      </c>
      <c r="H25" s="19">
        <v>2</v>
      </c>
      <c r="I25" s="19">
        <v>1</v>
      </c>
      <c r="J25" s="50" t="s">
        <v>503</v>
      </c>
      <c r="K25" s="50" t="s">
        <v>503</v>
      </c>
      <c r="L25" s="18">
        <v>13423</v>
      </c>
      <c r="M25" s="19">
        <v>166293</v>
      </c>
    </row>
    <row r="26" spans="2:13" x14ac:dyDescent="0.2">
      <c r="B26" s="5" t="s">
        <v>176</v>
      </c>
      <c r="C26" s="25" t="s">
        <v>503</v>
      </c>
      <c r="D26" s="50" t="s">
        <v>503</v>
      </c>
      <c r="E26" s="50" t="s">
        <v>503</v>
      </c>
      <c r="F26" s="50" t="s">
        <v>503</v>
      </c>
      <c r="G26" s="50" t="s">
        <v>503</v>
      </c>
      <c r="H26" s="50" t="s">
        <v>503</v>
      </c>
      <c r="I26" s="50" t="s">
        <v>503</v>
      </c>
      <c r="J26" s="50" t="s">
        <v>503</v>
      </c>
      <c r="K26" s="50" t="s">
        <v>503</v>
      </c>
      <c r="L26" s="25" t="s">
        <v>503</v>
      </c>
      <c r="M26" s="19">
        <v>169446</v>
      </c>
    </row>
    <row r="27" spans="2:13" x14ac:dyDescent="0.2">
      <c r="B27" s="5" t="s">
        <v>175</v>
      </c>
      <c r="C27" s="25" t="s">
        <v>503</v>
      </c>
      <c r="D27" s="19">
        <v>1</v>
      </c>
      <c r="E27" s="50" t="s">
        <v>503</v>
      </c>
      <c r="F27" s="19">
        <v>2</v>
      </c>
      <c r="G27" s="50" t="s">
        <v>503</v>
      </c>
      <c r="H27" s="50" t="s">
        <v>503</v>
      </c>
      <c r="I27" s="50" t="s">
        <v>503</v>
      </c>
      <c r="J27" s="50" t="s">
        <v>503</v>
      </c>
      <c r="K27" s="50" t="s">
        <v>503</v>
      </c>
      <c r="L27" s="18">
        <v>7830</v>
      </c>
      <c r="M27" s="19">
        <v>1100350</v>
      </c>
    </row>
    <row r="28" spans="2:13" x14ac:dyDescent="0.2">
      <c r="B28" s="5" t="s">
        <v>174</v>
      </c>
      <c r="C28" s="25" t="s">
        <v>503</v>
      </c>
      <c r="D28" s="50" t="s">
        <v>503</v>
      </c>
      <c r="E28" s="50" t="s">
        <v>503</v>
      </c>
      <c r="F28" s="50" t="s">
        <v>503</v>
      </c>
      <c r="G28" s="19">
        <v>3</v>
      </c>
      <c r="H28" s="50" t="s">
        <v>503</v>
      </c>
      <c r="I28" s="50" t="s">
        <v>503</v>
      </c>
      <c r="J28" s="50" t="s">
        <v>503</v>
      </c>
      <c r="K28" s="50" t="s">
        <v>503</v>
      </c>
      <c r="L28" s="18">
        <v>5000</v>
      </c>
      <c r="M28" s="19">
        <v>84000</v>
      </c>
    </row>
    <row r="29" spans="2:13" x14ac:dyDescent="0.2">
      <c r="B29" s="5" t="s">
        <v>173</v>
      </c>
      <c r="C29" s="25" t="s">
        <v>503</v>
      </c>
      <c r="D29" s="50" t="s">
        <v>503</v>
      </c>
      <c r="E29" s="50" t="s">
        <v>503</v>
      </c>
      <c r="F29" s="50" t="s">
        <v>503</v>
      </c>
      <c r="G29" s="19">
        <v>1</v>
      </c>
      <c r="H29" s="50" t="s">
        <v>503</v>
      </c>
      <c r="I29" s="50" t="s">
        <v>503</v>
      </c>
      <c r="J29" s="50" t="s">
        <v>503</v>
      </c>
      <c r="K29" s="50" t="s">
        <v>503</v>
      </c>
      <c r="L29" s="18">
        <v>1949</v>
      </c>
      <c r="M29" s="19">
        <v>220738</v>
      </c>
    </row>
    <row r="30" spans="2:13" x14ac:dyDescent="0.2">
      <c r="B30" s="5" t="s">
        <v>172</v>
      </c>
      <c r="C30" s="25" t="s">
        <v>503</v>
      </c>
      <c r="D30" s="50" t="s">
        <v>503</v>
      </c>
      <c r="E30" s="50" t="s">
        <v>503</v>
      </c>
      <c r="F30" s="50" t="s">
        <v>503</v>
      </c>
      <c r="G30" s="19">
        <v>3</v>
      </c>
      <c r="H30" s="50" t="s">
        <v>503</v>
      </c>
      <c r="I30" s="50" t="s">
        <v>503</v>
      </c>
      <c r="J30" s="50" t="s">
        <v>503</v>
      </c>
      <c r="K30" s="50" t="s">
        <v>503</v>
      </c>
      <c r="L30" s="18">
        <v>1210</v>
      </c>
      <c r="M30" s="19">
        <v>191201</v>
      </c>
    </row>
    <row r="31" spans="2:13" x14ac:dyDescent="0.2">
      <c r="B31" s="5" t="s">
        <v>171</v>
      </c>
      <c r="C31" s="25" t="s">
        <v>503</v>
      </c>
      <c r="D31" s="19">
        <v>1</v>
      </c>
      <c r="E31" s="50" t="s">
        <v>503</v>
      </c>
      <c r="F31" s="19">
        <v>2</v>
      </c>
      <c r="G31" s="19">
        <v>1</v>
      </c>
      <c r="H31" s="50" t="s">
        <v>503</v>
      </c>
      <c r="I31" s="50" t="s">
        <v>503</v>
      </c>
      <c r="J31" s="50" t="s">
        <v>503</v>
      </c>
      <c r="K31" s="50" t="s">
        <v>503</v>
      </c>
      <c r="L31" s="18">
        <v>38764</v>
      </c>
      <c r="M31" s="19">
        <v>1253908</v>
      </c>
    </row>
    <row r="32" spans="2:13" x14ac:dyDescent="0.2">
      <c r="C32" s="18"/>
      <c r="D32" s="19"/>
      <c r="E32" s="19"/>
      <c r="F32" s="19"/>
      <c r="G32" s="19"/>
      <c r="H32" s="19"/>
      <c r="I32" s="19"/>
      <c r="J32" s="19"/>
      <c r="K32" s="19"/>
      <c r="L32" s="9"/>
    </row>
    <row r="33" spans="2:13" x14ac:dyDescent="0.2">
      <c r="B33" s="5" t="s">
        <v>170</v>
      </c>
      <c r="C33" s="25" t="s">
        <v>503</v>
      </c>
      <c r="D33" s="50" t="s">
        <v>503</v>
      </c>
      <c r="E33" s="50" t="s">
        <v>503</v>
      </c>
      <c r="F33" s="50" t="s">
        <v>503</v>
      </c>
      <c r="G33" s="19">
        <v>5</v>
      </c>
      <c r="H33" s="19">
        <v>1</v>
      </c>
      <c r="I33" s="50" t="s">
        <v>503</v>
      </c>
      <c r="J33" s="50" t="s">
        <v>503</v>
      </c>
      <c r="K33" s="50" t="s">
        <v>503</v>
      </c>
      <c r="L33" s="18">
        <v>20593</v>
      </c>
      <c r="M33" s="19">
        <v>135896</v>
      </c>
    </row>
    <row r="34" spans="2:13" x14ac:dyDescent="0.2">
      <c r="B34" s="5" t="s">
        <v>169</v>
      </c>
      <c r="C34" s="25" t="s">
        <v>503</v>
      </c>
      <c r="D34" s="50" t="s">
        <v>503</v>
      </c>
      <c r="E34" s="50" t="s">
        <v>503</v>
      </c>
      <c r="F34" s="50" t="s">
        <v>503</v>
      </c>
      <c r="G34" s="19">
        <v>2</v>
      </c>
      <c r="H34" s="50" t="s">
        <v>503</v>
      </c>
      <c r="I34" s="50" t="s">
        <v>503</v>
      </c>
      <c r="J34" s="50" t="s">
        <v>503</v>
      </c>
      <c r="K34" s="50" t="s">
        <v>503</v>
      </c>
      <c r="L34" s="25" t="s">
        <v>503</v>
      </c>
      <c r="M34" s="19">
        <v>30610</v>
      </c>
    </row>
    <row r="35" spans="2:13" x14ac:dyDescent="0.2">
      <c r="B35" s="5" t="s">
        <v>168</v>
      </c>
      <c r="C35" s="25" t="s">
        <v>503</v>
      </c>
      <c r="D35" s="50" t="s">
        <v>503</v>
      </c>
      <c r="E35" s="50" t="s">
        <v>503</v>
      </c>
      <c r="F35" s="50" t="s">
        <v>503</v>
      </c>
      <c r="G35" s="19">
        <v>1</v>
      </c>
      <c r="H35" s="19">
        <v>2</v>
      </c>
      <c r="I35" s="50" t="s">
        <v>503</v>
      </c>
      <c r="J35" s="50" t="s">
        <v>503</v>
      </c>
      <c r="K35" s="50" t="s">
        <v>503</v>
      </c>
      <c r="L35" s="18">
        <v>9300</v>
      </c>
      <c r="M35" s="19">
        <v>141365</v>
      </c>
    </row>
    <row r="36" spans="2:13" x14ac:dyDescent="0.2">
      <c r="B36" s="5" t="s">
        <v>167</v>
      </c>
      <c r="C36" s="25" t="s">
        <v>503</v>
      </c>
      <c r="D36" s="50" t="s">
        <v>503</v>
      </c>
      <c r="E36" s="50" t="s">
        <v>503</v>
      </c>
      <c r="F36" s="50" t="s">
        <v>503</v>
      </c>
      <c r="G36" s="19">
        <v>5</v>
      </c>
      <c r="H36" s="50" t="s">
        <v>503</v>
      </c>
      <c r="I36" s="19">
        <v>1</v>
      </c>
      <c r="J36" s="19">
        <v>1</v>
      </c>
      <c r="K36" s="19">
        <v>53</v>
      </c>
      <c r="L36" s="18">
        <v>322711</v>
      </c>
      <c r="M36" s="19">
        <v>792439</v>
      </c>
    </row>
    <row r="37" spans="2:13" x14ac:dyDescent="0.2">
      <c r="B37" s="5" t="s">
        <v>166</v>
      </c>
      <c r="C37" s="25" t="s">
        <v>503</v>
      </c>
      <c r="D37" s="50" t="s">
        <v>503</v>
      </c>
      <c r="E37" s="50" t="s">
        <v>503</v>
      </c>
      <c r="F37" s="50" t="s">
        <v>503</v>
      </c>
      <c r="G37" s="19">
        <v>3</v>
      </c>
      <c r="H37" s="19">
        <v>3</v>
      </c>
      <c r="I37" s="50" t="s">
        <v>503</v>
      </c>
      <c r="J37" s="50" t="s">
        <v>503</v>
      </c>
      <c r="K37" s="50" t="s">
        <v>503</v>
      </c>
      <c r="L37" s="18">
        <v>24383</v>
      </c>
      <c r="M37" s="19">
        <v>40040</v>
      </c>
    </row>
    <row r="38" spans="2:13" x14ac:dyDescent="0.2">
      <c r="C38" s="18"/>
      <c r="D38" s="19"/>
      <c r="E38" s="19"/>
      <c r="F38" s="19"/>
      <c r="G38" s="19"/>
      <c r="H38" s="19"/>
      <c r="I38" s="19"/>
      <c r="J38" s="19"/>
      <c r="K38" s="19"/>
      <c r="L38" s="9"/>
    </row>
    <row r="39" spans="2:13" x14ac:dyDescent="0.2">
      <c r="B39" s="5" t="s">
        <v>165</v>
      </c>
      <c r="C39" s="25" t="s">
        <v>503</v>
      </c>
      <c r="D39" s="19">
        <v>2</v>
      </c>
      <c r="E39" s="50" t="s">
        <v>503</v>
      </c>
      <c r="F39" s="19">
        <v>2</v>
      </c>
      <c r="G39" s="19">
        <v>12</v>
      </c>
      <c r="H39" s="19">
        <v>7</v>
      </c>
      <c r="I39" s="19">
        <v>1</v>
      </c>
      <c r="J39" s="19">
        <v>1</v>
      </c>
      <c r="K39" s="50" t="s">
        <v>503</v>
      </c>
      <c r="L39" s="18">
        <v>56010</v>
      </c>
      <c r="M39" s="19">
        <v>217520</v>
      </c>
    </row>
    <row r="40" spans="2:13" x14ac:dyDescent="0.2">
      <c r="B40" s="5" t="s">
        <v>164</v>
      </c>
      <c r="C40" s="25" t="s">
        <v>503</v>
      </c>
      <c r="D40" s="50" t="s">
        <v>503</v>
      </c>
      <c r="E40" s="50" t="s">
        <v>503</v>
      </c>
      <c r="F40" s="19">
        <v>1</v>
      </c>
      <c r="G40" s="19">
        <v>3</v>
      </c>
      <c r="H40" s="19">
        <v>4</v>
      </c>
      <c r="I40" s="50" t="s">
        <v>503</v>
      </c>
      <c r="J40" s="50" t="s">
        <v>503</v>
      </c>
      <c r="K40" s="50" t="s">
        <v>503</v>
      </c>
      <c r="L40" s="18">
        <v>9500</v>
      </c>
      <c r="M40" s="19">
        <v>75300</v>
      </c>
    </row>
    <row r="41" spans="2:13" x14ac:dyDescent="0.2">
      <c r="B41" s="5" t="s">
        <v>163</v>
      </c>
      <c r="C41" s="25" t="s">
        <v>503</v>
      </c>
      <c r="D41" s="19">
        <v>3</v>
      </c>
      <c r="E41" s="50" t="s">
        <v>503</v>
      </c>
      <c r="F41" s="50" t="s">
        <v>503</v>
      </c>
      <c r="G41" s="19">
        <v>2</v>
      </c>
      <c r="H41" s="50" t="s">
        <v>503</v>
      </c>
      <c r="I41" s="50" t="s">
        <v>503</v>
      </c>
      <c r="J41" s="50" t="s">
        <v>503</v>
      </c>
      <c r="K41" s="50" t="s">
        <v>503</v>
      </c>
      <c r="L41" s="18">
        <v>5166</v>
      </c>
      <c r="M41" s="19">
        <v>103129</v>
      </c>
    </row>
    <row r="42" spans="2:13" x14ac:dyDescent="0.2">
      <c r="B42" s="5" t="s">
        <v>162</v>
      </c>
      <c r="C42" s="25" t="s">
        <v>503</v>
      </c>
      <c r="D42" s="19">
        <v>1</v>
      </c>
      <c r="E42" s="50" t="s">
        <v>503</v>
      </c>
      <c r="F42" s="50" t="s">
        <v>503</v>
      </c>
      <c r="G42" s="50" t="s">
        <v>503</v>
      </c>
      <c r="H42" s="19">
        <v>1</v>
      </c>
      <c r="I42" s="50" t="s">
        <v>503</v>
      </c>
      <c r="J42" s="50" t="s">
        <v>503</v>
      </c>
      <c r="K42" s="50" t="s">
        <v>503</v>
      </c>
      <c r="L42" s="18">
        <v>3010</v>
      </c>
      <c r="M42" s="19">
        <v>340688</v>
      </c>
    </row>
    <row r="43" spans="2:13" x14ac:dyDescent="0.2">
      <c r="B43" s="5" t="s">
        <v>161</v>
      </c>
      <c r="C43" s="25" t="s">
        <v>503</v>
      </c>
      <c r="D43" s="50" t="s">
        <v>503</v>
      </c>
      <c r="E43" s="50" t="s">
        <v>503</v>
      </c>
      <c r="F43" s="50" t="s">
        <v>503</v>
      </c>
      <c r="G43" s="19">
        <v>5</v>
      </c>
      <c r="H43" s="19">
        <v>5</v>
      </c>
      <c r="I43" s="50" t="s">
        <v>503</v>
      </c>
      <c r="J43" s="50" t="s">
        <v>503</v>
      </c>
      <c r="K43" s="50" t="s">
        <v>503</v>
      </c>
      <c r="L43" s="18">
        <v>50018</v>
      </c>
      <c r="M43" s="19">
        <v>312356</v>
      </c>
    </row>
    <row r="44" spans="2:13" x14ac:dyDescent="0.2">
      <c r="C44" s="18"/>
      <c r="D44" s="19"/>
      <c r="E44" s="19"/>
      <c r="F44" s="19"/>
      <c r="G44" s="19"/>
      <c r="H44" s="19"/>
      <c r="I44" s="19"/>
      <c r="J44" s="19"/>
      <c r="K44" s="19"/>
      <c r="L44" s="9"/>
    </row>
    <row r="45" spans="2:13" x14ac:dyDescent="0.2">
      <c r="B45" s="5" t="s">
        <v>160</v>
      </c>
      <c r="C45" s="25" t="s">
        <v>503</v>
      </c>
      <c r="D45" s="19">
        <v>1</v>
      </c>
      <c r="E45" s="50" t="s">
        <v>503</v>
      </c>
      <c r="F45" s="50" t="s">
        <v>503</v>
      </c>
      <c r="G45" s="50" t="s">
        <v>503</v>
      </c>
      <c r="H45" s="50" t="s">
        <v>503</v>
      </c>
      <c r="I45" s="19">
        <v>1</v>
      </c>
      <c r="J45" s="50" t="s">
        <v>503</v>
      </c>
      <c r="K45" s="50" t="s">
        <v>503</v>
      </c>
      <c r="L45" s="18">
        <v>51229</v>
      </c>
      <c r="M45" s="19">
        <v>262012</v>
      </c>
    </row>
    <row r="46" spans="2:13" x14ac:dyDescent="0.2">
      <c r="B46" s="5" t="s">
        <v>159</v>
      </c>
      <c r="C46" s="25" t="s">
        <v>503</v>
      </c>
      <c r="D46" s="50" t="s">
        <v>503</v>
      </c>
      <c r="E46" s="50" t="s">
        <v>503</v>
      </c>
      <c r="F46" s="50" t="s">
        <v>503</v>
      </c>
      <c r="G46" s="19">
        <v>2</v>
      </c>
      <c r="H46" s="19">
        <v>19</v>
      </c>
      <c r="I46" s="50" t="s">
        <v>503</v>
      </c>
      <c r="J46" s="50" t="s">
        <v>503</v>
      </c>
      <c r="K46" s="50" t="s">
        <v>503</v>
      </c>
      <c r="L46" s="18">
        <v>51700</v>
      </c>
      <c r="M46" s="19">
        <v>242000</v>
      </c>
    </row>
    <row r="47" spans="2:13" x14ac:dyDescent="0.2">
      <c r="B47" s="5" t="s">
        <v>158</v>
      </c>
      <c r="C47" s="25" t="s">
        <v>503</v>
      </c>
      <c r="D47" s="19">
        <v>2</v>
      </c>
      <c r="E47" s="50" t="s">
        <v>503</v>
      </c>
      <c r="F47" s="19">
        <v>14</v>
      </c>
      <c r="G47" s="19">
        <v>6</v>
      </c>
      <c r="H47" s="19">
        <v>24</v>
      </c>
      <c r="I47" s="50" t="s">
        <v>503</v>
      </c>
      <c r="J47" s="50" t="s">
        <v>503</v>
      </c>
      <c r="K47" s="50" t="s">
        <v>503</v>
      </c>
      <c r="L47" s="18">
        <v>55447</v>
      </c>
      <c r="M47" s="19">
        <v>402589</v>
      </c>
    </row>
    <row r="48" spans="2:13" x14ac:dyDescent="0.2">
      <c r="B48" s="5" t="s">
        <v>157</v>
      </c>
      <c r="C48" s="25" t="s">
        <v>503</v>
      </c>
      <c r="D48" s="50" t="s">
        <v>503</v>
      </c>
      <c r="E48" s="50" t="s">
        <v>503</v>
      </c>
      <c r="F48" s="50" t="s">
        <v>503</v>
      </c>
      <c r="G48" s="50" t="s">
        <v>503</v>
      </c>
      <c r="H48" s="19">
        <v>7</v>
      </c>
      <c r="I48" s="50" t="s">
        <v>503</v>
      </c>
      <c r="J48" s="50" t="s">
        <v>503</v>
      </c>
      <c r="K48" s="50" t="s">
        <v>503</v>
      </c>
      <c r="L48" s="18">
        <v>15337</v>
      </c>
      <c r="M48" s="19">
        <v>417163</v>
      </c>
    </row>
    <row r="49" spans="2:13" x14ac:dyDescent="0.2">
      <c r="B49" s="5" t="s">
        <v>156</v>
      </c>
      <c r="C49" s="25" t="s">
        <v>503</v>
      </c>
      <c r="D49" s="50" t="s">
        <v>503</v>
      </c>
      <c r="E49" s="50" t="s">
        <v>503</v>
      </c>
      <c r="F49" s="50" t="s">
        <v>503</v>
      </c>
      <c r="G49" s="19">
        <v>2</v>
      </c>
      <c r="H49" s="19">
        <v>2</v>
      </c>
      <c r="I49" s="50" t="s">
        <v>503</v>
      </c>
      <c r="J49" s="50" t="s">
        <v>503</v>
      </c>
      <c r="K49" s="50" t="s">
        <v>503</v>
      </c>
      <c r="L49" s="18">
        <v>15412</v>
      </c>
      <c r="M49" s="19">
        <v>264285</v>
      </c>
    </row>
    <row r="50" spans="2:13" x14ac:dyDescent="0.2">
      <c r="B50" s="5" t="s">
        <v>155</v>
      </c>
      <c r="C50" s="25" t="s">
        <v>503</v>
      </c>
      <c r="D50" s="50" t="s">
        <v>503</v>
      </c>
      <c r="E50" s="50" t="s">
        <v>503</v>
      </c>
      <c r="F50" s="50" t="s">
        <v>503</v>
      </c>
      <c r="G50" s="19">
        <v>4</v>
      </c>
      <c r="H50" s="19">
        <v>4</v>
      </c>
      <c r="I50" s="50" t="s">
        <v>503</v>
      </c>
      <c r="J50" s="50" t="s">
        <v>503</v>
      </c>
      <c r="K50" s="50" t="s">
        <v>503</v>
      </c>
      <c r="L50" s="18">
        <v>11538</v>
      </c>
      <c r="M50" s="19">
        <v>141528</v>
      </c>
    </row>
    <row r="51" spans="2:13" x14ac:dyDescent="0.2">
      <c r="B51" s="5" t="s">
        <v>154</v>
      </c>
      <c r="C51" s="25" t="s">
        <v>503</v>
      </c>
      <c r="D51" s="50" t="s">
        <v>503</v>
      </c>
      <c r="E51" s="50" t="s">
        <v>503</v>
      </c>
      <c r="F51" s="19">
        <v>8</v>
      </c>
      <c r="G51" s="19">
        <v>2</v>
      </c>
      <c r="H51" s="19">
        <v>16</v>
      </c>
      <c r="I51" s="19">
        <v>2</v>
      </c>
      <c r="J51" s="50" t="s">
        <v>503</v>
      </c>
      <c r="K51" s="50" t="s">
        <v>503</v>
      </c>
      <c r="L51" s="18">
        <v>91666</v>
      </c>
      <c r="M51" s="19">
        <v>614361</v>
      </c>
    </row>
    <row r="52" spans="2:13" x14ac:dyDescent="0.2">
      <c r="B52" s="5" t="s">
        <v>153</v>
      </c>
      <c r="C52" s="25" t="s">
        <v>503</v>
      </c>
      <c r="D52" s="50" t="s">
        <v>503</v>
      </c>
      <c r="E52" s="50" t="s">
        <v>503</v>
      </c>
      <c r="F52" s="50" t="s">
        <v>503</v>
      </c>
      <c r="G52" s="19">
        <v>1</v>
      </c>
      <c r="H52" s="50" t="s">
        <v>503</v>
      </c>
      <c r="I52" s="50" t="s">
        <v>503</v>
      </c>
      <c r="J52" s="50" t="s">
        <v>503</v>
      </c>
      <c r="K52" s="50" t="s">
        <v>503</v>
      </c>
      <c r="L52" s="18">
        <v>4566</v>
      </c>
      <c r="M52" s="19">
        <v>128644</v>
      </c>
    </row>
    <row r="53" spans="2:13" x14ac:dyDescent="0.2">
      <c r="B53" s="5" t="s">
        <v>152</v>
      </c>
      <c r="C53" s="25" t="s">
        <v>503</v>
      </c>
      <c r="D53" s="19">
        <v>1</v>
      </c>
      <c r="E53" s="50" t="s">
        <v>503</v>
      </c>
      <c r="F53" s="50" t="s">
        <v>503</v>
      </c>
      <c r="G53" s="19">
        <v>2</v>
      </c>
      <c r="H53" s="19">
        <v>5</v>
      </c>
      <c r="I53" s="19">
        <v>1</v>
      </c>
      <c r="J53" s="50" t="s">
        <v>503</v>
      </c>
      <c r="K53" s="50" t="s">
        <v>503</v>
      </c>
      <c r="L53" s="18">
        <v>87725</v>
      </c>
      <c r="M53" s="19">
        <v>411623</v>
      </c>
    </row>
    <row r="54" spans="2:13" x14ac:dyDescent="0.2">
      <c r="B54" s="5" t="s">
        <v>151</v>
      </c>
      <c r="C54" s="25" t="s">
        <v>503</v>
      </c>
      <c r="D54" s="50" t="s">
        <v>503</v>
      </c>
      <c r="E54" s="50" t="s">
        <v>503</v>
      </c>
      <c r="F54" s="19">
        <v>1</v>
      </c>
      <c r="G54" s="19">
        <v>2</v>
      </c>
      <c r="H54" s="19">
        <v>5</v>
      </c>
      <c r="I54" s="50" t="s">
        <v>503</v>
      </c>
      <c r="J54" s="50" t="s">
        <v>503</v>
      </c>
      <c r="K54" s="50" t="s">
        <v>503</v>
      </c>
      <c r="L54" s="18">
        <v>9656</v>
      </c>
      <c r="M54" s="19">
        <v>655716</v>
      </c>
    </row>
    <row r="55" spans="2:13" x14ac:dyDescent="0.2">
      <c r="C55" s="18"/>
      <c r="D55" s="19"/>
      <c r="E55" s="19"/>
      <c r="F55" s="19"/>
      <c r="G55" s="19"/>
      <c r="H55" s="19"/>
      <c r="I55" s="19"/>
      <c r="J55" s="19"/>
      <c r="K55" s="19"/>
      <c r="L55" s="9"/>
    </row>
    <row r="56" spans="2:13" x14ac:dyDescent="0.2">
      <c r="B56" s="5" t="s">
        <v>150</v>
      </c>
      <c r="C56" s="18">
        <v>2</v>
      </c>
      <c r="D56" s="19">
        <v>2</v>
      </c>
      <c r="E56" s="19">
        <v>14</v>
      </c>
      <c r="F56" s="19">
        <v>9</v>
      </c>
      <c r="G56" s="19">
        <v>14</v>
      </c>
      <c r="H56" s="19">
        <v>68</v>
      </c>
      <c r="I56" s="19">
        <v>5</v>
      </c>
      <c r="J56" s="50" t="s">
        <v>503</v>
      </c>
      <c r="K56" s="50" t="s">
        <v>503</v>
      </c>
      <c r="L56" s="18">
        <v>2069431</v>
      </c>
      <c r="M56" s="19">
        <v>1415498</v>
      </c>
    </row>
    <row r="57" spans="2:13" x14ac:dyDescent="0.2">
      <c r="B57" s="5" t="s">
        <v>149</v>
      </c>
      <c r="C57" s="25" t="s">
        <v>503</v>
      </c>
      <c r="D57" s="50" t="s">
        <v>503</v>
      </c>
      <c r="E57" s="50" t="s">
        <v>503</v>
      </c>
      <c r="F57" s="50" t="s">
        <v>503</v>
      </c>
      <c r="G57" s="19">
        <v>5</v>
      </c>
      <c r="H57" s="19">
        <v>5</v>
      </c>
      <c r="I57" s="50" t="s">
        <v>503</v>
      </c>
      <c r="J57" s="50" t="s">
        <v>503</v>
      </c>
      <c r="K57" s="50" t="s">
        <v>503</v>
      </c>
      <c r="L57" s="18">
        <v>23615</v>
      </c>
      <c r="M57" s="19">
        <v>304579</v>
      </c>
    </row>
    <row r="58" spans="2:13" x14ac:dyDescent="0.2">
      <c r="B58" s="5" t="s">
        <v>148</v>
      </c>
      <c r="C58" s="25" t="s">
        <v>503</v>
      </c>
      <c r="D58" s="50" t="s">
        <v>503</v>
      </c>
      <c r="E58" s="50" t="s">
        <v>503</v>
      </c>
      <c r="F58" s="50" t="s">
        <v>503</v>
      </c>
      <c r="G58" s="19">
        <v>1</v>
      </c>
      <c r="H58" s="19">
        <v>3</v>
      </c>
      <c r="I58" s="50" t="s">
        <v>503</v>
      </c>
      <c r="J58" s="50" t="s">
        <v>503</v>
      </c>
      <c r="K58" s="50" t="s">
        <v>503</v>
      </c>
      <c r="L58" s="18">
        <v>14216</v>
      </c>
      <c r="M58" s="19">
        <v>115319</v>
      </c>
    </row>
    <row r="59" spans="2:13" x14ac:dyDescent="0.2">
      <c r="B59" s="5" t="s">
        <v>147</v>
      </c>
      <c r="C59" s="25" t="s">
        <v>503</v>
      </c>
      <c r="D59" s="50" t="s">
        <v>503</v>
      </c>
      <c r="E59" s="50" t="s">
        <v>503</v>
      </c>
      <c r="F59" s="50" t="s">
        <v>503</v>
      </c>
      <c r="G59" s="19">
        <v>2</v>
      </c>
      <c r="H59" s="19">
        <v>4</v>
      </c>
      <c r="I59" s="50" t="s">
        <v>503</v>
      </c>
      <c r="J59" s="50" t="s">
        <v>503</v>
      </c>
      <c r="K59" s="50" t="s">
        <v>503</v>
      </c>
      <c r="L59" s="18">
        <v>28473</v>
      </c>
      <c r="M59" s="19">
        <v>167740</v>
      </c>
    </row>
    <row r="60" spans="2:13" x14ac:dyDescent="0.2">
      <c r="B60" s="5" t="s">
        <v>146</v>
      </c>
      <c r="C60" s="25" t="s">
        <v>503</v>
      </c>
      <c r="D60" s="50" t="s">
        <v>503</v>
      </c>
      <c r="E60" s="50" t="s">
        <v>503</v>
      </c>
      <c r="F60" s="50" t="s">
        <v>503</v>
      </c>
      <c r="G60" s="19">
        <v>2</v>
      </c>
      <c r="H60" s="19">
        <v>22</v>
      </c>
      <c r="I60" s="19">
        <v>1</v>
      </c>
      <c r="J60" s="50" t="s">
        <v>503</v>
      </c>
      <c r="K60" s="50" t="s">
        <v>503</v>
      </c>
      <c r="L60" s="18">
        <v>32704</v>
      </c>
      <c r="M60" s="19">
        <v>86000</v>
      </c>
    </row>
    <row r="61" spans="2:13" x14ac:dyDescent="0.2">
      <c r="B61" s="5" t="s">
        <v>145</v>
      </c>
      <c r="C61" s="18">
        <v>1</v>
      </c>
      <c r="D61" s="50" t="s">
        <v>503</v>
      </c>
      <c r="E61" s="50" t="s">
        <v>503</v>
      </c>
      <c r="F61" s="50" t="s">
        <v>503</v>
      </c>
      <c r="G61" s="50" t="s">
        <v>503</v>
      </c>
      <c r="H61" s="19">
        <v>14</v>
      </c>
      <c r="I61" s="19">
        <v>1</v>
      </c>
      <c r="J61" s="50" t="s">
        <v>503</v>
      </c>
      <c r="K61" s="50" t="s">
        <v>503</v>
      </c>
      <c r="L61" s="18">
        <v>69449</v>
      </c>
      <c r="M61" s="19">
        <v>261536</v>
      </c>
    </row>
    <row r="62" spans="2:13" x14ac:dyDescent="0.2">
      <c r="B62" s="5" t="s">
        <v>144</v>
      </c>
      <c r="C62" s="18">
        <v>2</v>
      </c>
      <c r="D62" s="19">
        <v>4</v>
      </c>
      <c r="E62" s="50" t="s">
        <v>503</v>
      </c>
      <c r="F62" s="19">
        <v>3</v>
      </c>
      <c r="G62" s="19">
        <v>7</v>
      </c>
      <c r="H62" s="19">
        <v>54</v>
      </c>
      <c r="I62" s="50" t="s">
        <v>503</v>
      </c>
      <c r="J62" s="19">
        <v>1</v>
      </c>
      <c r="K62" s="50" t="s">
        <v>503</v>
      </c>
      <c r="L62" s="18">
        <v>286828</v>
      </c>
      <c r="M62" s="19">
        <v>995678</v>
      </c>
    </row>
    <row r="63" spans="2:13" x14ac:dyDescent="0.2">
      <c r="C63" s="18"/>
      <c r="D63" s="19"/>
      <c r="E63" s="19"/>
      <c r="F63" s="19"/>
      <c r="G63" s="19"/>
      <c r="H63" s="19"/>
      <c r="I63" s="19"/>
      <c r="J63" s="19"/>
      <c r="K63" s="19"/>
      <c r="L63" s="9"/>
    </row>
    <row r="64" spans="2:13" x14ac:dyDescent="0.2">
      <c r="B64" s="5" t="s">
        <v>143</v>
      </c>
      <c r="C64" s="25" t="s">
        <v>503</v>
      </c>
      <c r="D64" s="19">
        <v>4</v>
      </c>
      <c r="E64" s="19">
        <v>8</v>
      </c>
      <c r="F64" s="19">
        <v>9</v>
      </c>
      <c r="G64" s="19">
        <v>7</v>
      </c>
      <c r="H64" s="19">
        <v>28</v>
      </c>
      <c r="I64" s="19">
        <v>1</v>
      </c>
      <c r="J64" s="50" t="s">
        <v>503</v>
      </c>
      <c r="K64" s="19">
        <v>1</v>
      </c>
      <c r="L64" s="18">
        <v>1102030</v>
      </c>
      <c r="M64" s="19">
        <v>868821</v>
      </c>
    </row>
    <row r="65" spans="1:13" x14ac:dyDescent="0.2">
      <c r="B65" s="5" t="s">
        <v>142</v>
      </c>
      <c r="C65" s="25" t="s">
        <v>503</v>
      </c>
      <c r="D65" s="50" t="s">
        <v>503</v>
      </c>
      <c r="E65" s="50" t="s">
        <v>503</v>
      </c>
      <c r="F65" s="19">
        <v>3</v>
      </c>
      <c r="G65" s="50" t="s">
        <v>503</v>
      </c>
      <c r="H65" s="19">
        <v>3</v>
      </c>
      <c r="I65" s="19">
        <v>1</v>
      </c>
      <c r="J65" s="19">
        <v>1</v>
      </c>
      <c r="K65" s="50" t="s">
        <v>503</v>
      </c>
      <c r="L65" s="18">
        <v>46381</v>
      </c>
      <c r="M65" s="19">
        <v>342691</v>
      </c>
    </row>
    <row r="66" spans="1:13" x14ac:dyDescent="0.2">
      <c r="B66" s="5" t="s">
        <v>141</v>
      </c>
      <c r="C66" s="25" t="s">
        <v>503</v>
      </c>
      <c r="D66" s="50" t="s">
        <v>503</v>
      </c>
      <c r="E66" s="50" t="s">
        <v>503</v>
      </c>
      <c r="F66" s="50" t="s">
        <v>503</v>
      </c>
      <c r="G66" s="19">
        <v>1</v>
      </c>
      <c r="H66" s="19">
        <v>7</v>
      </c>
      <c r="I66" s="19">
        <v>1</v>
      </c>
      <c r="J66" s="50" t="s">
        <v>503</v>
      </c>
      <c r="K66" s="50" t="s">
        <v>503</v>
      </c>
      <c r="L66" s="18">
        <v>15385</v>
      </c>
      <c r="M66" s="19">
        <v>13352</v>
      </c>
    </row>
    <row r="67" spans="1:13" x14ac:dyDescent="0.2">
      <c r="B67" s="5" t="s">
        <v>140</v>
      </c>
      <c r="C67" s="25" t="s">
        <v>503</v>
      </c>
      <c r="D67" s="50" t="s">
        <v>503</v>
      </c>
      <c r="E67" s="50" t="s">
        <v>503</v>
      </c>
      <c r="F67" s="50" t="s">
        <v>503</v>
      </c>
      <c r="G67" s="19">
        <v>7</v>
      </c>
      <c r="H67" s="19">
        <v>4</v>
      </c>
      <c r="I67" s="50" t="s">
        <v>503</v>
      </c>
      <c r="J67" s="50" t="s">
        <v>503</v>
      </c>
      <c r="K67" s="50" t="s">
        <v>503</v>
      </c>
      <c r="L67" s="18">
        <v>12434</v>
      </c>
      <c r="M67" s="19">
        <v>80022</v>
      </c>
    </row>
    <row r="68" spans="1:13" x14ac:dyDescent="0.2">
      <c r="B68" s="5" t="s">
        <v>139</v>
      </c>
      <c r="C68" s="25" t="s">
        <v>503</v>
      </c>
      <c r="D68" s="50" t="s">
        <v>503</v>
      </c>
      <c r="E68" s="50" t="s">
        <v>503</v>
      </c>
      <c r="F68" s="50" t="s">
        <v>503</v>
      </c>
      <c r="G68" s="19">
        <v>2</v>
      </c>
      <c r="H68" s="19">
        <v>3</v>
      </c>
      <c r="I68" s="50" t="s">
        <v>503</v>
      </c>
      <c r="J68" s="50" t="s">
        <v>503</v>
      </c>
      <c r="K68" s="50" t="s">
        <v>503</v>
      </c>
      <c r="L68" s="18">
        <v>7071</v>
      </c>
      <c r="M68" s="19">
        <v>309266</v>
      </c>
    </row>
    <row r="69" spans="1:13" x14ac:dyDescent="0.2">
      <c r="B69" s="5" t="s">
        <v>138</v>
      </c>
      <c r="C69" s="25" t="s">
        <v>503</v>
      </c>
      <c r="D69" s="50" t="s">
        <v>503</v>
      </c>
      <c r="E69" s="19">
        <v>4</v>
      </c>
      <c r="F69" s="19">
        <v>4</v>
      </c>
      <c r="G69" s="19">
        <v>2</v>
      </c>
      <c r="H69" s="19">
        <v>21</v>
      </c>
      <c r="I69" s="50" t="s">
        <v>503</v>
      </c>
      <c r="J69" s="19">
        <v>1</v>
      </c>
      <c r="K69" s="19">
        <v>1</v>
      </c>
      <c r="L69" s="18">
        <v>205055</v>
      </c>
      <c r="M69" s="19">
        <v>323482</v>
      </c>
    </row>
    <row r="70" spans="1:13" x14ac:dyDescent="0.2">
      <c r="B70" s="5" t="s">
        <v>137</v>
      </c>
      <c r="C70" s="25" t="s">
        <v>503</v>
      </c>
      <c r="D70" s="50" t="s">
        <v>503</v>
      </c>
      <c r="E70" s="50" t="s">
        <v>503</v>
      </c>
      <c r="F70" s="50" t="s">
        <v>503</v>
      </c>
      <c r="G70" s="19">
        <v>2</v>
      </c>
      <c r="H70" s="19">
        <v>4</v>
      </c>
      <c r="I70" s="50" t="s">
        <v>503</v>
      </c>
      <c r="J70" s="50" t="s">
        <v>503</v>
      </c>
      <c r="K70" s="50" t="s">
        <v>503</v>
      </c>
      <c r="L70" s="18">
        <v>9640</v>
      </c>
      <c r="M70" s="19">
        <v>67893</v>
      </c>
    </row>
    <row r="71" spans="1:13" ht="18" thickBot="1" x14ac:dyDescent="0.25">
      <c r="B71" s="24"/>
      <c r="C71" s="23"/>
      <c r="D71" s="24"/>
      <c r="E71" s="24"/>
      <c r="F71" s="24"/>
      <c r="G71" s="24"/>
      <c r="H71" s="24"/>
      <c r="I71" s="24"/>
      <c r="J71" s="24"/>
      <c r="K71" s="24"/>
      <c r="L71" s="75"/>
      <c r="M71" s="24"/>
    </row>
    <row r="72" spans="1:13" x14ac:dyDescent="0.2">
      <c r="B72" s="2"/>
      <c r="C72" s="5" t="s">
        <v>839</v>
      </c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">
      <c r="A73" s="5"/>
    </row>
  </sheetData>
  <phoneticPr fontId="4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/>
  <dimension ref="A1:K39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3" width="8.69921875" style="6" customWidth="1"/>
    <col min="4" max="4" width="10.69921875" style="6" customWidth="1"/>
    <col min="5" max="7" width="9.69921875" style="6"/>
    <col min="8" max="10" width="10.69921875" style="6" customWidth="1"/>
    <col min="11" max="16384" width="9.69921875" style="6"/>
  </cols>
  <sheetData>
    <row r="1" spans="1:11" x14ac:dyDescent="0.2">
      <c r="A1" s="5"/>
    </row>
    <row r="6" spans="1:11" x14ac:dyDescent="0.2">
      <c r="F6" s="1" t="s">
        <v>124</v>
      </c>
    </row>
    <row r="8" spans="1:11" x14ac:dyDescent="0.2">
      <c r="C8" s="1" t="s">
        <v>135</v>
      </c>
    </row>
    <row r="9" spans="1:11" ht="18" thickBot="1" x14ac:dyDescent="0.25">
      <c r="B9" s="7"/>
      <c r="C9" s="7"/>
      <c r="D9" s="8" t="s">
        <v>122</v>
      </c>
      <c r="E9" s="7"/>
      <c r="F9" s="7"/>
      <c r="G9" s="7"/>
      <c r="H9" s="7"/>
      <c r="I9" s="7"/>
      <c r="J9" s="7"/>
      <c r="K9" s="31" t="s">
        <v>134</v>
      </c>
    </row>
    <row r="10" spans="1:11" x14ac:dyDescent="0.2">
      <c r="C10" s="9"/>
      <c r="D10" s="12"/>
      <c r="E10" s="9"/>
      <c r="F10" s="12"/>
      <c r="G10" s="12"/>
      <c r="H10" s="11" t="s">
        <v>133</v>
      </c>
      <c r="I10" s="12"/>
      <c r="J10" s="12"/>
      <c r="K10" s="12"/>
    </row>
    <row r="11" spans="1:11" x14ac:dyDescent="0.2">
      <c r="C11" s="14" t="s">
        <v>5</v>
      </c>
      <c r="D11" s="9"/>
      <c r="E11" s="14" t="s">
        <v>116</v>
      </c>
      <c r="F11" s="9"/>
      <c r="G11" s="9"/>
      <c r="H11" s="9"/>
      <c r="I11" s="9"/>
      <c r="J11" s="9"/>
      <c r="K11" s="9"/>
    </row>
    <row r="12" spans="1:11" x14ac:dyDescent="0.2">
      <c r="B12" s="12"/>
      <c r="C12" s="15" t="s">
        <v>132</v>
      </c>
      <c r="D12" s="15" t="s">
        <v>131</v>
      </c>
      <c r="E12" s="15" t="s">
        <v>11</v>
      </c>
      <c r="F12" s="15" t="s">
        <v>130</v>
      </c>
      <c r="G12" s="15" t="s">
        <v>129</v>
      </c>
      <c r="H12" s="15" t="s">
        <v>128</v>
      </c>
      <c r="I12" s="15" t="s">
        <v>127</v>
      </c>
      <c r="J12" s="15" t="s">
        <v>126</v>
      </c>
      <c r="K12" s="15" t="s">
        <v>125</v>
      </c>
    </row>
    <row r="13" spans="1:11" x14ac:dyDescent="0.2">
      <c r="C13" s="9"/>
    </row>
    <row r="14" spans="1:11" x14ac:dyDescent="0.2">
      <c r="B14" s="5" t="s">
        <v>110</v>
      </c>
      <c r="C14" s="18">
        <v>4184</v>
      </c>
      <c r="D14" s="19">
        <v>2205</v>
      </c>
      <c r="E14" s="22">
        <f>SUM(F14:K14)</f>
        <v>126325</v>
      </c>
      <c r="F14" s="19">
        <v>17162</v>
      </c>
      <c r="G14" s="19">
        <v>18818</v>
      </c>
      <c r="H14" s="19">
        <v>19445</v>
      </c>
      <c r="I14" s="19">
        <v>21241</v>
      </c>
      <c r="J14" s="19">
        <v>24031</v>
      </c>
      <c r="K14" s="19">
        <v>25628</v>
      </c>
    </row>
    <row r="15" spans="1:11" x14ac:dyDescent="0.2">
      <c r="B15" s="5" t="s">
        <v>109</v>
      </c>
      <c r="C15" s="18">
        <v>3945</v>
      </c>
      <c r="D15" s="19">
        <v>2020</v>
      </c>
      <c r="E15" s="22">
        <f>SUM(F15:K15)</f>
        <v>97625</v>
      </c>
      <c r="F15" s="19">
        <v>16596</v>
      </c>
      <c r="G15" s="19">
        <v>15049</v>
      </c>
      <c r="H15" s="19">
        <v>15646</v>
      </c>
      <c r="I15" s="19">
        <v>16651</v>
      </c>
      <c r="J15" s="19">
        <v>16463</v>
      </c>
      <c r="K15" s="19">
        <v>17220</v>
      </c>
    </row>
    <row r="16" spans="1:11" x14ac:dyDescent="0.2">
      <c r="B16" s="5" t="s">
        <v>85</v>
      </c>
      <c r="C16" s="18">
        <v>4235</v>
      </c>
      <c r="D16" s="19">
        <v>2007</v>
      </c>
      <c r="E16" s="22">
        <f>SUM(F16:K16)</f>
        <v>95243</v>
      </c>
      <c r="F16" s="19">
        <v>16081</v>
      </c>
      <c r="G16" s="19">
        <v>16012</v>
      </c>
      <c r="H16" s="19">
        <v>15664</v>
      </c>
      <c r="I16" s="19">
        <v>15357</v>
      </c>
      <c r="J16" s="19">
        <v>15620</v>
      </c>
      <c r="K16" s="19">
        <v>16509</v>
      </c>
    </row>
    <row r="17" spans="2:11" x14ac:dyDescent="0.2">
      <c r="C17" s="9"/>
    </row>
    <row r="18" spans="2:11" x14ac:dyDescent="0.2">
      <c r="B18" s="5" t="s">
        <v>84</v>
      </c>
      <c r="C18" s="18">
        <v>4651</v>
      </c>
      <c r="D18" s="19">
        <v>1934</v>
      </c>
      <c r="E18" s="22">
        <f>SUM(F18:K18)</f>
        <v>97511</v>
      </c>
      <c r="F18" s="19">
        <v>17694</v>
      </c>
      <c r="G18" s="19">
        <v>17283</v>
      </c>
      <c r="H18" s="19">
        <v>13827</v>
      </c>
      <c r="I18" s="19">
        <v>16040</v>
      </c>
      <c r="J18" s="19">
        <v>16765</v>
      </c>
      <c r="K18" s="19">
        <v>15902</v>
      </c>
    </row>
    <row r="19" spans="2:11" x14ac:dyDescent="0.2">
      <c r="B19" s="5" t="s">
        <v>83</v>
      </c>
      <c r="C19" s="18">
        <v>5174</v>
      </c>
      <c r="D19" s="19">
        <v>2089</v>
      </c>
      <c r="E19" s="22">
        <f>SUM(F19:K19)</f>
        <v>106737</v>
      </c>
      <c r="F19" s="19">
        <v>18324</v>
      </c>
      <c r="G19" s="19">
        <v>18155</v>
      </c>
      <c r="H19" s="19">
        <v>17909</v>
      </c>
      <c r="I19" s="19">
        <v>17571</v>
      </c>
      <c r="J19" s="19">
        <v>17232</v>
      </c>
      <c r="K19" s="19">
        <v>17546</v>
      </c>
    </row>
    <row r="20" spans="2:11" x14ac:dyDescent="0.2">
      <c r="B20" s="5" t="s">
        <v>82</v>
      </c>
      <c r="C20" s="18">
        <v>5046</v>
      </c>
      <c r="D20" s="19">
        <v>2059</v>
      </c>
      <c r="E20" s="22">
        <f>SUM(F20:K20)</f>
        <v>96193</v>
      </c>
      <c r="F20" s="19">
        <v>14414</v>
      </c>
      <c r="G20" s="19">
        <v>14549</v>
      </c>
      <c r="H20" s="19">
        <v>15346</v>
      </c>
      <c r="I20" s="19">
        <v>16102</v>
      </c>
      <c r="J20" s="19">
        <v>17592</v>
      </c>
      <c r="K20" s="19">
        <v>18190</v>
      </c>
    </row>
    <row r="21" spans="2:11" x14ac:dyDescent="0.2">
      <c r="B21" s="5" t="s">
        <v>81</v>
      </c>
      <c r="C21" s="18">
        <v>4758</v>
      </c>
      <c r="D21" s="19">
        <v>1811</v>
      </c>
      <c r="E21" s="22">
        <f>SUM(F21:K21)</f>
        <v>80475</v>
      </c>
      <c r="F21" s="19">
        <v>13044</v>
      </c>
      <c r="G21" s="19">
        <v>13224</v>
      </c>
      <c r="H21" s="19">
        <v>12775</v>
      </c>
      <c r="I21" s="19">
        <v>13400</v>
      </c>
      <c r="J21" s="19">
        <v>13604</v>
      </c>
      <c r="K21" s="19">
        <v>14428</v>
      </c>
    </row>
    <row r="22" spans="2:11" x14ac:dyDescent="0.2">
      <c r="C22" s="18"/>
    </row>
    <row r="23" spans="2:11" x14ac:dyDescent="0.2">
      <c r="B23" s="5" t="s">
        <v>80</v>
      </c>
      <c r="C23" s="18">
        <v>4795</v>
      </c>
      <c r="D23" s="19">
        <v>1777</v>
      </c>
      <c r="E23" s="22">
        <f>SUM(F23:K23)</f>
        <v>78973</v>
      </c>
      <c r="F23" s="19">
        <v>12585</v>
      </c>
      <c r="G23" s="19">
        <v>13134</v>
      </c>
      <c r="H23" s="19">
        <v>13314</v>
      </c>
      <c r="I23" s="19">
        <v>12832</v>
      </c>
      <c r="J23" s="19">
        <v>13461</v>
      </c>
      <c r="K23" s="19">
        <v>13647</v>
      </c>
    </row>
    <row r="24" spans="2:11" x14ac:dyDescent="0.2">
      <c r="B24" s="5" t="s">
        <v>79</v>
      </c>
      <c r="C24" s="18">
        <v>4797</v>
      </c>
      <c r="D24" s="19">
        <v>1772</v>
      </c>
      <c r="E24" s="22">
        <f>SUM(F24:K24)</f>
        <v>78270</v>
      </c>
      <c r="F24" s="19">
        <v>12525</v>
      </c>
      <c r="G24" s="19">
        <v>12668</v>
      </c>
      <c r="H24" s="19">
        <v>13249</v>
      </c>
      <c r="I24" s="19">
        <v>13384</v>
      </c>
      <c r="J24" s="19">
        <v>12903</v>
      </c>
      <c r="K24" s="19">
        <v>13541</v>
      </c>
    </row>
    <row r="25" spans="2:11" x14ac:dyDescent="0.2">
      <c r="B25" s="5" t="s">
        <v>78</v>
      </c>
      <c r="C25" s="18">
        <v>4785</v>
      </c>
      <c r="D25" s="19">
        <v>1748</v>
      </c>
      <c r="E25" s="22">
        <f>SUM(F25:K25)</f>
        <v>77523</v>
      </c>
      <c r="F25" s="19">
        <v>12403</v>
      </c>
      <c r="G25" s="19">
        <v>12588</v>
      </c>
      <c r="H25" s="19">
        <v>12779</v>
      </c>
      <c r="I25" s="19">
        <v>13310</v>
      </c>
      <c r="J25" s="19">
        <v>13464</v>
      </c>
      <c r="K25" s="19">
        <v>12979</v>
      </c>
    </row>
    <row r="26" spans="2:11" x14ac:dyDescent="0.2">
      <c r="B26" s="5" t="s">
        <v>77</v>
      </c>
      <c r="C26" s="18">
        <v>4750</v>
      </c>
      <c r="D26" s="19">
        <v>1716</v>
      </c>
      <c r="E26" s="22">
        <f>SUM(F26:K26)</f>
        <v>76789</v>
      </c>
      <c r="F26" s="19">
        <v>11911</v>
      </c>
      <c r="G26" s="19">
        <v>12447</v>
      </c>
      <c r="H26" s="19">
        <v>12684</v>
      </c>
      <c r="I26" s="19">
        <v>12841</v>
      </c>
      <c r="J26" s="19">
        <v>13402</v>
      </c>
      <c r="K26" s="19">
        <v>13504</v>
      </c>
    </row>
    <row r="27" spans="2:11" x14ac:dyDescent="0.2">
      <c r="C27" s="9"/>
    </row>
    <row r="28" spans="2:11" x14ac:dyDescent="0.2">
      <c r="B28" s="5" t="s">
        <v>76</v>
      </c>
      <c r="C28" s="18">
        <v>4769</v>
      </c>
      <c r="D28" s="19">
        <v>1699</v>
      </c>
      <c r="E28" s="22">
        <f>SUM(F28:K28)</f>
        <v>75323</v>
      </c>
      <c r="F28" s="19">
        <v>11607</v>
      </c>
      <c r="G28" s="19">
        <v>12029</v>
      </c>
      <c r="H28" s="19">
        <v>12502</v>
      </c>
      <c r="I28" s="19">
        <v>12783</v>
      </c>
      <c r="J28" s="19">
        <v>12936</v>
      </c>
      <c r="K28" s="19">
        <v>13466</v>
      </c>
    </row>
    <row r="29" spans="2:11" x14ac:dyDescent="0.2">
      <c r="B29" s="5" t="s">
        <v>75</v>
      </c>
      <c r="C29" s="18">
        <v>4695</v>
      </c>
      <c r="D29" s="19">
        <f>4695-3014</f>
        <v>1681</v>
      </c>
      <c r="E29" s="22">
        <f>SUM(F29:K29)</f>
        <v>73075</v>
      </c>
      <c r="F29" s="19">
        <v>11061</v>
      </c>
      <c r="G29" s="19">
        <v>11658</v>
      </c>
      <c r="H29" s="19">
        <v>12039</v>
      </c>
      <c r="I29" s="19">
        <v>12547</v>
      </c>
      <c r="J29" s="19">
        <v>12822</v>
      </c>
      <c r="K29" s="19">
        <v>12948</v>
      </c>
    </row>
    <row r="30" spans="2:11" x14ac:dyDescent="0.2">
      <c r="B30" s="5" t="s">
        <v>74</v>
      </c>
      <c r="C30" s="18">
        <v>4676</v>
      </c>
      <c r="D30" s="19">
        <v>1675</v>
      </c>
      <c r="E30" s="22">
        <f>SUM(F30:K30)</f>
        <v>71115</v>
      </c>
      <c r="F30" s="19">
        <v>10913</v>
      </c>
      <c r="G30" s="19">
        <v>11072</v>
      </c>
      <c r="H30" s="19">
        <v>11680</v>
      </c>
      <c r="I30" s="19">
        <v>12048</v>
      </c>
      <c r="J30" s="19">
        <v>12561</v>
      </c>
      <c r="K30" s="19">
        <v>12841</v>
      </c>
    </row>
    <row r="31" spans="2:11" x14ac:dyDescent="0.2">
      <c r="B31" s="5" t="s">
        <v>73</v>
      </c>
      <c r="C31" s="18">
        <v>4596</v>
      </c>
      <c r="D31" s="19">
        <v>1657</v>
      </c>
      <c r="E31" s="22">
        <f>SUM(F31:K31)</f>
        <v>68990</v>
      </c>
      <c r="F31" s="19">
        <v>10654</v>
      </c>
      <c r="G31" s="19">
        <v>10922</v>
      </c>
      <c r="H31" s="19">
        <v>11099</v>
      </c>
      <c r="I31" s="19">
        <v>11643</v>
      </c>
      <c r="J31" s="19">
        <v>12089</v>
      </c>
      <c r="K31" s="19">
        <v>12583</v>
      </c>
    </row>
    <row r="32" spans="2:11" x14ac:dyDescent="0.2">
      <c r="B32" s="1" t="s">
        <v>72</v>
      </c>
      <c r="C32" s="3">
        <f>C34+C35+C36</f>
        <v>4499</v>
      </c>
      <c r="D32" s="2">
        <f>D34+D35+D36</f>
        <v>1625</v>
      </c>
      <c r="E32" s="2">
        <f>E34+E35+E36</f>
        <v>67050</v>
      </c>
      <c r="F32" s="2">
        <f>F34+F35+F36</f>
        <v>10608</v>
      </c>
      <c r="G32" s="2">
        <f>G34+G35+G36</f>
        <v>10654</v>
      </c>
      <c r="H32" s="2">
        <f>H34+H35+H36</f>
        <v>10930</v>
      </c>
      <c r="I32" s="2">
        <f>I34+I35+I36</f>
        <v>11111</v>
      </c>
      <c r="J32" s="2">
        <f>J34+J35+J36</f>
        <v>11649</v>
      </c>
      <c r="K32" s="2">
        <f>K34+K35+K36</f>
        <v>12098</v>
      </c>
    </row>
    <row r="33" spans="1:11" x14ac:dyDescent="0.2">
      <c r="C33" s="9"/>
    </row>
    <row r="34" spans="1:11" x14ac:dyDescent="0.2">
      <c r="B34" s="17" t="s">
        <v>108</v>
      </c>
      <c r="C34" s="18">
        <v>27</v>
      </c>
      <c r="D34" s="19">
        <v>18</v>
      </c>
      <c r="E34" s="22">
        <f>SUM(F34:K34)</f>
        <v>739</v>
      </c>
      <c r="F34" s="19">
        <v>127</v>
      </c>
      <c r="G34" s="19">
        <v>123</v>
      </c>
      <c r="H34" s="19">
        <v>126</v>
      </c>
      <c r="I34" s="19">
        <v>117</v>
      </c>
      <c r="J34" s="19">
        <v>118</v>
      </c>
      <c r="K34" s="19">
        <v>128</v>
      </c>
    </row>
    <row r="35" spans="1:11" x14ac:dyDescent="0.2">
      <c r="B35" s="17" t="s">
        <v>107</v>
      </c>
      <c r="C35" s="18">
        <v>4463</v>
      </c>
      <c r="D35" s="19">
        <v>1603</v>
      </c>
      <c r="E35" s="22">
        <f>SUM(F35:K35)</f>
        <v>66201</v>
      </c>
      <c r="F35" s="19">
        <v>10459</v>
      </c>
      <c r="G35" s="19">
        <v>10515</v>
      </c>
      <c r="H35" s="19">
        <v>10792</v>
      </c>
      <c r="I35" s="19">
        <v>10977</v>
      </c>
      <c r="J35" s="19">
        <v>11509</v>
      </c>
      <c r="K35" s="19">
        <v>11949</v>
      </c>
    </row>
    <row r="36" spans="1:11" x14ac:dyDescent="0.2">
      <c r="B36" s="17" t="s">
        <v>106</v>
      </c>
      <c r="C36" s="18">
        <v>9</v>
      </c>
      <c r="D36" s="19">
        <v>4</v>
      </c>
      <c r="E36" s="22">
        <f>SUM(F36:K36)</f>
        <v>110</v>
      </c>
      <c r="F36" s="19">
        <v>22</v>
      </c>
      <c r="G36" s="19">
        <v>16</v>
      </c>
      <c r="H36" s="19">
        <v>12</v>
      </c>
      <c r="I36" s="19">
        <v>17</v>
      </c>
      <c r="J36" s="19">
        <v>22</v>
      </c>
      <c r="K36" s="19">
        <v>21</v>
      </c>
    </row>
    <row r="37" spans="1:11" ht="18" thickBot="1" x14ac:dyDescent="0.25">
      <c r="B37" s="24"/>
      <c r="C37" s="23"/>
      <c r="D37" s="24"/>
      <c r="E37" s="24"/>
      <c r="F37" s="24"/>
      <c r="G37" s="24"/>
      <c r="H37" s="24"/>
      <c r="I37" s="24"/>
      <c r="J37" s="24"/>
      <c r="K37" s="24"/>
    </row>
    <row r="38" spans="1:11" x14ac:dyDescent="0.2">
      <c r="B38" s="2"/>
      <c r="C38" s="5" t="s">
        <v>39</v>
      </c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5"/>
    </row>
  </sheetData>
  <phoneticPr fontId="4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5"/>
  <dimension ref="A1:L146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4.69921875" style="6" customWidth="1"/>
    <col min="3" max="4" width="9.69921875" style="6" customWidth="1"/>
    <col min="5" max="7" width="8.69921875" style="6"/>
    <col min="8" max="10" width="9.69921875" style="6" customWidth="1"/>
    <col min="11" max="16384" width="8.69921875" style="6"/>
  </cols>
  <sheetData>
    <row r="1" spans="1:12" x14ac:dyDescent="0.2">
      <c r="A1" s="5"/>
    </row>
    <row r="6" spans="1:12" x14ac:dyDescent="0.2">
      <c r="F6" s="1" t="s">
        <v>124</v>
      </c>
    </row>
    <row r="7" spans="1:12" x14ac:dyDescent="0.2">
      <c r="C7" s="1" t="s">
        <v>202</v>
      </c>
      <c r="F7" s="2"/>
    </row>
    <row r="8" spans="1:12" ht="18" thickBot="1" x14ac:dyDescent="0.25">
      <c r="B8" s="7"/>
      <c r="C8" s="7"/>
      <c r="D8" s="7"/>
      <c r="E8" s="8" t="s">
        <v>194</v>
      </c>
      <c r="F8" s="7"/>
      <c r="G8" s="7"/>
      <c r="H8" s="7"/>
      <c r="I8" s="7"/>
      <c r="J8" s="7"/>
      <c r="K8" s="7"/>
      <c r="L8" s="7"/>
    </row>
    <row r="9" spans="1:12" x14ac:dyDescent="0.2">
      <c r="C9" s="9"/>
      <c r="D9" s="14" t="s">
        <v>201</v>
      </c>
      <c r="E9" s="12"/>
      <c r="F9" s="12"/>
      <c r="G9" s="14" t="s">
        <v>14</v>
      </c>
      <c r="H9" s="13" t="s">
        <v>200</v>
      </c>
      <c r="I9" s="12"/>
      <c r="J9" s="12"/>
      <c r="K9" s="13" t="s">
        <v>199</v>
      </c>
      <c r="L9" s="12"/>
    </row>
    <row r="10" spans="1:12" x14ac:dyDescent="0.2">
      <c r="B10" s="12"/>
      <c r="C10" s="13" t="s">
        <v>198</v>
      </c>
      <c r="D10" s="13" t="s">
        <v>197</v>
      </c>
      <c r="E10" s="15" t="s">
        <v>9</v>
      </c>
      <c r="F10" s="15" t="s">
        <v>10</v>
      </c>
      <c r="G10" s="13" t="s">
        <v>5</v>
      </c>
      <c r="H10" s="13" t="s">
        <v>196</v>
      </c>
      <c r="I10" s="15" t="s">
        <v>12</v>
      </c>
      <c r="J10" s="15" t="s">
        <v>13</v>
      </c>
      <c r="K10" s="15" t="s">
        <v>9</v>
      </c>
      <c r="L10" s="15" t="s">
        <v>10</v>
      </c>
    </row>
    <row r="11" spans="1:12" x14ac:dyDescent="0.2">
      <c r="C11" s="16" t="s">
        <v>15</v>
      </c>
      <c r="D11" s="32" t="s">
        <v>16</v>
      </c>
      <c r="E11" s="17" t="s">
        <v>16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7" t="s">
        <v>16</v>
      </c>
      <c r="L11" s="17" t="s">
        <v>16</v>
      </c>
    </row>
    <row r="12" spans="1:12" x14ac:dyDescent="0.2">
      <c r="B12" s="1" t="s">
        <v>187</v>
      </c>
      <c r="C12" s="3">
        <f>SUM(C14:C70)</f>
        <v>348</v>
      </c>
      <c r="D12" s="2">
        <f>SUM(D14:D70)</f>
        <v>4499</v>
      </c>
      <c r="E12" s="2">
        <f>SUM(E14:E70)</f>
        <v>1625</v>
      </c>
      <c r="F12" s="2">
        <f>SUM(F14:F70)</f>
        <v>2874</v>
      </c>
      <c r="G12" s="2">
        <f>SUM(G14:G70)</f>
        <v>1076</v>
      </c>
      <c r="H12" s="2">
        <f>SUM(H14:H70)</f>
        <v>67050</v>
      </c>
      <c r="I12" s="2">
        <f>SUM(I14:I70)</f>
        <v>34474</v>
      </c>
      <c r="J12" s="2">
        <f>SUM(J14:J70)</f>
        <v>32576</v>
      </c>
      <c r="K12" s="2">
        <f>SUM(K14:K70)</f>
        <v>5518</v>
      </c>
      <c r="L12" s="2">
        <f>SUM(L14:L70)</f>
        <v>5090</v>
      </c>
    </row>
    <row r="13" spans="1:12" x14ac:dyDescent="0.2">
      <c r="C13" s="9"/>
    </row>
    <row r="14" spans="1:12" x14ac:dyDescent="0.2">
      <c r="B14" s="5" t="s">
        <v>186</v>
      </c>
      <c r="C14" s="18">
        <v>58</v>
      </c>
      <c r="D14" s="19">
        <v>1181</v>
      </c>
      <c r="E14" s="19">
        <v>359</v>
      </c>
      <c r="F14" s="22">
        <f>D14-E14</f>
        <v>822</v>
      </c>
      <c r="G14" s="19">
        <v>321</v>
      </c>
      <c r="H14" s="22">
        <f>I14+J14</f>
        <v>23211</v>
      </c>
      <c r="I14" s="22">
        <f>C87+E87+G87+I87+K87+K14</f>
        <v>11951</v>
      </c>
      <c r="J14" s="22">
        <f>D87+F87+H87+J87+L87+L14</f>
        <v>11260</v>
      </c>
      <c r="K14" s="19">
        <v>1930</v>
      </c>
      <c r="L14" s="19">
        <v>1811</v>
      </c>
    </row>
    <row r="15" spans="1:12" x14ac:dyDescent="0.2">
      <c r="B15" s="5" t="s">
        <v>185</v>
      </c>
      <c r="C15" s="18">
        <v>13</v>
      </c>
      <c r="D15" s="19">
        <v>162</v>
      </c>
      <c r="E15" s="19">
        <v>47</v>
      </c>
      <c r="F15" s="22">
        <f>D15-E15</f>
        <v>115</v>
      </c>
      <c r="G15" s="19">
        <v>39</v>
      </c>
      <c r="H15" s="22">
        <f>I15+J15</f>
        <v>2502</v>
      </c>
      <c r="I15" s="22">
        <f>C88+E88+G88+I88+K88+K15</f>
        <v>1274</v>
      </c>
      <c r="J15" s="22">
        <f>D88+F88+H88+J88+L88+L15</f>
        <v>1228</v>
      </c>
      <c r="K15" s="19">
        <v>228</v>
      </c>
      <c r="L15" s="19">
        <v>181</v>
      </c>
    </row>
    <row r="16" spans="1:12" x14ac:dyDescent="0.2">
      <c r="B16" s="5" t="s">
        <v>184</v>
      </c>
      <c r="C16" s="18">
        <v>12</v>
      </c>
      <c r="D16" s="19">
        <v>242</v>
      </c>
      <c r="E16" s="19">
        <v>91</v>
      </c>
      <c r="F16" s="22">
        <f>D16-E16</f>
        <v>151</v>
      </c>
      <c r="G16" s="19">
        <v>47</v>
      </c>
      <c r="H16" s="22">
        <f>I16+J16</f>
        <v>4334</v>
      </c>
      <c r="I16" s="22">
        <f>C89+E89+G89+I89+K89+K16</f>
        <v>2234</v>
      </c>
      <c r="J16" s="22">
        <f>D89+F89+H89+J89+L89+L16</f>
        <v>2100</v>
      </c>
      <c r="K16" s="19">
        <v>332</v>
      </c>
      <c r="L16" s="19">
        <v>304</v>
      </c>
    </row>
    <row r="17" spans="2:12" x14ac:dyDescent="0.2">
      <c r="B17" s="5" t="s">
        <v>183</v>
      </c>
      <c r="C17" s="18">
        <v>7</v>
      </c>
      <c r="D17" s="19">
        <v>129</v>
      </c>
      <c r="E17" s="19">
        <v>37</v>
      </c>
      <c r="F17" s="22">
        <f>D17-E17</f>
        <v>92</v>
      </c>
      <c r="G17" s="19">
        <v>40</v>
      </c>
      <c r="H17" s="22">
        <f>I17+J17</f>
        <v>2186</v>
      </c>
      <c r="I17" s="22">
        <f>C90+E90+G90+I90+K90+K17</f>
        <v>1125</v>
      </c>
      <c r="J17" s="22">
        <f>D90+F90+H90+J90+L90+L17</f>
        <v>1061</v>
      </c>
      <c r="K17" s="19">
        <v>167</v>
      </c>
      <c r="L17" s="19">
        <v>158</v>
      </c>
    </row>
    <row r="18" spans="2:12" x14ac:dyDescent="0.2">
      <c r="B18" s="5" t="s">
        <v>182</v>
      </c>
      <c r="C18" s="18">
        <v>6</v>
      </c>
      <c r="D18" s="19">
        <v>116</v>
      </c>
      <c r="E18" s="19">
        <v>45</v>
      </c>
      <c r="F18" s="22">
        <f>D18-E18</f>
        <v>71</v>
      </c>
      <c r="G18" s="19">
        <v>15</v>
      </c>
      <c r="H18" s="22">
        <f>I18+J18</f>
        <v>1749</v>
      </c>
      <c r="I18" s="22">
        <f>C91+E91+G91+I91+K91+K18</f>
        <v>920</v>
      </c>
      <c r="J18" s="22">
        <f>D91+F91+H91+J91+L91+L18</f>
        <v>829</v>
      </c>
      <c r="K18" s="19">
        <v>155</v>
      </c>
      <c r="L18" s="19">
        <v>139</v>
      </c>
    </row>
    <row r="19" spans="2:12" x14ac:dyDescent="0.2">
      <c r="B19" s="5" t="s">
        <v>181</v>
      </c>
      <c r="C19" s="18">
        <v>18</v>
      </c>
      <c r="D19" s="19">
        <v>276</v>
      </c>
      <c r="E19" s="19">
        <v>104</v>
      </c>
      <c r="F19" s="22">
        <f>D19-E19</f>
        <v>172</v>
      </c>
      <c r="G19" s="19">
        <v>58</v>
      </c>
      <c r="H19" s="22">
        <f>I19+J19</f>
        <v>4617</v>
      </c>
      <c r="I19" s="22">
        <f>C92+E92+G92+I92+K92+K19</f>
        <v>2396</v>
      </c>
      <c r="J19" s="22">
        <f>D92+F92+H92+J92+L92+L19</f>
        <v>2221</v>
      </c>
      <c r="K19" s="19">
        <v>399</v>
      </c>
      <c r="L19" s="19">
        <v>375</v>
      </c>
    </row>
    <row r="20" spans="2:12" x14ac:dyDescent="0.2">
      <c r="B20" s="5" t="s">
        <v>180</v>
      </c>
      <c r="C20" s="18">
        <v>6</v>
      </c>
      <c r="D20" s="19">
        <v>115</v>
      </c>
      <c r="E20" s="19">
        <v>56</v>
      </c>
      <c r="F20" s="22">
        <f>D20-E20</f>
        <v>59</v>
      </c>
      <c r="G20" s="19">
        <v>9</v>
      </c>
      <c r="H20" s="22">
        <f>I20+J20</f>
        <v>1985</v>
      </c>
      <c r="I20" s="22">
        <f>C93+E93+G93+I93+K93+K20</f>
        <v>1018</v>
      </c>
      <c r="J20" s="22">
        <f>D93+F93+H93+J93+L93+L20</f>
        <v>967</v>
      </c>
      <c r="K20" s="19">
        <v>149</v>
      </c>
      <c r="L20" s="19">
        <v>132</v>
      </c>
    </row>
    <row r="21" spans="2:12" x14ac:dyDescent="0.2">
      <c r="C21" s="9"/>
      <c r="E21" s="19"/>
    </row>
    <row r="22" spans="2:12" x14ac:dyDescent="0.2">
      <c r="B22" s="5" t="s">
        <v>179</v>
      </c>
      <c r="C22" s="18">
        <v>7</v>
      </c>
      <c r="D22" s="19">
        <v>89</v>
      </c>
      <c r="E22" s="19">
        <v>33</v>
      </c>
      <c r="F22" s="22">
        <f>D22-E22</f>
        <v>56</v>
      </c>
      <c r="G22" s="19">
        <v>27</v>
      </c>
      <c r="H22" s="22">
        <f>I22+J22</f>
        <v>893</v>
      </c>
      <c r="I22" s="22">
        <f>C95+E95+G95+I95+K95+K22</f>
        <v>450</v>
      </c>
      <c r="J22" s="22">
        <f>D95+F95+H95+J95+L95+L22</f>
        <v>443</v>
      </c>
      <c r="K22" s="19">
        <v>72</v>
      </c>
      <c r="L22" s="19">
        <v>71</v>
      </c>
    </row>
    <row r="23" spans="2:12" x14ac:dyDescent="0.2">
      <c r="B23" s="5" t="s">
        <v>178</v>
      </c>
      <c r="C23" s="18">
        <v>4</v>
      </c>
      <c r="D23" s="19">
        <v>46</v>
      </c>
      <c r="E23" s="19">
        <v>14</v>
      </c>
      <c r="F23" s="22">
        <f>D23-E23</f>
        <v>32</v>
      </c>
      <c r="G23" s="19">
        <v>10</v>
      </c>
      <c r="H23" s="22">
        <f>I23+J23</f>
        <v>430</v>
      </c>
      <c r="I23" s="22">
        <f>C96+E96+G96+I96+K96+K23</f>
        <v>226</v>
      </c>
      <c r="J23" s="22">
        <f>D96+F96+H96+J96+L96+L23</f>
        <v>204</v>
      </c>
      <c r="K23" s="19">
        <v>30</v>
      </c>
      <c r="L23" s="19">
        <v>27</v>
      </c>
    </row>
    <row r="24" spans="2:12" x14ac:dyDescent="0.2">
      <c r="B24" s="5" t="s">
        <v>177</v>
      </c>
      <c r="C24" s="18">
        <v>5</v>
      </c>
      <c r="D24" s="19">
        <v>38</v>
      </c>
      <c r="E24" s="19">
        <v>13</v>
      </c>
      <c r="F24" s="22">
        <f>D24-E24</f>
        <v>25</v>
      </c>
      <c r="G24" s="19">
        <v>10</v>
      </c>
      <c r="H24" s="22">
        <f>I24+J24</f>
        <v>211</v>
      </c>
      <c r="I24" s="22">
        <f>C97+E97+G97+I97+K97+K24</f>
        <v>93</v>
      </c>
      <c r="J24" s="22">
        <f>D97+F97+H97+J97+L97+L24</f>
        <v>118</v>
      </c>
      <c r="K24" s="19">
        <v>11</v>
      </c>
      <c r="L24" s="19">
        <v>13</v>
      </c>
    </row>
    <row r="25" spans="2:12" x14ac:dyDescent="0.2">
      <c r="C25" s="9"/>
    </row>
    <row r="26" spans="2:12" x14ac:dyDescent="0.2">
      <c r="B26" s="5" t="s">
        <v>176</v>
      </c>
      <c r="C26" s="18">
        <v>5</v>
      </c>
      <c r="D26" s="19">
        <v>60</v>
      </c>
      <c r="E26" s="19">
        <v>18</v>
      </c>
      <c r="F26" s="22">
        <f>D26-E26</f>
        <v>42</v>
      </c>
      <c r="G26" s="19">
        <v>15</v>
      </c>
      <c r="H26" s="22">
        <f>I26+J26</f>
        <v>965</v>
      </c>
      <c r="I26" s="22">
        <f>C99+E99+G99+I99+K99+K26</f>
        <v>492</v>
      </c>
      <c r="J26" s="22">
        <f>D99+F99+H99+J99+L99+L26</f>
        <v>473</v>
      </c>
      <c r="K26" s="19">
        <v>80</v>
      </c>
      <c r="L26" s="19">
        <v>76</v>
      </c>
    </row>
    <row r="27" spans="2:12" x14ac:dyDescent="0.2">
      <c r="B27" s="5" t="s">
        <v>175</v>
      </c>
      <c r="C27" s="18">
        <v>5</v>
      </c>
      <c r="D27" s="19">
        <v>72</v>
      </c>
      <c r="E27" s="19">
        <v>27</v>
      </c>
      <c r="F27" s="22">
        <f>D27-E27</f>
        <v>45</v>
      </c>
      <c r="G27" s="19">
        <v>13</v>
      </c>
      <c r="H27" s="22">
        <f>I27+J27</f>
        <v>1115</v>
      </c>
      <c r="I27" s="22">
        <f>C100+E100+G100+I100+K100+K27</f>
        <v>563</v>
      </c>
      <c r="J27" s="22">
        <f>D100+F100+H100+J100+L100+L27</f>
        <v>552</v>
      </c>
      <c r="K27" s="19">
        <v>91</v>
      </c>
      <c r="L27" s="19">
        <v>79</v>
      </c>
    </row>
    <row r="28" spans="2:12" x14ac:dyDescent="0.2">
      <c r="B28" s="5" t="s">
        <v>174</v>
      </c>
      <c r="C28" s="18">
        <v>4</v>
      </c>
      <c r="D28" s="19">
        <v>46</v>
      </c>
      <c r="E28" s="19">
        <v>16</v>
      </c>
      <c r="F28" s="22">
        <f>D28-E28</f>
        <v>30</v>
      </c>
      <c r="G28" s="19">
        <v>11</v>
      </c>
      <c r="H28" s="22">
        <f>I28+J28</f>
        <v>501</v>
      </c>
      <c r="I28" s="22">
        <f>C101+E101+G101+I101+K101+K28</f>
        <v>257</v>
      </c>
      <c r="J28" s="22">
        <f>D101+F101+H101+J101+L101+L28</f>
        <v>244</v>
      </c>
      <c r="K28" s="19">
        <v>38</v>
      </c>
      <c r="L28" s="19">
        <v>32</v>
      </c>
    </row>
    <row r="29" spans="2:12" x14ac:dyDescent="0.2">
      <c r="B29" s="5" t="s">
        <v>173</v>
      </c>
      <c r="C29" s="18">
        <v>5</v>
      </c>
      <c r="D29" s="19">
        <v>38</v>
      </c>
      <c r="E29" s="19">
        <v>13</v>
      </c>
      <c r="F29" s="22">
        <f>D29-E29</f>
        <v>25</v>
      </c>
      <c r="G29" s="19">
        <v>13</v>
      </c>
      <c r="H29" s="22">
        <f>I29+J29</f>
        <v>483</v>
      </c>
      <c r="I29" s="22">
        <f>C102+E102+G102+I102+K102+K29</f>
        <v>248</v>
      </c>
      <c r="J29" s="22">
        <f>D102+F102+H102+J102+L102+L29</f>
        <v>235</v>
      </c>
      <c r="K29" s="19">
        <v>42</v>
      </c>
      <c r="L29" s="19">
        <v>40</v>
      </c>
    </row>
    <row r="30" spans="2:12" x14ac:dyDescent="0.2">
      <c r="B30" s="5" t="s">
        <v>172</v>
      </c>
      <c r="C30" s="18">
        <v>4</v>
      </c>
      <c r="D30" s="19">
        <v>91</v>
      </c>
      <c r="E30" s="19">
        <v>26</v>
      </c>
      <c r="F30" s="22">
        <f>D30-E30</f>
        <v>65</v>
      </c>
      <c r="G30" s="19">
        <v>26</v>
      </c>
      <c r="H30" s="22">
        <f>I30+J30</f>
        <v>1735</v>
      </c>
      <c r="I30" s="22">
        <f>C103+E103+G103+I103+K103+K30</f>
        <v>905</v>
      </c>
      <c r="J30" s="22">
        <f>D103+F103+H103+J103+L103+L30</f>
        <v>830</v>
      </c>
      <c r="K30" s="19">
        <v>154</v>
      </c>
      <c r="L30" s="19">
        <v>138</v>
      </c>
    </row>
    <row r="31" spans="2:12" x14ac:dyDescent="0.2">
      <c r="B31" s="5" t="s">
        <v>171</v>
      </c>
      <c r="C31" s="18">
        <v>5</v>
      </c>
      <c r="D31" s="19">
        <v>161</v>
      </c>
      <c r="E31" s="19">
        <v>47</v>
      </c>
      <c r="F31" s="22">
        <f>D31-E31</f>
        <v>114</v>
      </c>
      <c r="G31" s="19">
        <v>16</v>
      </c>
      <c r="H31" s="22">
        <f>I31+J31</f>
        <v>3722</v>
      </c>
      <c r="I31" s="22">
        <f>C104+E104+G104+I104+K104+K31</f>
        <v>1925</v>
      </c>
      <c r="J31" s="22">
        <f>D104+F104+H104+J104+L104+L31</f>
        <v>1797</v>
      </c>
      <c r="K31" s="19">
        <v>344</v>
      </c>
      <c r="L31" s="19">
        <v>288</v>
      </c>
    </row>
    <row r="32" spans="2:12" x14ac:dyDescent="0.2">
      <c r="C32" s="9"/>
    </row>
    <row r="33" spans="2:12" x14ac:dyDescent="0.2">
      <c r="B33" s="5" t="s">
        <v>170</v>
      </c>
      <c r="C33" s="18">
        <v>11</v>
      </c>
      <c r="D33" s="19">
        <v>118</v>
      </c>
      <c r="E33" s="19">
        <v>44</v>
      </c>
      <c r="F33" s="22">
        <f>D33-E33</f>
        <v>74</v>
      </c>
      <c r="G33" s="19">
        <v>22</v>
      </c>
      <c r="H33" s="22">
        <f>I33+J33</f>
        <v>1208</v>
      </c>
      <c r="I33" s="22">
        <f>C106+E106+G106+I106+K106+K33</f>
        <v>586</v>
      </c>
      <c r="J33" s="22">
        <f>D106+F106+H106+J106+L106+L33</f>
        <v>622</v>
      </c>
      <c r="K33" s="19">
        <v>92</v>
      </c>
      <c r="L33" s="19">
        <v>103</v>
      </c>
    </row>
    <row r="34" spans="2:12" x14ac:dyDescent="0.2">
      <c r="B34" s="5" t="s">
        <v>169</v>
      </c>
      <c r="C34" s="18">
        <v>3</v>
      </c>
      <c r="D34" s="19">
        <v>60</v>
      </c>
      <c r="E34" s="19">
        <v>23</v>
      </c>
      <c r="F34" s="22">
        <f>D34-E34</f>
        <v>37</v>
      </c>
      <c r="G34" s="19">
        <v>9</v>
      </c>
      <c r="H34" s="22">
        <f>I34+J34</f>
        <v>960</v>
      </c>
      <c r="I34" s="22">
        <f>C107+E107+G107+I107+K107+K34</f>
        <v>495</v>
      </c>
      <c r="J34" s="22">
        <f>D107+F107+H107+J107+L107+L34</f>
        <v>465</v>
      </c>
      <c r="K34" s="19">
        <v>83</v>
      </c>
      <c r="L34" s="19">
        <v>64</v>
      </c>
    </row>
    <row r="35" spans="2:12" x14ac:dyDescent="0.2">
      <c r="B35" s="5" t="s">
        <v>168</v>
      </c>
      <c r="C35" s="18">
        <v>5</v>
      </c>
      <c r="D35" s="19">
        <v>37</v>
      </c>
      <c r="E35" s="19">
        <v>16</v>
      </c>
      <c r="F35" s="22">
        <f>D35-E35</f>
        <v>21</v>
      </c>
      <c r="G35" s="19">
        <v>6</v>
      </c>
      <c r="H35" s="22">
        <f>I35+J35</f>
        <v>368</v>
      </c>
      <c r="I35" s="22">
        <f>C108+E108+G108+I108+K108+K35</f>
        <v>166</v>
      </c>
      <c r="J35" s="22">
        <f>D108+F108+H108+J108+L108+L35</f>
        <v>202</v>
      </c>
      <c r="K35" s="19">
        <v>24</v>
      </c>
      <c r="L35" s="19">
        <v>29</v>
      </c>
    </row>
    <row r="36" spans="2:12" x14ac:dyDescent="0.2">
      <c r="B36" s="5" t="s">
        <v>167</v>
      </c>
      <c r="C36" s="18">
        <v>9</v>
      </c>
      <c r="D36" s="19">
        <v>33</v>
      </c>
      <c r="E36" s="19">
        <v>15</v>
      </c>
      <c r="F36" s="22">
        <f>D36-E36</f>
        <v>18</v>
      </c>
      <c r="G36" s="19">
        <v>9</v>
      </c>
      <c r="H36" s="22">
        <f>I36+J36</f>
        <v>225</v>
      </c>
      <c r="I36" s="22">
        <f>C109+E109+G109+I109+K109+K36</f>
        <v>106</v>
      </c>
      <c r="J36" s="22">
        <f>D109+F109+H109+J109+L109+L36</f>
        <v>119</v>
      </c>
      <c r="K36" s="19">
        <v>8</v>
      </c>
      <c r="L36" s="19">
        <v>17</v>
      </c>
    </row>
    <row r="37" spans="2:12" x14ac:dyDescent="0.2">
      <c r="B37" s="5" t="s">
        <v>166</v>
      </c>
      <c r="C37" s="18">
        <v>1</v>
      </c>
      <c r="D37" s="19">
        <v>8</v>
      </c>
      <c r="E37" s="19">
        <v>5</v>
      </c>
      <c r="F37" s="22">
        <f>D37-E37</f>
        <v>3</v>
      </c>
      <c r="G37" s="19">
        <v>1</v>
      </c>
      <c r="H37" s="22">
        <f>I37+J37</f>
        <v>39</v>
      </c>
      <c r="I37" s="22">
        <f>C110+E110+G110+I110+K110+K37</f>
        <v>22</v>
      </c>
      <c r="J37" s="22">
        <f>D110+F110+H110+J110+L110+L37</f>
        <v>17</v>
      </c>
      <c r="K37" s="19">
        <v>4</v>
      </c>
      <c r="L37" s="19">
        <v>1</v>
      </c>
    </row>
    <row r="38" spans="2:12" x14ac:dyDescent="0.2">
      <c r="C38" s="9"/>
    </row>
    <row r="39" spans="2:12" x14ac:dyDescent="0.2">
      <c r="B39" s="5" t="s">
        <v>165</v>
      </c>
      <c r="C39" s="18">
        <v>5</v>
      </c>
      <c r="D39" s="19">
        <v>72</v>
      </c>
      <c r="E39" s="19">
        <v>22</v>
      </c>
      <c r="F39" s="22">
        <f>D39-E39</f>
        <v>50</v>
      </c>
      <c r="G39" s="19">
        <v>9</v>
      </c>
      <c r="H39" s="22">
        <f>I39+J39</f>
        <v>864</v>
      </c>
      <c r="I39" s="22">
        <f>C112+E112+G112+I112+K112+K39</f>
        <v>445</v>
      </c>
      <c r="J39" s="22">
        <f>D112+F112+H112+J112+L112+L39</f>
        <v>419</v>
      </c>
      <c r="K39" s="19">
        <v>74</v>
      </c>
      <c r="L39" s="19">
        <v>58</v>
      </c>
    </row>
    <row r="40" spans="2:12" x14ac:dyDescent="0.2">
      <c r="B40" s="5" t="s">
        <v>164</v>
      </c>
      <c r="C40" s="18">
        <v>6</v>
      </c>
      <c r="D40" s="19">
        <v>49</v>
      </c>
      <c r="E40" s="19">
        <v>16</v>
      </c>
      <c r="F40" s="22">
        <f>D40-E40</f>
        <v>33</v>
      </c>
      <c r="G40" s="19">
        <v>7</v>
      </c>
      <c r="H40" s="22">
        <f>I40+J40</f>
        <v>515</v>
      </c>
      <c r="I40" s="22">
        <f>C113+E113+G113+I113+K113+K40</f>
        <v>274</v>
      </c>
      <c r="J40" s="22">
        <f>D113+F113+H113+J113+L113+L40</f>
        <v>241</v>
      </c>
      <c r="K40" s="19">
        <v>43</v>
      </c>
      <c r="L40" s="19">
        <v>39</v>
      </c>
    </row>
    <row r="41" spans="2:12" x14ac:dyDescent="0.2">
      <c r="B41" s="5" t="s">
        <v>163</v>
      </c>
      <c r="C41" s="18">
        <v>3</v>
      </c>
      <c r="D41" s="19">
        <v>59</v>
      </c>
      <c r="E41" s="19">
        <v>18</v>
      </c>
      <c r="F41" s="22">
        <f>D41-E41</f>
        <v>41</v>
      </c>
      <c r="G41" s="19">
        <v>16</v>
      </c>
      <c r="H41" s="22">
        <f>I41+J41</f>
        <v>1041</v>
      </c>
      <c r="I41" s="22">
        <f>C114+E114+G114+I114+K114+K41</f>
        <v>557</v>
      </c>
      <c r="J41" s="22">
        <f>D114+F114+H114+J114+L114+L41</f>
        <v>484</v>
      </c>
      <c r="K41" s="19">
        <v>108</v>
      </c>
      <c r="L41" s="19">
        <v>69</v>
      </c>
    </row>
    <row r="42" spans="2:12" x14ac:dyDescent="0.2">
      <c r="B42" s="5" t="s">
        <v>162</v>
      </c>
      <c r="C42" s="18">
        <v>11</v>
      </c>
      <c r="D42" s="19">
        <v>80</v>
      </c>
      <c r="E42" s="19">
        <v>28</v>
      </c>
      <c r="F42" s="22">
        <f>D42-E42</f>
        <v>52</v>
      </c>
      <c r="G42" s="19">
        <v>18</v>
      </c>
      <c r="H42" s="22">
        <f>I42+J42</f>
        <v>614</v>
      </c>
      <c r="I42" s="22">
        <f>C115+E115+G115+I115+K115+K42</f>
        <v>301</v>
      </c>
      <c r="J42" s="22">
        <f>D115+F115+H115+J115+L115+L42</f>
        <v>313</v>
      </c>
      <c r="K42" s="19">
        <v>45</v>
      </c>
      <c r="L42" s="19">
        <v>49</v>
      </c>
    </row>
    <row r="43" spans="2:12" x14ac:dyDescent="0.2">
      <c r="B43" s="5" t="s">
        <v>161</v>
      </c>
      <c r="C43" s="18">
        <v>11</v>
      </c>
      <c r="D43" s="19">
        <v>58</v>
      </c>
      <c r="E43" s="19">
        <v>22</v>
      </c>
      <c r="F43" s="22">
        <f>D43-E43</f>
        <v>36</v>
      </c>
      <c r="G43" s="19">
        <v>12</v>
      </c>
      <c r="H43" s="22">
        <f>I43+J43</f>
        <v>278</v>
      </c>
      <c r="I43" s="22">
        <f>C116+E116+G116+I116+K116+K43</f>
        <v>139</v>
      </c>
      <c r="J43" s="22">
        <f>D116+F116+H116+J116+L116+L43</f>
        <v>139</v>
      </c>
      <c r="K43" s="19">
        <v>21</v>
      </c>
      <c r="L43" s="19">
        <v>19</v>
      </c>
    </row>
    <row r="44" spans="2:12" x14ac:dyDescent="0.2">
      <c r="C44" s="9"/>
    </row>
    <row r="45" spans="2:12" x14ac:dyDescent="0.2">
      <c r="B45" s="5" t="s">
        <v>160</v>
      </c>
      <c r="C45" s="18">
        <v>3</v>
      </c>
      <c r="D45" s="19">
        <v>40</v>
      </c>
      <c r="E45" s="19">
        <v>14</v>
      </c>
      <c r="F45" s="22">
        <f>D45-E45</f>
        <v>26</v>
      </c>
      <c r="G45" s="19">
        <v>7</v>
      </c>
      <c r="H45" s="22">
        <f>I45+J45</f>
        <v>538</v>
      </c>
      <c r="I45" s="22">
        <f>C118+E118+G118+I118+K118+K45</f>
        <v>282</v>
      </c>
      <c r="J45" s="22">
        <f>D118+F118+H118+J118+L118+L45</f>
        <v>256</v>
      </c>
      <c r="K45" s="19">
        <v>38</v>
      </c>
      <c r="L45" s="19">
        <v>39</v>
      </c>
    </row>
    <row r="46" spans="2:12" x14ac:dyDescent="0.2">
      <c r="B46" s="5" t="s">
        <v>159</v>
      </c>
      <c r="C46" s="18">
        <v>4</v>
      </c>
      <c r="D46" s="19">
        <v>37</v>
      </c>
      <c r="E46" s="19">
        <v>16</v>
      </c>
      <c r="F46" s="22">
        <f>D46-E46</f>
        <v>21</v>
      </c>
      <c r="G46" s="19">
        <v>7</v>
      </c>
      <c r="H46" s="22">
        <f>I46+J46</f>
        <v>469</v>
      </c>
      <c r="I46" s="22">
        <f>C119+E119+G119+I119+K119+K46</f>
        <v>245</v>
      </c>
      <c r="J46" s="22">
        <f>D119+F119+H119+J119+L119+L46</f>
        <v>224</v>
      </c>
      <c r="K46" s="19">
        <v>40</v>
      </c>
      <c r="L46" s="19">
        <v>37</v>
      </c>
    </row>
    <row r="47" spans="2:12" x14ac:dyDescent="0.2">
      <c r="B47" s="5" t="s">
        <v>158</v>
      </c>
      <c r="C47" s="18">
        <v>4</v>
      </c>
      <c r="D47" s="19">
        <v>41</v>
      </c>
      <c r="E47" s="19">
        <v>17</v>
      </c>
      <c r="F47" s="22">
        <f>D47-E47</f>
        <v>24</v>
      </c>
      <c r="G47" s="19">
        <v>9</v>
      </c>
      <c r="H47" s="22">
        <f>I47+J47</f>
        <v>452</v>
      </c>
      <c r="I47" s="22">
        <f>C120+E120+G120+I120+K120+K47</f>
        <v>235</v>
      </c>
      <c r="J47" s="22">
        <f>D120+F120+H120+J120+L120+L47</f>
        <v>217</v>
      </c>
      <c r="K47" s="19">
        <v>31</v>
      </c>
      <c r="L47" s="19">
        <v>31</v>
      </c>
    </row>
    <row r="48" spans="2:12" x14ac:dyDescent="0.2">
      <c r="B48" s="5" t="s">
        <v>157</v>
      </c>
      <c r="C48" s="18">
        <v>5</v>
      </c>
      <c r="D48" s="19">
        <v>56</v>
      </c>
      <c r="E48" s="19">
        <v>19</v>
      </c>
      <c r="F48" s="22">
        <f>D48-E48</f>
        <v>37</v>
      </c>
      <c r="G48" s="19">
        <v>12</v>
      </c>
      <c r="H48" s="22">
        <f>I48+J48</f>
        <v>507</v>
      </c>
      <c r="I48" s="22">
        <f>C121+E121+G121+I121+K121+K48</f>
        <v>239</v>
      </c>
      <c r="J48" s="22">
        <f>D121+F121+H121+J121+L121+L48</f>
        <v>268</v>
      </c>
      <c r="K48" s="19">
        <v>35</v>
      </c>
      <c r="L48" s="19">
        <v>42</v>
      </c>
    </row>
    <row r="49" spans="2:12" x14ac:dyDescent="0.2">
      <c r="B49" s="5" t="s">
        <v>156</v>
      </c>
      <c r="C49" s="18">
        <v>5</v>
      </c>
      <c r="D49" s="19">
        <v>36</v>
      </c>
      <c r="E49" s="19">
        <v>15</v>
      </c>
      <c r="F49" s="22">
        <f>D49-E49</f>
        <v>21</v>
      </c>
      <c r="G49" s="19">
        <v>11</v>
      </c>
      <c r="H49" s="22">
        <f>I49+J49</f>
        <v>155</v>
      </c>
      <c r="I49" s="22">
        <f>C122+E122+G122+I122+K122+K49</f>
        <v>83</v>
      </c>
      <c r="J49" s="22">
        <f>D122+F122+H122+J122+L122+L49</f>
        <v>72</v>
      </c>
      <c r="K49" s="19">
        <v>12</v>
      </c>
      <c r="L49" s="19">
        <v>9</v>
      </c>
    </row>
    <row r="50" spans="2:12" x14ac:dyDescent="0.2">
      <c r="B50" s="5" t="s">
        <v>155</v>
      </c>
      <c r="C50" s="18">
        <v>3</v>
      </c>
      <c r="D50" s="19">
        <v>19</v>
      </c>
      <c r="E50" s="19">
        <v>8</v>
      </c>
      <c r="F50" s="22">
        <f>D50-E50</f>
        <v>11</v>
      </c>
      <c r="G50" s="19">
        <v>7</v>
      </c>
      <c r="H50" s="22">
        <f>I50+J50</f>
        <v>96</v>
      </c>
      <c r="I50" s="22">
        <f>C123+E123+G123+I123+K123+K50</f>
        <v>63</v>
      </c>
      <c r="J50" s="22">
        <f>D123+F123+H123+J123+L123+L50</f>
        <v>33</v>
      </c>
      <c r="K50" s="19">
        <v>5</v>
      </c>
      <c r="L50" s="19">
        <v>11</v>
      </c>
    </row>
    <row r="51" spans="2:12" x14ac:dyDescent="0.2">
      <c r="B51" s="5" t="s">
        <v>154</v>
      </c>
      <c r="C51" s="18">
        <v>8</v>
      </c>
      <c r="D51" s="19">
        <v>64</v>
      </c>
      <c r="E51" s="19">
        <v>32</v>
      </c>
      <c r="F51" s="22">
        <f>D51-E51</f>
        <v>32</v>
      </c>
      <c r="G51" s="19">
        <v>21</v>
      </c>
      <c r="H51" s="22">
        <f>I51+J51</f>
        <v>312</v>
      </c>
      <c r="I51" s="22">
        <f>C124+E124+G124+I124+K124+K51</f>
        <v>152</v>
      </c>
      <c r="J51" s="22">
        <f>D124+F124+H124+J124+L124+L51</f>
        <v>160</v>
      </c>
      <c r="K51" s="19">
        <v>21</v>
      </c>
      <c r="L51" s="19">
        <v>31</v>
      </c>
    </row>
    <row r="52" spans="2:12" x14ac:dyDescent="0.2">
      <c r="B52" s="5" t="s">
        <v>153</v>
      </c>
      <c r="C52" s="18">
        <v>3</v>
      </c>
      <c r="D52" s="19">
        <v>41</v>
      </c>
      <c r="E52" s="19">
        <v>24</v>
      </c>
      <c r="F52" s="22">
        <f>D52-E52</f>
        <v>17</v>
      </c>
      <c r="G52" s="19">
        <v>6</v>
      </c>
      <c r="H52" s="22">
        <f>I52+J52</f>
        <v>558</v>
      </c>
      <c r="I52" s="22">
        <f>C125+E125+G125+I125+K125+K52</f>
        <v>277</v>
      </c>
      <c r="J52" s="22">
        <f>D125+F125+H125+J125+L125+L52</f>
        <v>281</v>
      </c>
      <c r="K52" s="19">
        <v>49</v>
      </c>
      <c r="L52" s="19">
        <v>42</v>
      </c>
    </row>
    <row r="53" spans="2:12" x14ac:dyDescent="0.2">
      <c r="B53" s="5" t="s">
        <v>152</v>
      </c>
      <c r="C53" s="18">
        <v>2</v>
      </c>
      <c r="D53" s="19">
        <v>37</v>
      </c>
      <c r="E53" s="19">
        <v>16</v>
      </c>
      <c r="F53" s="22">
        <f>D53-E53</f>
        <v>21</v>
      </c>
      <c r="G53" s="19">
        <v>4</v>
      </c>
      <c r="H53" s="22">
        <f>I53+J53</f>
        <v>551</v>
      </c>
      <c r="I53" s="22">
        <f>C126+E126+G126+I126+K126+K53</f>
        <v>290</v>
      </c>
      <c r="J53" s="22">
        <f>D126+F126+H126+J126+L126+L53</f>
        <v>261</v>
      </c>
      <c r="K53" s="19">
        <v>50</v>
      </c>
      <c r="L53" s="19">
        <v>38</v>
      </c>
    </row>
    <row r="54" spans="2:12" x14ac:dyDescent="0.2">
      <c r="B54" s="5" t="s">
        <v>151</v>
      </c>
      <c r="C54" s="18">
        <v>9</v>
      </c>
      <c r="D54" s="19">
        <v>82</v>
      </c>
      <c r="E54" s="19">
        <v>32</v>
      </c>
      <c r="F54" s="22">
        <f>D54-E54</f>
        <v>50</v>
      </c>
      <c r="G54" s="19">
        <v>20</v>
      </c>
      <c r="H54" s="22">
        <f>I54+J54</f>
        <v>659</v>
      </c>
      <c r="I54" s="22">
        <f>C127+E127+G127+I127+K127+K54</f>
        <v>367</v>
      </c>
      <c r="J54" s="22">
        <f>D127+F127+H127+J127+L127+L54</f>
        <v>292</v>
      </c>
      <c r="K54" s="19">
        <v>51</v>
      </c>
      <c r="L54" s="19">
        <v>60</v>
      </c>
    </row>
    <row r="55" spans="2:12" x14ac:dyDescent="0.2">
      <c r="C55" s="9"/>
    </row>
    <row r="56" spans="2:12" x14ac:dyDescent="0.2">
      <c r="B56" s="5" t="s">
        <v>150</v>
      </c>
      <c r="C56" s="18">
        <v>7</v>
      </c>
      <c r="D56" s="19">
        <v>84</v>
      </c>
      <c r="E56" s="19">
        <v>38</v>
      </c>
      <c r="F56" s="22">
        <f>D56-E56</f>
        <v>46</v>
      </c>
      <c r="G56" s="19">
        <v>31</v>
      </c>
      <c r="H56" s="22">
        <f>I56+J56</f>
        <v>1165</v>
      </c>
      <c r="I56" s="22">
        <f>C129+E129+G129+I129+K129+K56</f>
        <v>591</v>
      </c>
      <c r="J56" s="22">
        <f>D129+F129+H129+J129+L129+L56</f>
        <v>574</v>
      </c>
      <c r="K56" s="19">
        <v>84</v>
      </c>
      <c r="L56" s="19">
        <v>96</v>
      </c>
    </row>
    <row r="57" spans="2:12" x14ac:dyDescent="0.2">
      <c r="B57" s="5" t="s">
        <v>149</v>
      </c>
      <c r="C57" s="18">
        <v>3</v>
      </c>
      <c r="D57" s="19">
        <v>27</v>
      </c>
      <c r="E57" s="19">
        <v>10</v>
      </c>
      <c r="F57" s="22">
        <f>D57-E57</f>
        <v>17</v>
      </c>
      <c r="G57" s="19">
        <v>10</v>
      </c>
      <c r="H57" s="22">
        <f>I57+J57</f>
        <v>196</v>
      </c>
      <c r="I57" s="22">
        <f>C130+E130+G130+I130+K130+K57</f>
        <v>101</v>
      </c>
      <c r="J57" s="22">
        <f>D130+F130+H130+J130+L130+L57</f>
        <v>95</v>
      </c>
      <c r="K57" s="19">
        <v>16</v>
      </c>
      <c r="L57" s="19">
        <v>10</v>
      </c>
    </row>
    <row r="58" spans="2:12" x14ac:dyDescent="0.2">
      <c r="B58" s="5" t="s">
        <v>148</v>
      </c>
      <c r="C58" s="18">
        <v>3</v>
      </c>
      <c r="D58" s="19">
        <v>24</v>
      </c>
      <c r="E58" s="19">
        <v>11</v>
      </c>
      <c r="F58" s="22">
        <f>D58-E58</f>
        <v>13</v>
      </c>
      <c r="G58" s="19">
        <v>9</v>
      </c>
      <c r="H58" s="22">
        <f>I58+J58</f>
        <v>195</v>
      </c>
      <c r="I58" s="22">
        <f>C131+E131+G131+I131+K131+K58</f>
        <v>97</v>
      </c>
      <c r="J58" s="22">
        <f>D131+F131+H131+J131+L131+L58</f>
        <v>98</v>
      </c>
      <c r="K58" s="19">
        <v>10</v>
      </c>
      <c r="L58" s="19">
        <v>18</v>
      </c>
    </row>
    <row r="59" spans="2:12" x14ac:dyDescent="0.2">
      <c r="B59" s="5" t="s">
        <v>147</v>
      </c>
      <c r="C59" s="18">
        <v>5</v>
      </c>
      <c r="D59" s="19">
        <v>72</v>
      </c>
      <c r="E59" s="19">
        <v>29</v>
      </c>
      <c r="F59" s="22">
        <f>D59-E59</f>
        <v>43</v>
      </c>
      <c r="G59" s="19">
        <v>14</v>
      </c>
      <c r="H59" s="22">
        <f>I59+J59</f>
        <v>985</v>
      </c>
      <c r="I59" s="22">
        <f>C132+E132+G132+I132+K132+K59</f>
        <v>526</v>
      </c>
      <c r="J59" s="22">
        <f>D132+F132+H132+J132+L132+L59</f>
        <v>459</v>
      </c>
      <c r="K59" s="19">
        <v>87</v>
      </c>
      <c r="L59" s="19">
        <v>74</v>
      </c>
    </row>
    <row r="60" spans="2:12" x14ac:dyDescent="0.2">
      <c r="B60" s="5" t="s">
        <v>146</v>
      </c>
      <c r="C60" s="18">
        <v>6</v>
      </c>
      <c r="D60" s="19">
        <v>46</v>
      </c>
      <c r="E60" s="19">
        <v>21</v>
      </c>
      <c r="F60" s="22">
        <f>D60-E60</f>
        <v>25</v>
      </c>
      <c r="G60" s="19">
        <v>14</v>
      </c>
      <c r="H60" s="22">
        <f>I60+J60</f>
        <v>264</v>
      </c>
      <c r="I60" s="22">
        <f>C133+E133+G133+I133+K133+K60</f>
        <v>137</v>
      </c>
      <c r="J60" s="22">
        <f>D133+F133+H133+J133+L133+L60</f>
        <v>127</v>
      </c>
      <c r="K60" s="19">
        <v>13</v>
      </c>
      <c r="L60" s="19">
        <v>13</v>
      </c>
    </row>
    <row r="61" spans="2:12" x14ac:dyDescent="0.2">
      <c r="B61" s="5" t="s">
        <v>145</v>
      </c>
      <c r="C61" s="18">
        <v>4</v>
      </c>
      <c r="D61" s="19">
        <v>34</v>
      </c>
      <c r="E61" s="19">
        <v>21</v>
      </c>
      <c r="F61" s="22">
        <f>D61-E61</f>
        <v>13</v>
      </c>
      <c r="G61" s="19">
        <v>8</v>
      </c>
      <c r="H61" s="22">
        <f>I61+J61</f>
        <v>293</v>
      </c>
      <c r="I61" s="22">
        <f>C134+E134+G134+I134+K134+K61</f>
        <v>147</v>
      </c>
      <c r="J61" s="22">
        <f>D134+F134+H134+J134+L134+L61</f>
        <v>146</v>
      </c>
      <c r="K61" s="19">
        <v>19</v>
      </c>
      <c r="L61" s="19">
        <v>15</v>
      </c>
    </row>
    <row r="62" spans="2:12" x14ac:dyDescent="0.2">
      <c r="B62" s="5" t="s">
        <v>144</v>
      </c>
      <c r="C62" s="18">
        <v>10</v>
      </c>
      <c r="D62" s="19">
        <v>92</v>
      </c>
      <c r="E62" s="19">
        <v>32</v>
      </c>
      <c r="F62" s="22">
        <f>D62-E62</f>
        <v>60</v>
      </c>
      <c r="G62" s="19">
        <v>19</v>
      </c>
      <c r="H62" s="22">
        <f>I62+J62</f>
        <v>851</v>
      </c>
      <c r="I62" s="22">
        <f>C135+E135+G135+I135+K135+K62</f>
        <v>440</v>
      </c>
      <c r="J62" s="22">
        <f>D135+F135+H135+J135+L135+L62</f>
        <v>411</v>
      </c>
      <c r="K62" s="19">
        <v>60</v>
      </c>
      <c r="L62" s="19">
        <v>54</v>
      </c>
    </row>
    <row r="63" spans="2:12" x14ac:dyDescent="0.2">
      <c r="C63" s="9"/>
    </row>
    <row r="64" spans="2:12" x14ac:dyDescent="0.2">
      <c r="B64" s="5" t="s">
        <v>143</v>
      </c>
      <c r="C64" s="18">
        <v>9</v>
      </c>
      <c r="D64" s="19">
        <v>90</v>
      </c>
      <c r="E64" s="19">
        <v>45</v>
      </c>
      <c r="F64" s="22">
        <f>D64-E64</f>
        <v>45</v>
      </c>
      <c r="G64" s="19">
        <v>41</v>
      </c>
      <c r="H64" s="22">
        <f>I64+J64</f>
        <v>1031</v>
      </c>
      <c r="I64" s="22">
        <f>C137+E137+G137+I137+K137+K64</f>
        <v>528</v>
      </c>
      <c r="J64" s="22">
        <f>D137+F137+H137+J137+L137+L64</f>
        <v>503</v>
      </c>
      <c r="K64" s="19">
        <v>85</v>
      </c>
      <c r="L64" s="19">
        <v>83</v>
      </c>
    </row>
    <row r="65" spans="1:12" x14ac:dyDescent="0.2">
      <c r="B65" s="5" t="s">
        <v>142</v>
      </c>
      <c r="C65" s="18">
        <v>1</v>
      </c>
      <c r="D65" s="19">
        <v>13</v>
      </c>
      <c r="E65" s="19">
        <v>7</v>
      </c>
      <c r="F65" s="22">
        <f>D65-E65</f>
        <v>6</v>
      </c>
      <c r="G65" s="19">
        <v>7</v>
      </c>
      <c r="H65" s="22">
        <f>I65+J65</f>
        <v>210</v>
      </c>
      <c r="I65" s="22">
        <f>C138+E138+G138+I138+K138+K65</f>
        <v>106</v>
      </c>
      <c r="J65" s="22">
        <f>D138+F138+H138+J138+L138+L65</f>
        <v>104</v>
      </c>
      <c r="K65" s="19">
        <v>20</v>
      </c>
      <c r="L65" s="19">
        <v>16</v>
      </c>
    </row>
    <row r="66" spans="1:12" x14ac:dyDescent="0.2">
      <c r="B66" s="5" t="s">
        <v>141</v>
      </c>
      <c r="C66" s="18">
        <v>5</v>
      </c>
      <c r="D66" s="19">
        <v>44</v>
      </c>
      <c r="E66" s="19">
        <v>21</v>
      </c>
      <c r="F66" s="22">
        <f>D66-E66</f>
        <v>23</v>
      </c>
      <c r="G66" s="19">
        <v>8</v>
      </c>
      <c r="H66" s="22">
        <f>I66+J66</f>
        <v>303</v>
      </c>
      <c r="I66" s="22">
        <f>C139+E139+G139+I139+K139+K66</f>
        <v>147</v>
      </c>
      <c r="J66" s="22">
        <f>D139+F139+H139+J139+L139+L66</f>
        <v>156</v>
      </c>
      <c r="K66" s="19">
        <v>23</v>
      </c>
      <c r="L66" s="19">
        <v>25</v>
      </c>
    </row>
    <row r="67" spans="1:12" x14ac:dyDescent="0.2">
      <c r="B67" s="5" t="s">
        <v>140</v>
      </c>
      <c r="C67" s="18">
        <v>8</v>
      </c>
      <c r="D67" s="19">
        <v>32</v>
      </c>
      <c r="E67" s="19">
        <v>16</v>
      </c>
      <c r="F67" s="22">
        <f>D67-E67</f>
        <v>16</v>
      </c>
      <c r="G67" s="19">
        <v>10</v>
      </c>
      <c r="H67" s="22">
        <f>I67+J67</f>
        <v>135</v>
      </c>
      <c r="I67" s="22">
        <f>C140+E140+G140+I140+K140+K67</f>
        <v>62</v>
      </c>
      <c r="J67" s="22">
        <f>D140+F140+H140+J140+L140+L67</f>
        <v>73</v>
      </c>
      <c r="K67" s="19">
        <v>13</v>
      </c>
      <c r="L67" s="19">
        <v>8</v>
      </c>
    </row>
    <row r="68" spans="1:12" x14ac:dyDescent="0.2">
      <c r="B68" s="5" t="s">
        <v>139</v>
      </c>
      <c r="C68" s="18">
        <v>6</v>
      </c>
      <c r="D68" s="19">
        <v>13</v>
      </c>
      <c r="E68" s="19">
        <v>6</v>
      </c>
      <c r="F68" s="22">
        <f>D68-E68</f>
        <v>7</v>
      </c>
      <c r="G68" s="19">
        <v>5</v>
      </c>
      <c r="H68" s="22">
        <f>I68+J68</f>
        <v>109</v>
      </c>
      <c r="I68" s="22">
        <f>C141+E141+G141+I141+K141+K68</f>
        <v>56</v>
      </c>
      <c r="J68" s="22">
        <f>D141+F141+H141+J141+L141+L68</f>
        <v>53</v>
      </c>
      <c r="K68" s="19">
        <v>11</v>
      </c>
      <c r="L68" s="19">
        <v>7</v>
      </c>
    </row>
    <row r="69" spans="1:12" x14ac:dyDescent="0.2">
      <c r="B69" s="5" t="s">
        <v>138</v>
      </c>
      <c r="C69" s="18">
        <v>5</v>
      </c>
      <c r="D69" s="19">
        <v>33</v>
      </c>
      <c r="E69" s="19">
        <v>18</v>
      </c>
      <c r="F69" s="22">
        <f>D69-E69</f>
        <v>15</v>
      </c>
      <c r="G69" s="19">
        <v>13</v>
      </c>
      <c r="H69" s="22">
        <f>I69+J69</f>
        <v>238</v>
      </c>
      <c r="I69" s="22">
        <f>C142+E142+G142+I142+K142+K69</f>
        <v>125</v>
      </c>
      <c r="J69" s="22">
        <f>D142+F142+H142+J142+L142+L69</f>
        <v>113</v>
      </c>
      <c r="K69" s="19">
        <v>20</v>
      </c>
      <c r="L69" s="19">
        <v>17</v>
      </c>
    </row>
    <row r="70" spans="1:12" x14ac:dyDescent="0.2">
      <c r="B70" s="5" t="s">
        <v>137</v>
      </c>
      <c r="C70" s="18">
        <v>1</v>
      </c>
      <c r="D70" s="19">
        <v>6</v>
      </c>
      <c r="E70" s="19">
        <v>2</v>
      </c>
      <c r="F70" s="22">
        <f>D70-E70</f>
        <v>4</v>
      </c>
      <c r="G70" s="19">
        <v>4</v>
      </c>
      <c r="H70" s="22">
        <f>I70+J70</f>
        <v>27</v>
      </c>
      <c r="I70" s="22">
        <f>C143+E143+G143+I143+K143+K70</f>
        <v>10</v>
      </c>
      <c r="J70" s="22">
        <f>D143+F143+H143+J143+L143+L70</f>
        <v>17</v>
      </c>
      <c r="K70" s="19">
        <v>1</v>
      </c>
      <c r="L70" s="19">
        <v>2</v>
      </c>
    </row>
    <row r="71" spans="1:12" ht="18" thickBot="1" x14ac:dyDescent="0.25">
      <c r="B71" s="7"/>
      <c r="C71" s="23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2">
      <c r="C72" s="5" t="s">
        <v>39</v>
      </c>
    </row>
    <row r="73" spans="1:12" x14ac:dyDescent="0.2">
      <c r="A73" s="5"/>
    </row>
    <row r="74" spans="1:12" x14ac:dyDescent="0.2">
      <c r="A74" s="5"/>
    </row>
    <row r="79" spans="1:12" x14ac:dyDescent="0.2">
      <c r="F79" s="1" t="s">
        <v>124</v>
      </c>
    </row>
    <row r="80" spans="1:12" x14ac:dyDescent="0.2">
      <c r="C80" s="1" t="s">
        <v>195</v>
      </c>
      <c r="F80" s="2"/>
    </row>
    <row r="81" spans="2:12" ht="18" thickBot="1" x14ac:dyDescent="0.25">
      <c r="B81" s="7"/>
      <c r="C81" s="24"/>
      <c r="D81" s="7"/>
      <c r="E81" s="8" t="s">
        <v>194</v>
      </c>
      <c r="F81" s="7"/>
      <c r="G81" s="7"/>
      <c r="H81" s="7"/>
      <c r="I81" s="7"/>
      <c r="J81" s="7"/>
      <c r="K81" s="8" t="s">
        <v>193</v>
      </c>
      <c r="L81" s="7"/>
    </row>
    <row r="82" spans="2:12" x14ac:dyDescent="0.2">
      <c r="C82" s="13" t="s">
        <v>192</v>
      </c>
      <c r="D82" s="12"/>
      <c r="E82" s="13" t="s">
        <v>191</v>
      </c>
      <c r="F82" s="12"/>
      <c r="G82" s="13" t="s">
        <v>190</v>
      </c>
      <c r="H82" s="12"/>
      <c r="I82" s="13" t="s">
        <v>189</v>
      </c>
      <c r="J82" s="12"/>
      <c r="K82" s="13" t="s">
        <v>188</v>
      </c>
      <c r="L82" s="12"/>
    </row>
    <row r="83" spans="2:12" x14ac:dyDescent="0.2">
      <c r="B83" s="12"/>
      <c r="C83" s="15" t="s">
        <v>12</v>
      </c>
      <c r="D83" s="15" t="s">
        <v>13</v>
      </c>
      <c r="E83" s="15" t="s">
        <v>9</v>
      </c>
      <c r="F83" s="15" t="s">
        <v>10</v>
      </c>
      <c r="G83" s="15" t="s">
        <v>9</v>
      </c>
      <c r="H83" s="15" t="s">
        <v>10</v>
      </c>
      <c r="I83" s="15" t="s">
        <v>12</v>
      </c>
      <c r="J83" s="15" t="s">
        <v>13</v>
      </c>
      <c r="K83" s="15" t="s">
        <v>9</v>
      </c>
      <c r="L83" s="15" t="s">
        <v>10</v>
      </c>
    </row>
    <row r="84" spans="2:12" x14ac:dyDescent="0.2">
      <c r="C84" s="9"/>
    </row>
    <row r="85" spans="2:12" x14ac:dyDescent="0.2">
      <c r="B85" s="1" t="s">
        <v>187</v>
      </c>
      <c r="C85" s="3">
        <f>SUM(C87:C143)</f>
        <v>5543</v>
      </c>
      <c r="D85" s="2">
        <f>SUM(D87:D143)</f>
        <v>5111</v>
      </c>
      <c r="E85" s="2">
        <f>SUM(E87:E143)</f>
        <v>5535</v>
      </c>
      <c r="F85" s="2">
        <f>SUM(F87:F143)</f>
        <v>5395</v>
      </c>
      <c r="G85" s="2">
        <f>SUM(G87:G143)</f>
        <v>5688</v>
      </c>
      <c r="H85" s="2">
        <f>SUM(H87:H143)</f>
        <v>5423</v>
      </c>
      <c r="I85" s="2">
        <f>SUM(I87:I143)</f>
        <v>5927</v>
      </c>
      <c r="J85" s="2">
        <f>SUM(J87:J143)</f>
        <v>5722</v>
      </c>
      <c r="K85" s="2">
        <f>SUM(K87:K143)</f>
        <v>6263</v>
      </c>
      <c r="L85" s="2">
        <f>SUM(L87:L143)</f>
        <v>5835</v>
      </c>
    </row>
    <row r="86" spans="2:12" x14ac:dyDescent="0.2">
      <c r="C86" s="9"/>
    </row>
    <row r="87" spans="2:12" x14ac:dyDescent="0.2">
      <c r="B87" s="5" t="s">
        <v>186</v>
      </c>
      <c r="C87" s="18">
        <v>1998</v>
      </c>
      <c r="D87" s="19">
        <v>1711</v>
      </c>
      <c r="E87" s="19">
        <v>1898</v>
      </c>
      <c r="F87" s="19">
        <v>1918</v>
      </c>
      <c r="G87" s="19">
        <v>1948</v>
      </c>
      <c r="H87" s="19">
        <v>1851</v>
      </c>
      <c r="I87" s="19">
        <v>1994</v>
      </c>
      <c r="J87" s="19">
        <v>1985</v>
      </c>
      <c r="K87" s="19">
        <v>2183</v>
      </c>
      <c r="L87" s="19">
        <v>1984</v>
      </c>
    </row>
    <row r="88" spans="2:12" x14ac:dyDescent="0.2">
      <c r="B88" s="5" t="s">
        <v>185</v>
      </c>
      <c r="C88" s="18">
        <v>191</v>
      </c>
      <c r="D88" s="19">
        <v>184</v>
      </c>
      <c r="E88" s="19">
        <v>206</v>
      </c>
      <c r="F88" s="19">
        <v>190</v>
      </c>
      <c r="G88" s="19">
        <v>199</v>
      </c>
      <c r="H88" s="19">
        <v>212</v>
      </c>
      <c r="I88" s="19">
        <v>216</v>
      </c>
      <c r="J88" s="19">
        <v>231</v>
      </c>
      <c r="K88" s="19">
        <v>234</v>
      </c>
      <c r="L88" s="19">
        <v>230</v>
      </c>
    </row>
    <row r="89" spans="2:12" x14ac:dyDescent="0.2">
      <c r="B89" s="5" t="s">
        <v>184</v>
      </c>
      <c r="C89" s="18">
        <v>360</v>
      </c>
      <c r="D89" s="19">
        <v>336</v>
      </c>
      <c r="E89" s="19">
        <v>323</v>
      </c>
      <c r="F89" s="19">
        <v>324</v>
      </c>
      <c r="G89" s="19">
        <v>395</v>
      </c>
      <c r="H89" s="19">
        <v>356</v>
      </c>
      <c r="I89" s="19">
        <v>409</v>
      </c>
      <c r="J89" s="19">
        <v>367</v>
      </c>
      <c r="K89" s="19">
        <v>415</v>
      </c>
      <c r="L89" s="19">
        <v>413</v>
      </c>
    </row>
    <row r="90" spans="2:12" x14ac:dyDescent="0.2">
      <c r="B90" s="5" t="s">
        <v>183</v>
      </c>
      <c r="C90" s="18">
        <v>184</v>
      </c>
      <c r="D90" s="19">
        <v>175</v>
      </c>
      <c r="E90" s="19">
        <v>176</v>
      </c>
      <c r="F90" s="19">
        <v>175</v>
      </c>
      <c r="G90" s="19">
        <v>207</v>
      </c>
      <c r="H90" s="19">
        <v>169</v>
      </c>
      <c r="I90" s="19">
        <v>181</v>
      </c>
      <c r="J90" s="19">
        <v>181</v>
      </c>
      <c r="K90" s="19">
        <v>210</v>
      </c>
      <c r="L90" s="19">
        <v>203</v>
      </c>
    </row>
    <row r="91" spans="2:12" x14ac:dyDescent="0.2">
      <c r="B91" s="5" t="s">
        <v>182</v>
      </c>
      <c r="C91" s="18">
        <v>144</v>
      </c>
      <c r="D91" s="19">
        <v>143</v>
      </c>
      <c r="E91" s="19">
        <v>155</v>
      </c>
      <c r="F91" s="19">
        <v>121</v>
      </c>
      <c r="G91" s="19">
        <v>158</v>
      </c>
      <c r="H91" s="19">
        <v>137</v>
      </c>
      <c r="I91" s="19">
        <v>147</v>
      </c>
      <c r="J91" s="19">
        <v>131</v>
      </c>
      <c r="K91" s="19">
        <v>161</v>
      </c>
      <c r="L91" s="19">
        <v>158</v>
      </c>
    </row>
    <row r="92" spans="2:12" x14ac:dyDescent="0.2">
      <c r="B92" s="5" t="s">
        <v>181</v>
      </c>
      <c r="C92" s="18">
        <v>390</v>
      </c>
      <c r="D92" s="19">
        <v>363</v>
      </c>
      <c r="E92" s="19">
        <v>403</v>
      </c>
      <c r="F92" s="19">
        <v>350</v>
      </c>
      <c r="G92" s="19">
        <v>399</v>
      </c>
      <c r="H92" s="19">
        <v>362</v>
      </c>
      <c r="I92" s="19">
        <v>396</v>
      </c>
      <c r="J92" s="19">
        <v>369</v>
      </c>
      <c r="K92" s="19">
        <v>409</v>
      </c>
      <c r="L92" s="19">
        <v>402</v>
      </c>
    </row>
    <row r="93" spans="2:12" x14ac:dyDescent="0.2">
      <c r="B93" s="5" t="s">
        <v>180</v>
      </c>
      <c r="C93" s="18">
        <v>155</v>
      </c>
      <c r="D93" s="19">
        <v>167</v>
      </c>
      <c r="E93" s="19">
        <v>151</v>
      </c>
      <c r="F93" s="19">
        <v>170</v>
      </c>
      <c r="G93" s="19">
        <v>172</v>
      </c>
      <c r="H93" s="19">
        <v>180</v>
      </c>
      <c r="I93" s="19">
        <v>188</v>
      </c>
      <c r="J93" s="19">
        <v>170</v>
      </c>
      <c r="K93" s="19">
        <v>203</v>
      </c>
      <c r="L93" s="19">
        <v>148</v>
      </c>
    </row>
    <row r="94" spans="2:12" x14ac:dyDescent="0.2">
      <c r="C94" s="9"/>
    </row>
    <row r="95" spans="2:12" x14ac:dyDescent="0.2">
      <c r="B95" s="5" t="s">
        <v>179</v>
      </c>
      <c r="C95" s="18">
        <v>59</v>
      </c>
      <c r="D95" s="19">
        <v>59</v>
      </c>
      <c r="E95" s="19">
        <v>80</v>
      </c>
      <c r="F95" s="19">
        <v>88</v>
      </c>
      <c r="G95" s="19">
        <v>66</v>
      </c>
      <c r="H95" s="19">
        <v>60</v>
      </c>
      <c r="I95" s="19">
        <v>85</v>
      </c>
      <c r="J95" s="19">
        <v>93</v>
      </c>
      <c r="K95" s="19">
        <v>88</v>
      </c>
      <c r="L95" s="19">
        <v>72</v>
      </c>
    </row>
    <row r="96" spans="2:12" x14ac:dyDescent="0.2">
      <c r="B96" s="5" t="s">
        <v>178</v>
      </c>
      <c r="C96" s="18">
        <v>31</v>
      </c>
      <c r="D96" s="19">
        <v>29</v>
      </c>
      <c r="E96" s="19">
        <v>42</v>
      </c>
      <c r="F96" s="19">
        <v>28</v>
      </c>
      <c r="G96" s="19">
        <v>33</v>
      </c>
      <c r="H96" s="19">
        <v>38</v>
      </c>
      <c r="I96" s="19">
        <v>33</v>
      </c>
      <c r="J96" s="19">
        <v>41</v>
      </c>
      <c r="K96" s="19">
        <v>57</v>
      </c>
      <c r="L96" s="19">
        <v>41</v>
      </c>
    </row>
    <row r="97" spans="2:12" x14ac:dyDescent="0.2">
      <c r="B97" s="5" t="s">
        <v>177</v>
      </c>
      <c r="C97" s="18">
        <v>11</v>
      </c>
      <c r="D97" s="19">
        <v>20</v>
      </c>
      <c r="E97" s="19">
        <v>14</v>
      </c>
      <c r="F97" s="19">
        <v>18</v>
      </c>
      <c r="G97" s="19">
        <v>20</v>
      </c>
      <c r="H97" s="19">
        <v>26</v>
      </c>
      <c r="I97" s="19">
        <v>17</v>
      </c>
      <c r="J97" s="19">
        <v>17</v>
      </c>
      <c r="K97" s="19">
        <v>20</v>
      </c>
      <c r="L97" s="19">
        <v>24</v>
      </c>
    </row>
    <row r="98" spans="2:12" x14ac:dyDescent="0.2">
      <c r="C98" s="9"/>
    </row>
    <row r="99" spans="2:12" x14ac:dyDescent="0.2">
      <c r="B99" s="5" t="s">
        <v>176</v>
      </c>
      <c r="C99" s="18">
        <v>75</v>
      </c>
      <c r="D99" s="19">
        <v>69</v>
      </c>
      <c r="E99" s="19">
        <v>82</v>
      </c>
      <c r="F99" s="19">
        <v>75</v>
      </c>
      <c r="G99" s="19">
        <v>87</v>
      </c>
      <c r="H99" s="19">
        <v>78</v>
      </c>
      <c r="I99" s="19">
        <v>81</v>
      </c>
      <c r="J99" s="19">
        <v>88</v>
      </c>
      <c r="K99" s="19">
        <v>87</v>
      </c>
      <c r="L99" s="19">
        <v>87</v>
      </c>
    </row>
    <row r="100" spans="2:12" x14ac:dyDescent="0.2">
      <c r="B100" s="5" t="s">
        <v>175</v>
      </c>
      <c r="C100" s="18">
        <v>93</v>
      </c>
      <c r="D100" s="19">
        <v>85</v>
      </c>
      <c r="E100" s="19">
        <v>87</v>
      </c>
      <c r="F100" s="19">
        <v>87</v>
      </c>
      <c r="G100" s="19">
        <v>92</v>
      </c>
      <c r="H100" s="19">
        <v>91</v>
      </c>
      <c r="I100" s="19">
        <v>98</v>
      </c>
      <c r="J100" s="19">
        <v>108</v>
      </c>
      <c r="K100" s="19">
        <v>102</v>
      </c>
      <c r="L100" s="19">
        <v>102</v>
      </c>
    </row>
    <row r="101" spans="2:12" x14ac:dyDescent="0.2">
      <c r="B101" s="5" t="s">
        <v>174</v>
      </c>
      <c r="C101" s="18">
        <v>43</v>
      </c>
      <c r="D101" s="19">
        <v>43</v>
      </c>
      <c r="E101" s="19">
        <v>41</v>
      </c>
      <c r="F101" s="19">
        <v>44</v>
      </c>
      <c r="G101" s="19">
        <v>36</v>
      </c>
      <c r="H101" s="19">
        <v>39</v>
      </c>
      <c r="I101" s="19">
        <v>48</v>
      </c>
      <c r="J101" s="19">
        <v>47</v>
      </c>
      <c r="K101" s="19">
        <v>51</v>
      </c>
      <c r="L101" s="19">
        <v>39</v>
      </c>
    </row>
    <row r="102" spans="2:12" x14ac:dyDescent="0.2">
      <c r="B102" s="5" t="s">
        <v>173</v>
      </c>
      <c r="C102" s="18">
        <v>33</v>
      </c>
      <c r="D102" s="19">
        <v>36</v>
      </c>
      <c r="E102" s="19">
        <v>45</v>
      </c>
      <c r="F102" s="19">
        <v>36</v>
      </c>
      <c r="G102" s="19">
        <v>40</v>
      </c>
      <c r="H102" s="19">
        <v>34</v>
      </c>
      <c r="I102" s="19">
        <v>43</v>
      </c>
      <c r="J102" s="19">
        <v>39</v>
      </c>
      <c r="K102" s="19">
        <v>45</v>
      </c>
      <c r="L102" s="19">
        <v>50</v>
      </c>
    </row>
    <row r="103" spans="2:12" x14ac:dyDescent="0.2">
      <c r="B103" s="5" t="s">
        <v>172</v>
      </c>
      <c r="C103" s="18">
        <v>139</v>
      </c>
      <c r="D103" s="19">
        <v>143</v>
      </c>
      <c r="E103" s="19">
        <v>160</v>
      </c>
      <c r="F103" s="19">
        <v>153</v>
      </c>
      <c r="G103" s="19">
        <v>141</v>
      </c>
      <c r="H103" s="19">
        <v>138</v>
      </c>
      <c r="I103" s="19">
        <v>154</v>
      </c>
      <c r="J103" s="19">
        <v>124</v>
      </c>
      <c r="K103" s="19">
        <v>157</v>
      </c>
      <c r="L103" s="19">
        <v>134</v>
      </c>
    </row>
    <row r="104" spans="2:12" x14ac:dyDescent="0.2">
      <c r="B104" s="5" t="s">
        <v>171</v>
      </c>
      <c r="C104" s="18">
        <v>298</v>
      </c>
      <c r="D104" s="19">
        <v>310</v>
      </c>
      <c r="E104" s="19">
        <v>332</v>
      </c>
      <c r="F104" s="19">
        <v>293</v>
      </c>
      <c r="G104" s="19">
        <v>299</v>
      </c>
      <c r="H104" s="19">
        <v>307</v>
      </c>
      <c r="I104" s="19">
        <v>329</v>
      </c>
      <c r="J104" s="19">
        <v>284</v>
      </c>
      <c r="K104" s="19">
        <v>323</v>
      </c>
      <c r="L104" s="19">
        <v>315</v>
      </c>
    </row>
    <row r="105" spans="2:12" x14ac:dyDescent="0.2">
      <c r="C105" s="9"/>
    </row>
    <row r="106" spans="2:12" x14ac:dyDescent="0.2">
      <c r="B106" s="5" t="s">
        <v>170</v>
      </c>
      <c r="C106" s="18">
        <v>95</v>
      </c>
      <c r="D106" s="19">
        <v>93</v>
      </c>
      <c r="E106" s="19">
        <v>100</v>
      </c>
      <c r="F106" s="19">
        <v>98</v>
      </c>
      <c r="G106" s="19">
        <v>96</v>
      </c>
      <c r="H106" s="19">
        <v>113</v>
      </c>
      <c r="I106" s="19">
        <v>108</v>
      </c>
      <c r="J106" s="19">
        <v>109</v>
      </c>
      <c r="K106" s="19">
        <v>95</v>
      </c>
      <c r="L106" s="19">
        <v>106</v>
      </c>
    </row>
    <row r="107" spans="2:12" x14ac:dyDescent="0.2">
      <c r="B107" s="5" t="s">
        <v>169</v>
      </c>
      <c r="C107" s="18">
        <v>77</v>
      </c>
      <c r="D107" s="19">
        <v>82</v>
      </c>
      <c r="E107" s="19">
        <v>76</v>
      </c>
      <c r="F107" s="19">
        <v>80</v>
      </c>
      <c r="G107" s="19">
        <v>81</v>
      </c>
      <c r="H107" s="19">
        <v>59</v>
      </c>
      <c r="I107" s="19">
        <v>102</v>
      </c>
      <c r="J107" s="19">
        <v>98</v>
      </c>
      <c r="K107" s="19">
        <v>76</v>
      </c>
      <c r="L107" s="19">
        <v>82</v>
      </c>
    </row>
    <row r="108" spans="2:12" x14ac:dyDescent="0.2">
      <c r="B108" s="5" t="s">
        <v>168</v>
      </c>
      <c r="C108" s="18">
        <v>32</v>
      </c>
      <c r="D108" s="19">
        <v>31</v>
      </c>
      <c r="E108" s="19">
        <v>22</v>
      </c>
      <c r="F108" s="19">
        <v>37</v>
      </c>
      <c r="G108" s="19">
        <v>28</v>
      </c>
      <c r="H108" s="19">
        <v>34</v>
      </c>
      <c r="I108" s="19">
        <v>31</v>
      </c>
      <c r="J108" s="19">
        <v>39</v>
      </c>
      <c r="K108" s="19">
        <v>29</v>
      </c>
      <c r="L108" s="19">
        <v>32</v>
      </c>
    </row>
    <row r="109" spans="2:12" x14ac:dyDescent="0.2">
      <c r="B109" s="5" t="s">
        <v>167</v>
      </c>
      <c r="C109" s="18">
        <v>13</v>
      </c>
      <c r="D109" s="19">
        <v>20</v>
      </c>
      <c r="E109" s="19">
        <v>29</v>
      </c>
      <c r="F109" s="19">
        <v>22</v>
      </c>
      <c r="G109" s="19">
        <v>23</v>
      </c>
      <c r="H109" s="19">
        <v>17</v>
      </c>
      <c r="I109" s="19">
        <v>15</v>
      </c>
      <c r="J109" s="19">
        <v>25</v>
      </c>
      <c r="K109" s="19">
        <v>18</v>
      </c>
      <c r="L109" s="19">
        <v>18</v>
      </c>
    </row>
    <row r="110" spans="2:12" x14ac:dyDescent="0.2">
      <c r="B110" s="5" t="s">
        <v>166</v>
      </c>
      <c r="C110" s="18">
        <v>6</v>
      </c>
      <c r="D110" s="19">
        <v>3</v>
      </c>
      <c r="E110" s="19">
        <v>2</v>
      </c>
      <c r="F110" s="19">
        <v>5</v>
      </c>
      <c r="G110" s="19">
        <v>3</v>
      </c>
      <c r="H110" s="19">
        <v>3</v>
      </c>
      <c r="I110" s="19">
        <v>4</v>
      </c>
      <c r="J110" s="19">
        <v>1</v>
      </c>
      <c r="K110" s="19">
        <v>3</v>
      </c>
      <c r="L110" s="19">
        <v>4</v>
      </c>
    </row>
    <row r="111" spans="2:12" x14ac:dyDescent="0.2">
      <c r="C111" s="9"/>
    </row>
    <row r="112" spans="2:12" x14ac:dyDescent="0.2">
      <c r="B112" s="5" t="s">
        <v>165</v>
      </c>
      <c r="C112" s="18">
        <v>63</v>
      </c>
      <c r="D112" s="19">
        <v>77</v>
      </c>
      <c r="E112" s="19">
        <v>65</v>
      </c>
      <c r="F112" s="19">
        <v>61</v>
      </c>
      <c r="G112" s="19">
        <v>79</v>
      </c>
      <c r="H112" s="19">
        <v>72</v>
      </c>
      <c r="I112" s="19">
        <v>77</v>
      </c>
      <c r="J112" s="19">
        <v>79</v>
      </c>
      <c r="K112" s="19">
        <v>87</v>
      </c>
      <c r="L112" s="19">
        <v>72</v>
      </c>
    </row>
    <row r="113" spans="2:12" x14ac:dyDescent="0.2">
      <c r="B113" s="5" t="s">
        <v>164</v>
      </c>
      <c r="C113" s="18">
        <v>38</v>
      </c>
      <c r="D113" s="19">
        <v>33</v>
      </c>
      <c r="E113" s="19">
        <v>55</v>
      </c>
      <c r="F113" s="19">
        <v>40</v>
      </c>
      <c r="G113" s="19">
        <v>42</v>
      </c>
      <c r="H113" s="19">
        <v>42</v>
      </c>
      <c r="I113" s="19">
        <v>52</v>
      </c>
      <c r="J113" s="19">
        <v>49</v>
      </c>
      <c r="K113" s="19">
        <v>44</v>
      </c>
      <c r="L113" s="19">
        <v>38</v>
      </c>
    </row>
    <row r="114" spans="2:12" x14ac:dyDescent="0.2">
      <c r="B114" s="5" t="s">
        <v>163</v>
      </c>
      <c r="C114" s="18">
        <v>87</v>
      </c>
      <c r="D114" s="19">
        <v>77</v>
      </c>
      <c r="E114" s="19">
        <v>87</v>
      </c>
      <c r="F114" s="19">
        <v>82</v>
      </c>
      <c r="G114" s="19">
        <v>85</v>
      </c>
      <c r="H114" s="19">
        <v>74</v>
      </c>
      <c r="I114" s="19">
        <v>96</v>
      </c>
      <c r="J114" s="19">
        <v>84</v>
      </c>
      <c r="K114" s="19">
        <v>94</v>
      </c>
      <c r="L114" s="19">
        <v>98</v>
      </c>
    </row>
    <row r="115" spans="2:12" x14ac:dyDescent="0.2">
      <c r="B115" s="5" t="s">
        <v>162</v>
      </c>
      <c r="C115" s="18">
        <v>48</v>
      </c>
      <c r="D115" s="19">
        <v>48</v>
      </c>
      <c r="E115" s="19">
        <v>43</v>
      </c>
      <c r="F115" s="19">
        <v>44</v>
      </c>
      <c r="G115" s="19">
        <v>45</v>
      </c>
      <c r="H115" s="19">
        <v>49</v>
      </c>
      <c r="I115" s="19">
        <v>66</v>
      </c>
      <c r="J115" s="19">
        <v>53</v>
      </c>
      <c r="K115" s="19">
        <v>54</v>
      </c>
      <c r="L115" s="19">
        <v>70</v>
      </c>
    </row>
    <row r="116" spans="2:12" x14ac:dyDescent="0.2">
      <c r="B116" s="5" t="s">
        <v>161</v>
      </c>
      <c r="C116" s="18">
        <v>18</v>
      </c>
      <c r="D116" s="19">
        <v>28</v>
      </c>
      <c r="E116" s="19">
        <v>34</v>
      </c>
      <c r="F116" s="19">
        <v>16</v>
      </c>
      <c r="G116" s="19">
        <v>13</v>
      </c>
      <c r="H116" s="19">
        <v>27</v>
      </c>
      <c r="I116" s="19">
        <v>29</v>
      </c>
      <c r="J116" s="19">
        <v>29</v>
      </c>
      <c r="K116" s="19">
        <v>24</v>
      </c>
      <c r="L116" s="19">
        <v>20</v>
      </c>
    </row>
    <row r="117" spans="2:12" x14ac:dyDescent="0.2">
      <c r="C117" s="9"/>
    </row>
    <row r="118" spans="2:12" x14ac:dyDescent="0.2">
      <c r="B118" s="5" t="s">
        <v>160</v>
      </c>
      <c r="C118" s="18">
        <v>55</v>
      </c>
      <c r="D118" s="19">
        <v>28</v>
      </c>
      <c r="E118" s="19">
        <v>42</v>
      </c>
      <c r="F118" s="19">
        <v>41</v>
      </c>
      <c r="G118" s="19">
        <v>44</v>
      </c>
      <c r="H118" s="19">
        <v>56</v>
      </c>
      <c r="I118" s="19">
        <v>43</v>
      </c>
      <c r="J118" s="19">
        <v>49</v>
      </c>
      <c r="K118" s="19">
        <v>60</v>
      </c>
      <c r="L118" s="19">
        <v>43</v>
      </c>
    </row>
    <row r="119" spans="2:12" x14ac:dyDescent="0.2">
      <c r="B119" s="5" t="s">
        <v>159</v>
      </c>
      <c r="C119" s="18">
        <v>28</v>
      </c>
      <c r="D119" s="19">
        <v>39</v>
      </c>
      <c r="E119" s="19">
        <v>46</v>
      </c>
      <c r="F119" s="19">
        <v>33</v>
      </c>
      <c r="G119" s="19">
        <v>38</v>
      </c>
      <c r="H119" s="19">
        <v>35</v>
      </c>
      <c r="I119" s="19">
        <v>46</v>
      </c>
      <c r="J119" s="19">
        <v>30</v>
      </c>
      <c r="K119" s="19">
        <v>47</v>
      </c>
      <c r="L119" s="19">
        <v>50</v>
      </c>
    </row>
    <row r="120" spans="2:12" x14ac:dyDescent="0.2">
      <c r="B120" s="5" t="s">
        <v>158</v>
      </c>
      <c r="C120" s="18">
        <v>44</v>
      </c>
      <c r="D120" s="19">
        <v>26</v>
      </c>
      <c r="E120" s="19">
        <v>34</v>
      </c>
      <c r="F120" s="19">
        <v>38</v>
      </c>
      <c r="G120" s="19">
        <v>43</v>
      </c>
      <c r="H120" s="19">
        <v>47</v>
      </c>
      <c r="I120" s="19">
        <v>42</v>
      </c>
      <c r="J120" s="19">
        <v>36</v>
      </c>
      <c r="K120" s="19">
        <v>41</v>
      </c>
      <c r="L120" s="19">
        <v>39</v>
      </c>
    </row>
    <row r="121" spans="2:12" x14ac:dyDescent="0.2">
      <c r="B121" s="5" t="s">
        <v>157</v>
      </c>
      <c r="C121" s="18">
        <v>43</v>
      </c>
      <c r="D121" s="19">
        <v>35</v>
      </c>
      <c r="E121" s="19">
        <v>42</v>
      </c>
      <c r="F121" s="19">
        <v>43</v>
      </c>
      <c r="G121" s="19">
        <v>33</v>
      </c>
      <c r="H121" s="19">
        <v>46</v>
      </c>
      <c r="I121" s="19">
        <v>47</v>
      </c>
      <c r="J121" s="19">
        <v>54</v>
      </c>
      <c r="K121" s="19">
        <v>39</v>
      </c>
      <c r="L121" s="19">
        <v>48</v>
      </c>
    </row>
    <row r="122" spans="2:12" x14ac:dyDescent="0.2">
      <c r="B122" s="5" t="s">
        <v>156</v>
      </c>
      <c r="C122" s="18">
        <v>10</v>
      </c>
      <c r="D122" s="19">
        <v>15</v>
      </c>
      <c r="E122" s="19">
        <v>10</v>
      </c>
      <c r="F122" s="19">
        <v>12</v>
      </c>
      <c r="G122" s="19">
        <v>21</v>
      </c>
      <c r="H122" s="19">
        <v>14</v>
      </c>
      <c r="I122" s="19">
        <v>13</v>
      </c>
      <c r="J122" s="19">
        <v>12</v>
      </c>
      <c r="K122" s="19">
        <v>17</v>
      </c>
      <c r="L122" s="19">
        <v>10</v>
      </c>
    </row>
    <row r="123" spans="2:12" x14ac:dyDescent="0.2">
      <c r="B123" s="5" t="s">
        <v>155</v>
      </c>
      <c r="C123" s="18">
        <v>11</v>
      </c>
      <c r="D123" s="19">
        <v>7</v>
      </c>
      <c r="E123" s="19">
        <v>9</v>
      </c>
      <c r="F123" s="19">
        <v>3</v>
      </c>
      <c r="G123" s="19">
        <v>7</v>
      </c>
      <c r="H123" s="19">
        <v>6</v>
      </c>
      <c r="I123" s="19">
        <v>20</v>
      </c>
      <c r="J123" s="19">
        <v>4</v>
      </c>
      <c r="K123" s="19">
        <v>11</v>
      </c>
      <c r="L123" s="19">
        <v>2</v>
      </c>
    </row>
    <row r="124" spans="2:12" x14ac:dyDescent="0.2">
      <c r="B124" s="5" t="s">
        <v>154</v>
      </c>
      <c r="C124" s="18">
        <v>25</v>
      </c>
      <c r="D124" s="19">
        <v>24</v>
      </c>
      <c r="E124" s="19">
        <v>23</v>
      </c>
      <c r="F124" s="19">
        <v>26</v>
      </c>
      <c r="G124" s="19">
        <v>24</v>
      </c>
      <c r="H124" s="19">
        <v>22</v>
      </c>
      <c r="I124" s="19">
        <v>30</v>
      </c>
      <c r="J124" s="19">
        <v>20</v>
      </c>
      <c r="K124" s="19">
        <v>29</v>
      </c>
      <c r="L124" s="19">
        <v>37</v>
      </c>
    </row>
    <row r="125" spans="2:12" x14ac:dyDescent="0.2">
      <c r="B125" s="5" t="s">
        <v>153</v>
      </c>
      <c r="C125" s="18">
        <v>46</v>
      </c>
      <c r="D125" s="19">
        <v>39</v>
      </c>
      <c r="E125" s="19">
        <v>47</v>
      </c>
      <c r="F125" s="19">
        <v>54</v>
      </c>
      <c r="G125" s="19">
        <v>50</v>
      </c>
      <c r="H125" s="19">
        <v>45</v>
      </c>
      <c r="I125" s="19">
        <v>38</v>
      </c>
      <c r="J125" s="19">
        <v>46</v>
      </c>
      <c r="K125" s="19">
        <v>47</v>
      </c>
      <c r="L125" s="19">
        <v>55</v>
      </c>
    </row>
    <row r="126" spans="2:12" x14ac:dyDescent="0.2">
      <c r="B126" s="5" t="s">
        <v>152</v>
      </c>
      <c r="C126" s="18">
        <v>50</v>
      </c>
      <c r="D126" s="19">
        <v>42</v>
      </c>
      <c r="E126" s="19">
        <v>39</v>
      </c>
      <c r="F126" s="19">
        <v>45</v>
      </c>
      <c r="G126" s="19">
        <v>54</v>
      </c>
      <c r="H126" s="19">
        <v>33</v>
      </c>
      <c r="I126" s="19">
        <v>42</v>
      </c>
      <c r="J126" s="19">
        <v>55</v>
      </c>
      <c r="K126" s="19">
        <v>55</v>
      </c>
      <c r="L126" s="19">
        <v>48</v>
      </c>
    </row>
    <row r="127" spans="2:12" x14ac:dyDescent="0.2">
      <c r="B127" s="5" t="s">
        <v>151</v>
      </c>
      <c r="C127" s="18">
        <v>57</v>
      </c>
      <c r="D127" s="19">
        <v>41</v>
      </c>
      <c r="E127" s="19">
        <v>58</v>
      </c>
      <c r="F127" s="19">
        <v>47</v>
      </c>
      <c r="G127" s="19">
        <v>60</v>
      </c>
      <c r="H127" s="19">
        <v>51</v>
      </c>
      <c r="I127" s="19">
        <v>69</v>
      </c>
      <c r="J127" s="19">
        <v>45</v>
      </c>
      <c r="K127" s="19">
        <v>72</v>
      </c>
      <c r="L127" s="19">
        <v>48</v>
      </c>
    </row>
    <row r="128" spans="2:12" x14ac:dyDescent="0.2">
      <c r="C128" s="9"/>
    </row>
    <row r="129" spans="2:12" x14ac:dyDescent="0.2">
      <c r="B129" s="5" t="s">
        <v>150</v>
      </c>
      <c r="C129" s="18">
        <v>90</v>
      </c>
      <c r="D129" s="19">
        <v>90</v>
      </c>
      <c r="E129" s="19">
        <v>91</v>
      </c>
      <c r="F129" s="19">
        <v>105</v>
      </c>
      <c r="G129" s="19">
        <v>107</v>
      </c>
      <c r="H129" s="19">
        <v>95</v>
      </c>
      <c r="I129" s="19">
        <v>100</v>
      </c>
      <c r="J129" s="19">
        <v>100</v>
      </c>
      <c r="K129" s="19">
        <v>119</v>
      </c>
      <c r="L129" s="19">
        <v>88</v>
      </c>
    </row>
    <row r="130" spans="2:12" x14ac:dyDescent="0.2">
      <c r="B130" s="5" t="s">
        <v>149</v>
      </c>
      <c r="C130" s="18">
        <v>12</v>
      </c>
      <c r="D130" s="19">
        <v>17</v>
      </c>
      <c r="E130" s="19">
        <v>12</v>
      </c>
      <c r="F130" s="19">
        <v>11</v>
      </c>
      <c r="G130" s="19">
        <v>20</v>
      </c>
      <c r="H130" s="19">
        <v>21</v>
      </c>
      <c r="I130" s="19">
        <v>22</v>
      </c>
      <c r="J130" s="19">
        <v>20</v>
      </c>
      <c r="K130" s="19">
        <v>19</v>
      </c>
      <c r="L130" s="19">
        <v>16</v>
      </c>
    </row>
    <row r="131" spans="2:12" x14ac:dyDescent="0.2">
      <c r="B131" s="5" t="s">
        <v>148</v>
      </c>
      <c r="C131" s="18">
        <v>14</v>
      </c>
      <c r="D131" s="19">
        <v>16</v>
      </c>
      <c r="E131" s="19">
        <v>20</v>
      </c>
      <c r="F131" s="19">
        <v>20</v>
      </c>
      <c r="G131" s="19">
        <v>16</v>
      </c>
      <c r="H131" s="19">
        <v>16</v>
      </c>
      <c r="I131" s="19">
        <v>14</v>
      </c>
      <c r="J131" s="19">
        <v>14</v>
      </c>
      <c r="K131" s="19">
        <v>23</v>
      </c>
      <c r="L131" s="19">
        <v>14</v>
      </c>
    </row>
    <row r="132" spans="2:12" x14ac:dyDescent="0.2">
      <c r="B132" s="5" t="s">
        <v>147</v>
      </c>
      <c r="C132" s="18">
        <v>97</v>
      </c>
      <c r="D132" s="19">
        <v>75</v>
      </c>
      <c r="E132" s="19">
        <v>73</v>
      </c>
      <c r="F132" s="19">
        <v>87</v>
      </c>
      <c r="G132" s="19">
        <v>97</v>
      </c>
      <c r="H132" s="19">
        <v>78</v>
      </c>
      <c r="I132" s="19">
        <v>88</v>
      </c>
      <c r="J132" s="19">
        <v>79</v>
      </c>
      <c r="K132" s="19">
        <v>84</v>
      </c>
      <c r="L132" s="19">
        <v>66</v>
      </c>
    </row>
    <row r="133" spans="2:12" x14ac:dyDescent="0.2">
      <c r="B133" s="5" t="s">
        <v>146</v>
      </c>
      <c r="C133" s="18">
        <v>24</v>
      </c>
      <c r="D133" s="19">
        <v>23</v>
      </c>
      <c r="E133" s="19">
        <v>21</v>
      </c>
      <c r="F133" s="19">
        <v>17</v>
      </c>
      <c r="G133" s="19">
        <v>22</v>
      </c>
      <c r="H133" s="19">
        <v>27</v>
      </c>
      <c r="I133" s="19">
        <v>25</v>
      </c>
      <c r="J133" s="19">
        <v>23</v>
      </c>
      <c r="K133" s="19">
        <v>32</v>
      </c>
      <c r="L133" s="19">
        <v>24</v>
      </c>
    </row>
    <row r="134" spans="2:12" x14ac:dyDescent="0.2">
      <c r="B134" s="5" t="s">
        <v>145</v>
      </c>
      <c r="C134" s="18">
        <v>20</v>
      </c>
      <c r="D134" s="19">
        <v>23</v>
      </c>
      <c r="E134" s="19">
        <v>28</v>
      </c>
      <c r="F134" s="19">
        <v>20</v>
      </c>
      <c r="G134" s="19">
        <v>22</v>
      </c>
      <c r="H134" s="19">
        <v>30</v>
      </c>
      <c r="I134" s="19">
        <v>36</v>
      </c>
      <c r="J134" s="19">
        <v>23</v>
      </c>
      <c r="K134" s="19">
        <v>22</v>
      </c>
      <c r="L134" s="19">
        <v>35</v>
      </c>
    </row>
    <row r="135" spans="2:12" x14ac:dyDescent="0.2">
      <c r="B135" s="5" t="s">
        <v>144</v>
      </c>
      <c r="C135" s="18">
        <v>71</v>
      </c>
      <c r="D135" s="19">
        <v>58</v>
      </c>
      <c r="E135" s="19">
        <v>75</v>
      </c>
      <c r="F135" s="19">
        <v>80</v>
      </c>
      <c r="G135" s="19">
        <v>66</v>
      </c>
      <c r="H135" s="19">
        <v>68</v>
      </c>
      <c r="I135" s="19">
        <v>76</v>
      </c>
      <c r="J135" s="19">
        <v>73</v>
      </c>
      <c r="K135" s="19">
        <v>92</v>
      </c>
      <c r="L135" s="19">
        <v>78</v>
      </c>
    </row>
    <row r="136" spans="2:12" x14ac:dyDescent="0.2">
      <c r="C136" s="9"/>
    </row>
    <row r="137" spans="2:12" x14ac:dyDescent="0.2">
      <c r="B137" s="5" t="s">
        <v>143</v>
      </c>
      <c r="C137" s="18">
        <v>81</v>
      </c>
      <c r="D137" s="19">
        <v>73</v>
      </c>
      <c r="E137" s="19">
        <v>82</v>
      </c>
      <c r="F137" s="19">
        <v>77</v>
      </c>
      <c r="G137" s="19">
        <v>97</v>
      </c>
      <c r="H137" s="19">
        <v>72</v>
      </c>
      <c r="I137" s="19">
        <v>85</v>
      </c>
      <c r="J137" s="19">
        <v>103</v>
      </c>
      <c r="K137" s="19">
        <v>98</v>
      </c>
      <c r="L137" s="19">
        <v>95</v>
      </c>
    </row>
    <row r="138" spans="2:12" x14ac:dyDescent="0.2">
      <c r="B138" s="5" t="s">
        <v>142</v>
      </c>
      <c r="C138" s="18">
        <v>20</v>
      </c>
      <c r="D138" s="19">
        <v>10</v>
      </c>
      <c r="E138" s="19">
        <v>16</v>
      </c>
      <c r="F138" s="19">
        <v>24</v>
      </c>
      <c r="G138" s="19">
        <v>14</v>
      </c>
      <c r="H138" s="19">
        <v>14</v>
      </c>
      <c r="I138" s="19">
        <v>19</v>
      </c>
      <c r="J138" s="19">
        <v>15</v>
      </c>
      <c r="K138" s="19">
        <v>17</v>
      </c>
      <c r="L138" s="19">
        <v>25</v>
      </c>
    </row>
    <row r="139" spans="2:12" x14ac:dyDescent="0.2">
      <c r="B139" s="5" t="s">
        <v>141</v>
      </c>
      <c r="C139" s="18">
        <v>18</v>
      </c>
      <c r="D139" s="19">
        <v>23</v>
      </c>
      <c r="E139" s="19">
        <v>20</v>
      </c>
      <c r="F139" s="19">
        <v>22</v>
      </c>
      <c r="G139" s="19">
        <v>32</v>
      </c>
      <c r="H139" s="19">
        <v>30</v>
      </c>
      <c r="I139" s="19">
        <v>25</v>
      </c>
      <c r="J139" s="19">
        <v>30</v>
      </c>
      <c r="K139" s="19">
        <v>29</v>
      </c>
      <c r="L139" s="19">
        <v>26</v>
      </c>
    </row>
    <row r="140" spans="2:12" x14ac:dyDescent="0.2">
      <c r="B140" s="5" t="s">
        <v>140</v>
      </c>
      <c r="C140" s="18">
        <v>11</v>
      </c>
      <c r="D140" s="19">
        <v>11</v>
      </c>
      <c r="E140" s="19">
        <v>9</v>
      </c>
      <c r="F140" s="19">
        <v>11</v>
      </c>
      <c r="G140" s="19">
        <v>5</v>
      </c>
      <c r="H140" s="19">
        <v>13</v>
      </c>
      <c r="I140" s="19">
        <v>14</v>
      </c>
      <c r="J140" s="19">
        <v>15</v>
      </c>
      <c r="K140" s="19">
        <v>10</v>
      </c>
      <c r="L140" s="19">
        <v>15</v>
      </c>
    </row>
    <row r="141" spans="2:12" x14ac:dyDescent="0.2">
      <c r="B141" s="5" t="s">
        <v>139</v>
      </c>
      <c r="C141" s="18">
        <v>9</v>
      </c>
      <c r="D141" s="19">
        <v>11</v>
      </c>
      <c r="E141" s="19">
        <v>5</v>
      </c>
      <c r="F141" s="19">
        <v>6</v>
      </c>
      <c r="G141" s="19">
        <v>16</v>
      </c>
      <c r="H141" s="19">
        <v>9</v>
      </c>
      <c r="I141" s="19">
        <v>7</v>
      </c>
      <c r="J141" s="19">
        <v>10</v>
      </c>
      <c r="K141" s="19">
        <v>8</v>
      </c>
      <c r="L141" s="19">
        <v>10</v>
      </c>
    </row>
    <row r="142" spans="2:12" x14ac:dyDescent="0.2">
      <c r="B142" s="5" t="s">
        <v>138</v>
      </c>
      <c r="C142" s="18">
        <v>24</v>
      </c>
      <c r="D142" s="19">
        <v>18</v>
      </c>
      <c r="E142" s="19">
        <v>24</v>
      </c>
      <c r="F142" s="19">
        <v>10</v>
      </c>
      <c r="G142" s="19">
        <v>13</v>
      </c>
      <c r="H142" s="19">
        <v>27</v>
      </c>
      <c r="I142" s="19">
        <v>22</v>
      </c>
      <c r="J142" s="19">
        <v>23</v>
      </c>
      <c r="K142" s="19">
        <v>22</v>
      </c>
      <c r="L142" s="19">
        <v>18</v>
      </c>
    </row>
    <row r="143" spans="2:12" x14ac:dyDescent="0.2">
      <c r="B143" s="5" t="s">
        <v>137</v>
      </c>
      <c r="C143" s="18">
        <v>2</v>
      </c>
      <c r="D143" s="19">
        <v>2</v>
      </c>
      <c r="E143" s="19">
        <v>1</v>
      </c>
      <c r="F143" s="19">
        <v>8</v>
      </c>
      <c r="G143" s="20" t="s">
        <v>136</v>
      </c>
      <c r="H143" s="20" t="s">
        <v>136</v>
      </c>
      <c r="I143" s="19">
        <v>5</v>
      </c>
      <c r="J143" s="19">
        <v>2</v>
      </c>
      <c r="K143" s="19">
        <v>1</v>
      </c>
      <c r="L143" s="19">
        <v>3</v>
      </c>
    </row>
    <row r="144" spans="2:12" ht="18" thickBot="1" x14ac:dyDescent="0.25">
      <c r="B144" s="7"/>
      <c r="C144" s="23"/>
      <c r="D144" s="7"/>
      <c r="E144" s="7"/>
      <c r="F144" s="7"/>
      <c r="G144" s="7"/>
      <c r="H144" s="7"/>
      <c r="I144" s="7"/>
      <c r="J144" s="7"/>
      <c r="K144" s="7"/>
      <c r="L144" s="7"/>
    </row>
    <row r="145" spans="1:3" x14ac:dyDescent="0.2">
      <c r="C145" s="5" t="s">
        <v>39</v>
      </c>
    </row>
    <row r="146" spans="1:3" x14ac:dyDescent="0.2">
      <c r="A146" s="5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6"/>
  <dimension ref="A1:K73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3" width="8.69921875" style="6" customWidth="1"/>
    <col min="4" max="4" width="10.69921875" style="6" customWidth="1"/>
    <col min="5" max="7" width="9.69921875" style="6"/>
    <col min="8" max="10" width="10.69921875" style="6" customWidth="1"/>
    <col min="11" max="16384" width="9.69921875" style="6"/>
  </cols>
  <sheetData>
    <row r="1" spans="1:11" x14ac:dyDescent="0.2">
      <c r="A1" s="5"/>
    </row>
    <row r="6" spans="1:11" x14ac:dyDescent="0.2">
      <c r="C6" s="2"/>
      <c r="D6" s="2"/>
      <c r="E6" s="2"/>
      <c r="F6" s="1" t="s">
        <v>124</v>
      </c>
    </row>
    <row r="7" spans="1:11" x14ac:dyDescent="0.2">
      <c r="C7" s="1" t="s">
        <v>205</v>
      </c>
      <c r="D7" s="2"/>
      <c r="E7" s="2"/>
      <c r="F7" s="2"/>
    </row>
    <row r="8" spans="1:11" ht="18" thickBot="1" x14ac:dyDescent="0.25">
      <c r="B8" s="7"/>
      <c r="C8" s="7"/>
      <c r="D8" s="7"/>
      <c r="E8" s="8" t="s">
        <v>122</v>
      </c>
      <c r="F8" s="7"/>
      <c r="G8" s="7"/>
      <c r="H8" s="7"/>
      <c r="I8" s="7"/>
      <c r="J8" s="7"/>
      <c r="K8" s="7"/>
    </row>
    <row r="9" spans="1:11" x14ac:dyDescent="0.2">
      <c r="C9" s="9"/>
      <c r="D9" s="9"/>
      <c r="E9" s="11" t="s">
        <v>121</v>
      </c>
      <c r="F9" s="12"/>
      <c r="G9" s="12"/>
      <c r="H9" s="9"/>
      <c r="I9" s="11" t="s">
        <v>120</v>
      </c>
      <c r="J9" s="12"/>
      <c r="K9" s="12"/>
    </row>
    <row r="10" spans="1:11" x14ac:dyDescent="0.2">
      <c r="C10" s="14" t="s">
        <v>119</v>
      </c>
      <c r="D10" s="26" t="s">
        <v>204</v>
      </c>
      <c r="E10" s="9"/>
      <c r="F10" s="9"/>
      <c r="G10" s="14" t="s">
        <v>115</v>
      </c>
      <c r="H10" s="14" t="s">
        <v>116</v>
      </c>
      <c r="I10" s="9"/>
      <c r="J10" s="9"/>
      <c r="K10" s="14" t="s">
        <v>115</v>
      </c>
    </row>
    <row r="11" spans="1:11" x14ac:dyDescent="0.2">
      <c r="B11" s="12"/>
      <c r="C11" s="10"/>
      <c r="D11" s="15" t="s">
        <v>6</v>
      </c>
      <c r="E11" s="13" t="s">
        <v>114</v>
      </c>
      <c r="F11" s="13" t="s">
        <v>113</v>
      </c>
      <c r="G11" s="13" t="s">
        <v>112</v>
      </c>
      <c r="H11" s="15" t="s">
        <v>6</v>
      </c>
      <c r="I11" s="13" t="s">
        <v>114</v>
      </c>
      <c r="J11" s="13" t="s">
        <v>113</v>
      </c>
      <c r="K11" s="13" t="s">
        <v>112</v>
      </c>
    </row>
    <row r="12" spans="1:11" x14ac:dyDescent="0.2">
      <c r="C12" s="16" t="s">
        <v>15</v>
      </c>
      <c r="D12" s="17" t="s">
        <v>111</v>
      </c>
      <c r="E12" s="17" t="s">
        <v>111</v>
      </c>
      <c r="F12" s="17" t="s">
        <v>111</v>
      </c>
      <c r="G12" s="17" t="s">
        <v>111</v>
      </c>
      <c r="H12" s="17" t="s">
        <v>16</v>
      </c>
      <c r="I12" s="17" t="s">
        <v>16</v>
      </c>
      <c r="J12" s="17" t="s">
        <v>16</v>
      </c>
      <c r="K12" s="17" t="s">
        <v>16</v>
      </c>
    </row>
    <row r="13" spans="1:11" x14ac:dyDescent="0.2">
      <c r="B13" s="1" t="s">
        <v>187</v>
      </c>
      <c r="C13" s="3">
        <f>SUM(C15:C70)</f>
        <v>348</v>
      </c>
      <c r="D13" s="2">
        <f>SUM(D15:D70)</f>
        <v>2957</v>
      </c>
      <c r="E13" s="2">
        <f>SUM(E15:E70)</f>
        <v>2531</v>
      </c>
      <c r="F13" s="2">
        <f>SUM(F15:F70)</f>
        <v>166</v>
      </c>
      <c r="G13" s="2">
        <f>SUM(G15:G70)</f>
        <v>260</v>
      </c>
      <c r="H13" s="2">
        <f>SUM(H15:H70)</f>
        <v>67050</v>
      </c>
      <c r="I13" s="2">
        <f>SUM(I15:I70)</f>
        <v>65279</v>
      </c>
      <c r="J13" s="2">
        <f>SUM(J15:J70)</f>
        <v>1209</v>
      </c>
      <c r="K13" s="2">
        <f>SUM(K15:K70)</f>
        <v>562</v>
      </c>
    </row>
    <row r="14" spans="1:11" x14ac:dyDescent="0.2">
      <c r="C14" s="9"/>
    </row>
    <row r="15" spans="1:11" x14ac:dyDescent="0.2">
      <c r="B15" s="5" t="s">
        <v>186</v>
      </c>
      <c r="C15" s="18">
        <v>58</v>
      </c>
      <c r="D15" s="22">
        <f>SUM(E15:G15)</f>
        <v>823</v>
      </c>
      <c r="E15" s="19">
        <v>742</v>
      </c>
      <c r="F15" s="19">
        <v>6</v>
      </c>
      <c r="G15" s="19">
        <v>75</v>
      </c>
      <c r="H15" s="22">
        <f>SUM(I15:K15)</f>
        <v>23211</v>
      </c>
      <c r="I15" s="19">
        <v>22922</v>
      </c>
      <c r="J15" s="19">
        <v>75</v>
      </c>
      <c r="K15" s="19">
        <v>214</v>
      </c>
    </row>
    <row r="16" spans="1:11" x14ac:dyDescent="0.2">
      <c r="B16" s="5" t="s">
        <v>185</v>
      </c>
      <c r="C16" s="18">
        <v>13</v>
      </c>
      <c r="D16" s="22">
        <f>SUM(E16:G16)</f>
        <v>109</v>
      </c>
      <c r="E16" s="19">
        <v>93</v>
      </c>
      <c r="F16" s="19">
        <v>1</v>
      </c>
      <c r="G16" s="19">
        <v>15</v>
      </c>
      <c r="H16" s="22">
        <f>SUM(I16:K16)</f>
        <v>2502</v>
      </c>
      <c r="I16" s="19">
        <v>2480</v>
      </c>
      <c r="J16" s="19">
        <v>5</v>
      </c>
      <c r="K16" s="19">
        <v>17</v>
      </c>
    </row>
    <row r="17" spans="2:11" x14ac:dyDescent="0.2">
      <c r="B17" s="5" t="s">
        <v>184</v>
      </c>
      <c r="C17" s="18">
        <v>12</v>
      </c>
      <c r="D17" s="22">
        <f>SUM(E17:G17)</f>
        <v>163</v>
      </c>
      <c r="E17" s="19">
        <v>145</v>
      </c>
      <c r="F17" s="20" t="s">
        <v>203</v>
      </c>
      <c r="G17" s="19">
        <v>18</v>
      </c>
      <c r="H17" s="22">
        <f>SUM(I17:K17)</f>
        <v>4334</v>
      </c>
      <c r="I17" s="19">
        <v>4288</v>
      </c>
      <c r="J17" s="20" t="s">
        <v>203</v>
      </c>
      <c r="K17" s="19">
        <v>46</v>
      </c>
    </row>
    <row r="18" spans="2:11" x14ac:dyDescent="0.2">
      <c r="B18" s="5" t="s">
        <v>183</v>
      </c>
      <c r="C18" s="18">
        <v>7</v>
      </c>
      <c r="D18" s="22">
        <f>SUM(E18:G18)</f>
        <v>84</v>
      </c>
      <c r="E18" s="19">
        <v>76</v>
      </c>
      <c r="F18" s="20" t="s">
        <v>203</v>
      </c>
      <c r="G18" s="19">
        <v>8</v>
      </c>
      <c r="H18" s="22">
        <f>SUM(I18:K18)</f>
        <v>2186</v>
      </c>
      <c r="I18" s="19">
        <v>2174</v>
      </c>
      <c r="J18" s="20" t="s">
        <v>203</v>
      </c>
      <c r="K18" s="19">
        <v>12</v>
      </c>
    </row>
    <row r="19" spans="2:11" x14ac:dyDescent="0.2">
      <c r="B19" s="5" t="s">
        <v>182</v>
      </c>
      <c r="C19" s="18">
        <v>6</v>
      </c>
      <c r="D19" s="22">
        <f>SUM(E19:G19)</f>
        <v>73</v>
      </c>
      <c r="E19" s="19">
        <v>64</v>
      </c>
      <c r="F19" s="20" t="s">
        <v>203</v>
      </c>
      <c r="G19" s="19">
        <v>9</v>
      </c>
      <c r="H19" s="22">
        <f>SUM(I19:K19)</f>
        <v>1749</v>
      </c>
      <c r="I19" s="19">
        <v>1736</v>
      </c>
      <c r="J19" s="20" t="s">
        <v>203</v>
      </c>
      <c r="K19" s="19">
        <v>13</v>
      </c>
    </row>
    <row r="20" spans="2:11" x14ac:dyDescent="0.2">
      <c r="B20" s="5" t="s">
        <v>181</v>
      </c>
      <c r="C20" s="18">
        <v>18</v>
      </c>
      <c r="D20" s="22">
        <f>SUM(E20:G20)</f>
        <v>184</v>
      </c>
      <c r="E20" s="19">
        <v>162</v>
      </c>
      <c r="F20" s="19">
        <v>7</v>
      </c>
      <c r="G20" s="19">
        <v>15</v>
      </c>
      <c r="H20" s="22">
        <f>SUM(I20:K20)</f>
        <v>4617</v>
      </c>
      <c r="I20" s="19">
        <v>4532</v>
      </c>
      <c r="J20" s="19">
        <v>43</v>
      </c>
      <c r="K20" s="19">
        <v>42</v>
      </c>
    </row>
    <row r="21" spans="2:11" x14ac:dyDescent="0.2">
      <c r="B21" s="5" t="s">
        <v>180</v>
      </c>
      <c r="C21" s="18">
        <v>6</v>
      </c>
      <c r="D21" s="22">
        <f>SUM(E21:G21)</f>
        <v>71</v>
      </c>
      <c r="E21" s="19">
        <v>65</v>
      </c>
      <c r="F21" s="19">
        <v>1</v>
      </c>
      <c r="G21" s="19">
        <v>5</v>
      </c>
      <c r="H21" s="22">
        <f>SUM(I21:K21)</f>
        <v>1985</v>
      </c>
      <c r="I21" s="19">
        <v>1970</v>
      </c>
      <c r="J21" s="19">
        <v>4</v>
      </c>
      <c r="K21" s="19">
        <v>11</v>
      </c>
    </row>
    <row r="22" spans="2:11" x14ac:dyDescent="0.2">
      <c r="C22" s="18"/>
      <c r="E22" s="19"/>
      <c r="F22" s="19"/>
      <c r="G22" s="19"/>
    </row>
    <row r="23" spans="2:11" x14ac:dyDescent="0.2">
      <c r="B23" s="5" t="s">
        <v>179</v>
      </c>
      <c r="C23" s="18">
        <v>7</v>
      </c>
      <c r="D23" s="22">
        <f>SUM(E23:G23)</f>
        <v>52</v>
      </c>
      <c r="E23" s="19">
        <v>50</v>
      </c>
      <c r="F23" s="20" t="s">
        <v>203</v>
      </c>
      <c r="G23" s="19">
        <v>2</v>
      </c>
      <c r="H23" s="22">
        <f>SUM(I23:K23)</f>
        <v>893</v>
      </c>
      <c r="I23" s="19">
        <v>889</v>
      </c>
      <c r="J23" s="20" t="s">
        <v>203</v>
      </c>
      <c r="K23" s="19">
        <v>4</v>
      </c>
    </row>
    <row r="24" spans="2:11" x14ac:dyDescent="0.2">
      <c r="B24" s="5" t="s">
        <v>178</v>
      </c>
      <c r="C24" s="18">
        <v>4</v>
      </c>
      <c r="D24" s="22">
        <f>SUM(E24:G24)</f>
        <v>31</v>
      </c>
      <c r="E24" s="19">
        <v>29</v>
      </c>
      <c r="F24" s="20" t="s">
        <v>203</v>
      </c>
      <c r="G24" s="19">
        <v>2</v>
      </c>
      <c r="H24" s="22">
        <f>SUM(I24:K24)</f>
        <v>430</v>
      </c>
      <c r="I24" s="19">
        <v>428</v>
      </c>
      <c r="J24" s="20" t="s">
        <v>203</v>
      </c>
      <c r="K24" s="19">
        <v>2</v>
      </c>
    </row>
    <row r="25" spans="2:11" x14ac:dyDescent="0.2">
      <c r="B25" s="5" t="s">
        <v>177</v>
      </c>
      <c r="C25" s="18">
        <v>5</v>
      </c>
      <c r="D25" s="22">
        <f>SUM(E25:G25)</f>
        <v>22</v>
      </c>
      <c r="E25" s="19">
        <v>18</v>
      </c>
      <c r="F25" s="19">
        <v>3</v>
      </c>
      <c r="G25" s="19">
        <v>1</v>
      </c>
      <c r="H25" s="22">
        <f>SUM(I25:K25)</f>
        <v>211</v>
      </c>
      <c r="I25" s="19">
        <v>197</v>
      </c>
      <c r="J25" s="19">
        <v>12</v>
      </c>
      <c r="K25" s="19">
        <v>2</v>
      </c>
    </row>
    <row r="26" spans="2:11" x14ac:dyDescent="0.2">
      <c r="B26" s="5" t="s">
        <v>176</v>
      </c>
      <c r="C26" s="18">
        <v>5</v>
      </c>
      <c r="D26" s="22">
        <f>SUM(E26:G26)</f>
        <v>42</v>
      </c>
      <c r="E26" s="19">
        <v>35</v>
      </c>
      <c r="F26" s="19">
        <v>3</v>
      </c>
      <c r="G26" s="19">
        <v>4</v>
      </c>
      <c r="H26" s="22">
        <f>SUM(I26:K26)</f>
        <v>965</v>
      </c>
      <c r="I26" s="19">
        <v>947</v>
      </c>
      <c r="J26" s="19">
        <v>8</v>
      </c>
      <c r="K26" s="19">
        <v>10</v>
      </c>
    </row>
    <row r="27" spans="2:11" x14ac:dyDescent="0.2">
      <c r="B27" s="5" t="s">
        <v>175</v>
      </c>
      <c r="C27" s="18">
        <v>5</v>
      </c>
      <c r="D27" s="22">
        <f>SUM(E27:G27)</f>
        <v>47</v>
      </c>
      <c r="E27" s="19">
        <v>42</v>
      </c>
      <c r="F27" s="20" t="s">
        <v>203</v>
      </c>
      <c r="G27" s="19">
        <v>5</v>
      </c>
      <c r="H27" s="22">
        <f>SUM(I27:K27)</f>
        <v>1115</v>
      </c>
      <c r="I27" s="19">
        <v>1104</v>
      </c>
      <c r="J27" s="20" t="s">
        <v>203</v>
      </c>
      <c r="K27" s="19">
        <v>11</v>
      </c>
    </row>
    <row r="28" spans="2:11" x14ac:dyDescent="0.2">
      <c r="B28" s="5" t="s">
        <v>174</v>
      </c>
      <c r="C28" s="18">
        <v>4</v>
      </c>
      <c r="D28" s="22">
        <f>SUM(E28:G28)</f>
        <v>29</v>
      </c>
      <c r="E28" s="19">
        <v>24</v>
      </c>
      <c r="F28" s="19">
        <v>1</v>
      </c>
      <c r="G28" s="19">
        <v>4</v>
      </c>
      <c r="H28" s="22">
        <f>SUM(I28:K28)</f>
        <v>501</v>
      </c>
      <c r="I28" s="19">
        <v>478</v>
      </c>
      <c r="J28" s="19">
        <v>14</v>
      </c>
      <c r="K28" s="19">
        <v>9</v>
      </c>
    </row>
    <row r="29" spans="2:11" x14ac:dyDescent="0.2">
      <c r="B29" s="5" t="s">
        <v>173</v>
      </c>
      <c r="C29" s="18">
        <v>5</v>
      </c>
      <c r="D29" s="22">
        <f>SUM(E29:G29)</f>
        <v>26</v>
      </c>
      <c r="E29" s="19">
        <v>21</v>
      </c>
      <c r="F29" s="19">
        <v>1</v>
      </c>
      <c r="G29" s="19">
        <v>4</v>
      </c>
      <c r="H29" s="22">
        <f>SUM(I29:K29)</f>
        <v>483</v>
      </c>
      <c r="I29" s="19">
        <v>464</v>
      </c>
      <c r="J29" s="19">
        <v>14</v>
      </c>
      <c r="K29" s="19">
        <v>5</v>
      </c>
    </row>
    <row r="30" spans="2:11" x14ac:dyDescent="0.2">
      <c r="B30" s="5" t="s">
        <v>172</v>
      </c>
      <c r="C30" s="18">
        <v>4</v>
      </c>
      <c r="D30" s="22">
        <f>SUM(E30:G30)</f>
        <v>62</v>
      </c>
      <c r="E30" s="19">
        <v>58</v>
      </c>
      <c r="F30" s="20" t="s">
        <v>203</v>
      </c>
      <c r="G30" s="19">
        <v>4</v>
      </c>
      <c r="H30" s="22">
        <f>SUM(I30:K30)</f>
        <v>1735</v>
      </c>
      <c r="I30" s="19">
        <v>1725</v>
      </c>
      <c r="J30" s="20" t="s">
        <v>203</v>
      </c>
      <c r="K30" s="19">
        <v>10</v>
      </c>
    </row>
    <row r="31" spans="2:11" x14ac:dyDescent="0.2">
      <c r="B31" s="5" t="s">
        <v>171</v>
      </c>
      <c r="C31" s="18">
        <v>5</v>
      </c>
      <c r="D31" s="22">
        <f>SUM(E31:G31)</f>
        <v>121</v>
      </c>
      <c r="E31" s="19">
        <v>112</v>
      </c>
      <c r="F31" s="20" t="s">
        <v>203</v>
      </c>
      <c r="G31" s="19">
        <v>9</v>
      </c>
      <c r="H31" s="22">
        <f>SUM(I31:K31)</f>
        <v>3722</v>
      </c>
      <c r="I31" s="19">
        <v>3699</v>
      </c>
      <c r="J31" s="20" t="s">
        <v>203</v>
      </c>
      <c r="K31" s="19">
        <v>23</v>
      </c>
    </row>
    <row r="32" spans="2:11" x14ac:dyDescent="0.2">
      <c r="C32" s="18"/>
      <c r="E32" s="19"/>
      <c r="F32" s="19"/>
      <c r="G32" s="19"/>
    </row>
    <row r="33" spans="2:11" x14ac:dyDescent="0.2">
      <c r="B33" s="5" t="s">
        <v>170</v>
      </c>
      <c r="C33" s="18">
        <v>11</v>
      </c>
      <c r="D33" s="22">
        <f>SUM(E33:G33)</f>
        <v>73</v>
      </c>
      <c r="E33" s="19">
        <v>52</v>
      </c>
      <c r="F33" s="19">
        <v>13</v>
      </c>
      <c r="G33" s="19">
        <v>8</v>
      </c>
      <c r="H33" s="22">
        <f>SUM(I33:K33)</f>
        <v>1208</v>
      </c>
      <c r="I33" s="19">
        <v>1117</v>
      </c>
      <c r="J33" s="19">
        <v>78</v>
      </c>
      <c r="K33" s="19">
        <v>13</v>
      </c>
    </row>
    <row r="34" spans="2:11" x14ac:dyDescent="0.2">
      <c r="B34" s="5" t="s">
        <v>169</v>
      </c>
      <c r="C34" s="18">
        <v>3</v>
      </c>
      <c r="D34" s="22">
        <f>SUM(E34:G34)</f>
        <v>40</v>
      </c>
      <c r="E34" s="19">
        <v>37</v>
      </c>
      <c r="F34" s="20" t="s">
        <v>203</v>
      </c>
      <c r="G34" s="19">
        <v>3</v>
      </c>
      <c r="H34" s="22">
        <f>SUM(I34:K34)</f>
        <v>960</v>
      </c>
      <c r="I34" s="19">
        <v>948</v>
      </c>
      <c r="J34" s="20" t="s">
        <v>203</v>
      </c>
      <c r="K34" s="19">
        <v>12</v>
      </c>
    </row>
    <row r="35" spans="2:11" x14ac:dyDescent="0.2">
      <c r="B35" s="5" t="s">
        <v>168</v>
      </c>
      <c r="C35" s="18">
        <v>5</v>
      </c>
      <c r="D35" s="22">
        <f>SUM(E35:G35)</f>
        <v>24</v>
      </c>
      <c r="E35" s="19">
        <v>19</v>
      </c>
      <c r="F35" s="19">
        <v>3</v>
      </c>
      <c r="G35" s="19">
        <v>2</v>
      </c>
      <c r="H35" s="22">
        <f>SUM(I35:K35)</f>
        <v>368</v>
      </c>
      <c r="I35" s="19">
        <v>338</v>
      </c>
      <c r="J35" s="19">
        <v>28</v>
      </c>
      <c r="K35" s="19">
        <v>2</v>
      </c>
    </row>
    <row r="36" spans="2:11" x14ac:dyDescent="0.2">
      <c r="B36" s="5" t="s">
        <v>167</v>
      </c>
      <c r="C36" s="18">
        <v>9</v>
      </c>
      <c r="D36" s="22">
        <f>SUM(E36:G36)</f>
        <v>18</v>
      </c>
      <c r="E36" s="19">
        <v>7</v>
      </c>
      <c r="F36" s="19">
        <v>9</v>
      </c>
      <c r="G36" s="19">
        <v>2</v>
      </c>
      <c r="H36" s="22">
        <f>SUM(I36:K36)</f>
        <v>225</v>
      </c>
      <c r="I36" s="19">
        <v>183</v>
      </c>
      <c r="J36" s="19">
        <v>38</v>
      </c>
      <c r="K36" s="19">
        <v>4</v>
      </c>
    </row>
    <row r="37" spans="2:11" x14ac:dyDescent="0.2">
      <c r="B37" s="5" t="s">
        <v>166</v>
      </c>
      <c r="C37" s="18">
        <v>1</v>
      </c>
      <c r="D37" s="22">
        <f>SUM(E37:G37)</f>
        <v>6</v>
      </c>
      <c r="E37" s="19">
        <v>6</v>
      </c>
      <c r="F37" s="20" t="s">
        <v>203</v>
      </c>
      <c r="G37" s="20" t="s">
        <v>203</v>
      </c>
      <c r="H37" s="22">
        <f>SUM(I37:K37)</f>
        <v>39</v>
      </c>
      <c r="I37" s="19">
        <v>39</v>
      </c>
      <c r="J37" s="20" t="s">
        <v>203</v>
      </c>
      <c r="K37" s="20" t="s">
        <v>203</v>
      </c>
    </row>
    <row r="38" spans="2:11" x14ac:dyDescent="0.2">
      <c r="C38" s="18"/>
      <c r="E38" s="19"/>
      <c r="F38" s="19"/>
      <c r="G38" s="19"/>
    </row>
    <row r="39" spans="2:11" x14ac:dyDescent="0.2">
      <c r="B39" s="5" t="s">
        <v>165</v>
      </c>
      <c r="C39" s="18">
        <v>5</v>
      </c>
      <c r="D39" s="22">
        <f>SUM(E39:G39)</f>
        <v>43</v>
      </c>
      <c r="E39" s="19">
        <v>39</v>
      </c>
      <c r="F39" s="20" t="s">
        <v>203</v>
      </c>
      <c r="G39" s="19">
        <v>4</v>
      </c>
      <c r="H39" s="22">
        <f>SUM(I39:K39)</f>
        <v>864</v>
      </c>
      <c r="I39" s="19">
        <v>856</v>
      </c>
      <c r="J39" s="20" t="s">
        <v>203</v>
      </c>
      <c r="K39" s="19">
        <v>8</v>
      </c>
    </row>
    <row r="40" spans="2:11" x14ac:dyDescent="0.2">
      <c r="B40" s="5" t="s">
        <v>164</v>
      </c>
      <c r="C40" s="18">
        <v>6</v>
      </c>
      <c r="D40" s="22">
        <f>SUM(E40:G40)</f>
        <v>31</v>
      </c>
      <c r="E40" s="19">
        <v>27</v>
      </c>
      <c r="F40" s="20" t="s">
        <v>203</v>
      </c>
      <c r="G40" s="19">
        <v>4</v>
      </c>
      <c r="H40" s="22">
        <f>SUM(I40:K40)</f>
        <v>515</v>
      </c>
      <c r="I40" s="19">
        <v>510</v>
      </c>
      <c r="J40" s="20" t="s">
        <v>203</v>
      </c>
      <c r="K40" s="19">
        <v>5</v>
      </c>
    </row>
    <row r="41" spans="2:11" x14ac:dyDescent="0.2">
      <c r="B41" s="5" t="s">
        <v>163</v>
      </c>
      <c r="C41" s="18">
        <v>3</v>
      </c>
      <c r="D41" s="22">
        <f>SUM(E41:G41)</f>
        <v>40</v>
      </c>
      <c r="E41" s="19">
        <v>35</v>
      </c>
      <c r="F41" s="20" t="s">
        <v>203</v>
      </c>
      <c r="G41" s="19">
        <v>5</v>
      </c>
      <c r="H41" s="22">
        <f>SUM(I41:K41)</f>
        <v>1041</v>
      </c>
      <c r="I41" s="19">
        <v>1032</v>
      </c>
      <c r="J41" s="20" t="s">
        <v>203</v>
      </c>
      <c r="K41" s="19">
        <v>9</v>
      </c>
    </row>
    <row r="42" spans="2:11" x14ac:dyDescent="0.2">
      <c r="B42" s="5" t="s">
        <v>162</v>
      </c>
      <c r="C42" s="18">
        <v>11</v>
      </c>
      <c r="D42" s="22">
        <f>SUM(E42:G42)</f>
        <v>46</v>
      </c>
      <c r="E42" s="19">
        <v>25</v>
      </c>
      <c r="F42" s="19">
        <v>16</v>
      </c>
      <c r="G42" s="19">
        <v>5</v>
      </c>
      <c r="H42" s="22">
        <f>SUM(I42:K42)</f>
        <v>614</v>
      </c>
      <c r="I42" s="19">
        <v>513</v>
      </c>
      <c r="J42" s="19">
        <v>95</v>
      </c>
      <c r="K42" s="19">
        <v>6</v>
      </c>
    </row>
    <row r="43" spans="2:11" x14ac:dyDescent="0.2">
      <c r="B43" s="5" t="s">
        <v>161</v>
      </c>
      <c r="C43" s="18">
        <v>11</v>
      </c>
      <c r="D43" s="22">
        <f>SUM(E43:G43)</f>
        <v>32</v>
      </c>
      <c r="E43" s="19">
        <v>13</v>
      </c>
      <c r="F43" s="19">
        <v>18</v>
      </c>
      <c r="G43" s="19">
        <v>1</v>
      </c>
      <c r="H43" s="22">
        <f>SUM(I43:K43)</f>
        <v>278</v>
      </c>
      <c r="I43" s="19">
        <v>156</v>
      </c>
      <c r="J43" s="19">
        <v>121</v>
      </c>
      <c r="K43" s="19">
        <v>1</v>
      </c>
    </row>
    <row r="44" spans="2:11" x14ac:dyDescent="0.2">
      <c r="C44" s="18"/>
      <c r="E44" s="19"/>
      <c r="F44" s="19"/>
      <c r="G44" s="19"/>
    </row>
    <row r="45" spans="2:11" x14ac:dyDescent="0.2">
      <c r="B45" s="5" t="s">
        <v>160</v>
      </c>
      <c r="C45" s="18">
        <v>3</v>
      </c>
      <c r="D45" s="22">
        <f>SUM(E45:G45)</f>
        <v>27</v>
      </c>
      <c r="E45" s="19">
        <v>23</v>
      </c>
      <c r="F45" s="20" t="s">
        <v>203</v>
      </c>
      <c r="G45" s="19">
        <v>4</v>
      </c>
      <c r="H45" s="22">
        <f>SUM(I45:K45)</f>
        <v>538</v>
      </c>
      <c r="I45" s="19">
        <v>534</v>
      </c>
      <c r="J45" s="20" t="s">
        <v>203</v>
      </c>
      <c r="K45" s="19">
        <v>4</v>
      </c>
    </row>
    <row r="46" spans="2:11" x14ac:dyDescent="0.2">
      <c r="B46" s="5" t="s">
        <v>159</v>
      </c>
      <c r="C46" s="18">
        <v>4</v>
      </c>
      <c r="D46" s="22">
        <f>SUM(E46:G46)</f>
        <v>23</v>
      </c>
      <c r="E46" s="19">
        <v>21</v>
      </c>
      <c r="F46" s="20" t="s">
        <v>203</v>
      </c>
      <c r="G46" s="19">
        <v>2</v>
      </c>
      <c r="H46" s="22">
        <f>SUM(I46:K46)</f>
        <v>469</v>
      </c>
      <c r="I46" s="19">
        <v>467</v>
      </c>
      <c r="J46" s="20" t="s">
        <v>203</v>
      </c>
      <c r="K46" s="19">
        <v>2</v>
      </c>
    </row>
    <row r="47" spans="2:11" x14ac:dyDescent="0.2">
      <c r="B47" s="5" t="s">
        <v>158</v>
      </c>
      <c r="C47" s="18">
        <v>4</v>
      </c>
      <c r="D47" s="22">
        <f>SUM(E47:G47)</f>
        <v>26</v>
      </c>
      <c r="E47" s="19">
        <v>23</v>
      </c>
      <c r="F47" s="19">
        <v>1</v>
      </c>
      <c r="G47" s="19">
        <v>2</v>
      </c>
      <c r="H47" s="22">
        <f>SUM(I47:K47)</f>
        <v>452</v>
      </c>
      <c r="I47" s="19">
        <v>439</v>
      </c>
      <c r="J47" s="19">
        <v>10</v>
      </c>
      <c r="K47" s="19">
        <v>3</v>
      </c>
    </row>
    <row r="48" spans="2:11" x14ac:dyDescent="0.2">
      <c r="B48" s="5" t="s">
        <v>157</v>
      </c>
      <c r="C48" s="18">
        <v>5</v>
      </c>
      <c r="D48" s="22">
        <f>SUM(E48:G48)</f>
        <v>36</v>
      </c>
      <c r="E48" s="19">
        <v>33</v>
      </c>
      <c r="F48" s="19">
        <v>1</v>
      </c>
      <c r="G48" s="19">
        <v>2</v>
      </c>
      <c r="H48" s="22">
        <f>SUM(I48:K48)</f>
        <v>507</v>
      </c>
      <c r="I48" s="19">
        <v>492</v>
      </c>
      <c r="J48" s="19">
        <v>12</v>
      </c>
      <c r="K48" s="19">
        <v>3</v>
      </c>
    </row>
    <row r="49" spans="2:11" x14ac:dyDescent="0.2">
      <c r="B49" s="5" t="s">
        <v>156</v>
      </c>
      <c r="C49" s="18">
        <v>5</v>
      </c>
      <c r="D49" s="22">
        <f>SUM(E49:G49)</f>
        <v>24</v>
      </c>
      <c r="E49" s="19">
        <v>18</v>
      </c>
      <c r="F49" s="19">
        <v>6</v>
      </c>
      <c r="G49" s="20" t="s">
        <v>203</v>
      </c>
      <c r="H49" s="22">
        <f>SUM(I49:K49)</f>
        <v>155</v>
      </c>
      <c r="I49" s="19">
        <v>105</v>
      </c>
      <c r="J49" s="19">
        <v>50</v>
      </c>
      <c r="K49" s="20" t="s">
        <v>203</v>
      </c>
    </row>
    <row r="50" spans="2:11" x14ac:dyDescent="0.2">
      <c r="B50" s="5" t="s">
        <v>155</v>
      </c>
      <c r="C50" s="18">
        <v>3</v>
      </c>
      <c r="D50" s="22">
        <f>SUM(E50:G50)</f>
        <v>13</v>
      </c>
      <c r="E50" s="19">
        <v>8</v>
      </c>
      <c r="F50" s="19">
        <v>4</v>
      </c>
      <c r="G50" s="19">
        <v>1</v>
      </c>
      <c r="H50" s="22">
        <f>SUM(I50:K50)</f>
        <v>96</v>
      </c>
      <c r="I50" s="19">
        <v>64</v>
      </c>
      <c r="J50" s="19">
        <v>31</v>
      </c>
      <c r="K50" s="19">
        <v>1</v>
      </c>
    </row>
    <row r="51" spans="2:11" x14ac:dyDescent="0.2">
      <c r="B51" s="5" t="s">
        <v>154</v>
      </c>
      <c r="C51" s="18">
        <v>8</v>
      </c>
      <c r="D51" s="22">
        <f>SUM(E51:G51)</f>
        <v>44</v>
      </c>
      <c r="E51" s="19">
        <v>34</v>
      </c>
      <c r="F51" s="19">
        <v>6</v>
      </c>
      <c r="G51" s="19">
        <v>4</v>
      </c>
      <c r="H51" s="22">
        <f>SUM(I51:K51)</f>
        <v>312</v>
      </c>
      <c r="I51" s="19">
        <v>270</v>
      </c>
      <c r="J51" s="19">
        <v>35</v>
      </c>
      <c r="K51" s="19">
        <v>7</v>
      </c>
    </row>
    <row r="52" spans="2:11" x14ac:dyDescent="0.2">
      <c r="B52" s="5" t="s">
        <v>153</v>
      </c>
      <c r="C52" s="18">
        <v>3</v>
      </c>
      <c r="D52" s="22">
        <f>SUM(E52:G52)</f>
        <v>27</v>
      </c>
      <c r="E52" s="19">
        <v>24</v>
      </c>
      <c r="F52" s="20" t="s">
        <v>203</v>
      </c>
      <c r="G52" s="19">
        <v>3</v>
      </c>
      <c r="H52" s="22">
        <f>SUM(I52:K52)</f>
        <v>558</v>
      </c>
      <c r="I52" s="19">
        <v>554</v>
      </c>
      <c r="J52" s="20" t="s">
        <v>203</v>
      </c>
      <c r="K52" s="19">
        <v>4</v>
      </c>
    </row>
    <row r="53" spans="2:11" x14ac:dyDescent="0.2">
      <c r="B53" s="5" t="s">
        <v>152</v>
      </c>
      <c r="C53" s="18">
        <v>2</v>
      </c>
      <c r="D53" s="22">
        <f>SUM(E53:G53)</f>
        <v>27</v>
      </c>
      <c r="E53" s="19">
        <v>24</v>
      </c>
      <c r="F53" s="20" t="s">
        <v>203</v>
      </c>
      <c r="G53" s="19">
        <v>3</v>
      </c>
      <c r="H53" s="22">
        <f>SUM(I53:K53)</f>
        <v>551</v>
      </c>
      <c r="I53" s="19">
        <v>546</v>
      </c>
      <c r="J53" s="20" t="s">
        <v>203</v>
      </c>
      <c r="K53" s="19">
        <v>5</v>
      </c>
    </row>
    <row r="54" spans="2:11" x14ac:dyDescent="0.2">
      <c r="B54" s="5" t="s">
        <v>151</v>
      </c>
      <c r="C54" s="18">
        <v>9</v>
      </c>
      <c r="D54" s="22">
        <f>SUM(E54:G54)</f>
        <v>46</v>
      </c>
      <c r="E54" s="19">
        <v>36</v>
      </c>
      <c r="F54" s="19">
        <v>9</v>
      </c>
      <c r="G54" s="19">
        <v>1</v>
      </c>
      <c r="H54" s="22">
        <f>SUM(I54:K54)</f>
        <v>659</v>
      </c>
      <c r="I54" s="19">
        <v>583</v>
      </c>
      <c r="J54" s="19">
        <v>74</v>
      </c>
      <c r="K54" s="19">
        <v>2</v>
      </c>
    </row>
    <row r="55" spans="2:11" x14ac:dyDescent="0.2">
      <c r="C55" s="18"/>
      <c r="E55" s="19"/>
      <c r="F55" s="19"/>
      <c r="G55" s="19"/>
    </row>
    <row r="56" spans="2:11" x14ac:dyDescent="0.2">
      <c r="B56" s="5" t="s">
        <v>150</v>
      </c>
      <c r="C56" s="18">
        <v>7</v>
      </c>
      <c r="D56" s="22">
        <f>SUM(E56:G56)</f>
        <v>54</v>
      </c>
      <c r="E56" s="19">
        <v>48</v>
      </c>
      <c r="F56" s="19">
        <v>2</v>
      </c>
      <c r="G56" s="19">
        <v>4</v>
      </c>
      <c r="H56" s="22">
        <f>SUM(I56:K56)</f>
        <v>1165</v>
      </c>
      <c r="I56" s="19">
        <v>1138</v>
      </c>
      <c r="J56" s="19">
        <v>17</v>
      </c>
      <c r="K56" s="19">
        <v>10</v>
      </c>
    </row>
    <row r="57" spans="2:11" x14ac:dyDescent="0.2">
      <c r="B57" s="5" t="s">
        <v>149</v>
      </c>
      <c r="C57" s="18">
        <v>3</v>
      </c>
      <c r="D57" s="22">
        <f>SUM(E57:G57)</f>
        <v>17</v>
      </c>
      <c r="E57" s="19">
        <v>12</v>
      </c>
      <c r="F57" s="19">
        <v>3</v>
      </c>
      <c r="G57" s="19">
        <v>2</v>
      </c>
      <c r="H57" s="22">
        <f>SUM(I57:K57)</f>
        <v>196</v>
      </c>
      <c r="I57" s="19">
        <v>171</v>
      </c>
      <c r="J57" s="19">
        <v>22</v>
      </c>
      <c r="K57" s="19">
        <v>3</v>
      </c>
    </row>
    <row r="58" spans="2:11" x14ac:dyDescent="0.2">
      <c r="B58" s="5" t="s">
        <v>148</v>
      </c>
      <c r="C58" s="18">
        <v>3</v>
      </c>
      <c r="D58" s="22">
        <f>SUM(E58:G58)</f>
        <v>13</v>
      </c>
      <c r="E58" s="19">
        <v>6</v>
      </c>
      <c r="F58" s="19">
        <v>6</v>
      </c>
      <c r="G58" s="19">
        <v>1</v>
      </c>
      <c r="H58" s="22">
        <f>SUM(I58:K58)</f>
        <v>195</v>
      </c>
      <c r="I58" s="19">
        <v>155</v>
      </c>
      <c r="J58" s="19">
        <v>39</v>
      </c>
      <c r="K58" s="19">
        <v>1</v>
      </c>
    </row>
    <row r="59" spans="2:11" x14ac:dyDescent="0.2">
      <c r="B59" s="5" t="s">
        <v>147</v>
      </c>
      <c r="C59" s="18">
        <v>5</v>
      </c>
      <c r="D59" s="22">
        <f>SUM(E59:G59)</f>
        <v>45</v>
      </c>
      <c r="E59" s="19">
        <v>41</v>
      </c>
      <c r="F59" s="20" t="s">
        <v>203</v>
      </c>
      <c r="G59" s="19">
        <v>4</v>
      </c>
      <c r="H59" s="22">
        <f>SUM(I59:K59)</f>
        <v>985</v>
      </c>
      <c r="I59" s="19">
        <v>977</v>
      </c>
      <c r="J59" s="20" t="s">
        <v>203</v>
      </c>
      <c r="K59" s="19">
        <v>8</v>
      </c>
    </row>
    <row r="60" spans="2:11" x14ac:dyDescent="0.2">
      <c r="B60" s="5" t="s">
        <v>146</v>
      </c>
      <c r="C60" s="18">
        <v>6</v>
      </c>
      <c r="D60" s="22">
        <f>SUM(E60:G60)</f>
        <v>25</v>
      </c>
      <c r="E60" s="19">
        <v>12</v>
      </c>
      <c r="F60" s="19">
        <v>11</v>
      </c>
      <c r="G60" s="19">
        <v>2</v>
      </c>
      <c r="H60" s="22">
        <f>SUM(I60:K60)</f>
        <v>264</v>
      </c>
      <c r="I60" s="19">
        <v>178</v>
      </c>
      <c r="J60" s="19">
        <v>83</v>
      </c>
      <c r="K60" s="19">
        <v>3</v>
      </c>
    </row>
    <row r="61" spans="2:11" x14ac:dyDescent="0.2">
      <c r="B61" s="5" t="s">
        <v>145</v>
      </c>
      <c r="C61" s="18">
        <v>4</v>
      </c>
      <c r="D61" s="22">
        <f>SUM(E61:G61)</f>
        <v>20</v>
      </c>
      <c r="E61" s="19">
        <v>12</v>
      </c>
      <c r="F61" s="19">
        <v>7</v>
      </c>
      <c r="G61" s="19">
        <v>1</v>
      </c>
      <c r="H61" s="22">
        <f>SUM(I61:K61)</f>
        <v>293</v>
      </c>
      <c r="I61" s="19">
        <v>252</v>
      </c>
      <c r="J61" s="19">
        <v>40</v>
      </c>
      <c r="K61" s="19">
        <v>1</v>
      </c>
    </row>
    <row r="62" spans="2:11" x14ac:dyDescent="0.2">
      <c r="B62" s="5" t="s">
        <v>144</v>
      </c>
      <c r="C62" s="18">
        <v>10</v>
      </c>
      <c r="D62" s="22">
        <f>SUM(E62:G62)</f>
        <v>56</v>
      </c>
      <c r="E62" s="19">
        <v>47</v>
      </c>
      <c r="F62" s="19">
        <v>8</v>
      </c>
      <c r="G62" s="19">
        <v>1</v>
      </c>
      <c r="H62" s="22">
        <f>SUM(I62:K62)</f>
        <v>851</v>
      </c>
      <c r="I62" s="19">
        <v>768</v>
      </c>
      <c r="J62" s="19">
        <v>82</v>
      </c>
      <c r="K62" s="19">
        <v>1</v>
      </c>
    </row>
    <row r="63" spans="2:11" x14ac:dyDescent="0.2">
      <c r="C63" s="18"/>
      <c r="E63" s="19"/>
      <c r="F63" s="19"/>
      <c r="G63" s="19"/>
    </row>
    <row r="64" spans="2:11" x14ac:dyDescent="0.2">
      <c r="B64" s="5" t="s">
        <v>143</v>
      </c>
      <c r="C64" s="18">
        <v>9</v>
      </c>
      <c r="D64" s="22">
        <f>SUM(E64:G64)</f>
        <v>56</v>
      </c>
      <c r="E64" s="19">
        <v>47</v>
      </c>
      <c r="F64" s="19">
        <v>6</v>
      </c>
      <c r="G64" s="19">
        <v>3</v>
      </c>
      <c r="H64" s="22">
        <f>SUM(I64:K64)</f>
        <v>1031</v>
      </c>
      <c r="I64" s="19">
        <v>964</v>
      </c>
      <c r="J64" s="19">
        <v>63</v>
      </c>
      <c r="K64" s="19">
        <v>4</v>
      </c>
    </row>
    <row r="65" spans="1:11" x14ac:dyDescent="0.2">
      <c r="B65" s="5" t="s">
        <v>142</v>
      </c>
      <c r="C65" s="18">
        <v>1</v>
      </c>
      <c r="D65" s="22">
        <f>SUM(E65:G65)</f>
        <v>8</v>
      </c>
      <c r="E65" s="19">
        <v>7</v>
      </c>
      <c r="F65" s="20" t="s">
        <v>203</v>
      </c>
      <c r="G65" s="19">
        <v>1</v>
      </c>
      <c r="H65" s="22">
        <f>SUM(I65:K65)</f>
        <v>210</v>
      </c>
      <c r="I65" s="19">
        <v>209</v>
      </c>
      <c r="J65" s="20" t="s">
        <v>203</v>
      </c>
      <c r="K65" s="19">
        <v>1</v>
      </c>
    </row>
    <row r="66" spans="1:11" x14ac:dyDescent="0.2">
      <c r="B66" s="5" t="s">
        <v>141</v>
      </c>
      <c r="C66" s="18">
        <v>5</v>
      </c>
      <c r="D66" s="22">
        <f>SUM(E66:G66)</f>
        <v>27</v>
      </c>
      <c r="E66" s="19">
        <v>20</v>
      </c>
      <c r="F66" s="19">
        <v>5</v>
      </c>
      <c r="G66" s="19">
        <v>2</v>
      </c>
      <c r="H66" s="22">
        <f>SUM(I66:K66)</f>
        <v>303</v>
      </c>
      <c r="I66" s="19">
        <v>261</v>
      </c>
      <c r="J66" s="19">
        <v>38</v>
      </c>
      <c r="K66" s="19">
        <v>4</v>
      </c>
    </row>
    <row r="67" spans="1:11" x14ac:dyDescent="0.2">
      <c r="B67" s="5" t="s">
        <v>140</v>
      </c>
      <c r="C67" s="18">
        <v>8</v>
      </c>
      <c r="D67" s="22">
        <f>SUM(E67:G67)</f>
        <v>19</v>
      </c>
      <c r="E67" s="19">
        <v>12</v>
      </c>
      <c r="F67" s="19">
        <v>5</v>
      </c>
      <c r="G67" s="19">
        <v>2</v>
      </c>
      <c r="H67" s="22">
        <f>SUM(I67:K67)</f>
        <v>135</v>
      </c>
      <c r="I67" s="19">
        <v>93</v>
      </c>
      <c r="J67" s="19">
        <v>39</v>
      </c>
      <c r="K67" s="19">
        <v>3</v>
      </c>
    </row>
    <row r="68" spans="1:11" x14ac:dyDescent="0.2">
      <c r="B68" s="5" t="s">
        <v>139</v>
      </c>
      <c r="C68" s="18">
        <v>6</v>
      </c>
      <c r="D68" s="22">
        <f>SUM(E68:G68)</f>
        <v>7</v>
      </c>
      <c r="E68" s="19">
        <v>6</v>
      </c>
      <c r="F68" s="20" t="s">
        <v>203</v>
      </c>
      <c r="G68" s="19">
        <v>1</v>
      </c>
      <c r="H68" s="22">
        <f>SUM(I68:K68)</f>
        <v>109</v>
      </c>
      <c r="I68" s="19">
        <v>108</v>
      </c>
      <c r="J68" s="20" t="s">
        <v>203</v>
      </c>
      <c r="K68" s="19">
        <v>1</v>
      </c>
    </row>
    <row r="69" spans="1:11" x14ac:dyDescent="0.2">
      <c r="B69" s="5" t="s">
        <v>138</v>
      </c>
      <c r="C69" s="18">
        <v>5</v>
      </c>
      <c r="D69" s="22">
        <f>SUM(E69:G69)</f>
        <v>22</v>
      </c>
      <c r="E69" s="19">
        <v>20</v>
      </c>
      <c r="F69" s="19">
        <v>2</v>
      </c>
      <c r="G69" s="20" t="s">
        <v>203</v>
      </c>
      <c r="H69" s="22">
        <f>SUM(I69:K69)</f>
        <v>238</v>
      </c>
      <c r="I69" s="19">
        <v>217</v>
      </c>
      <c r="J69" s="19">
        <v>21</v>
      </c>
      <c r="K69" s="20" t="s">
        <v>203</v>
      </c>
    </row>
    <row r="70" spans="1:11" x14ac:dyDescent="0.2">
      <c r="B70" s="5" t="s">
        <v>137</v>
      </c>
      <c r="C70" s="18">
        <v>1</v>
      </c>
      <c r="D70" s="22">
        <f>SUM(E70:G70)</f>
        <v>3</v>
      </c>
      <c r="E70" s="19">
        <v>1</v>
      </c>
      <c r="F70" s="19">
        <v>2</v>
      </c>
      <c r="G70" s="20" t="s">
        <v>203</v>
      </c>
      <c r="H70" s="22">
        <f>SUM(I70:K70)</f>
        <v>27</v>
      </c>
      <c r="I70" s="19">
        <v>9</v>
      </c>
      <c r="J70" s="19">
        <v>18</v>
      </c>
      <c r="K70" s="20" t="s">
        <v>203</v>
      </c>
    </row>
    <row r="71" spans="1:11" ht="18" thickBot="1" x14ac:dyDescent="0.25">
      <c r="B71" s="24"/>
      <c r="C71" s="23"/>
      <c r="D71" s="24"/>
      <c r="E71" s="33"/>
      <c r="F71" s="33"/>
      <c r="G71" s="33"/>
      <c r="H71" s="24"/>
      <c r="I71" s="24"/>
      <c r="J71" s="24"/>
      <c r="K71" s="24"/>
    </row>
    <row r="72" spans="1:11" x14ac:dyDescent="0.2">
      <c r="B72" s="2"/>
      <c r="C72" s="5" t="s">
        <v>39</v>
      </c>
      <c r="D72" s="2"/>
      <c r="E72" s="2"/>
      <c r="F72" s="2"/>
      <c r="G72" s="2"/>
      <c r="H72" s="2"/>
      <c r="I72" s="2"/>
      <c r="J72" s="2"/>
      <c r="K72" s="2"/>
    </row>
    <row r="73" spans="1:11" x14ac:dyDescent="0.2">
      <c r="A73" s="5"/>
      <c r="C73" s="2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7"/>
  <dimension ref="A1:J73"/>
  <sheetViews>
    <sheetView showGridLines="0" zoomScale="75" workbookViewId="0"/>
  </sheetViews>
  <sheetFormatPr defaultColWidth="13.69921875" defaultRowHeight="17.25" x14ac:dyDescent="0.2"/>
  <cols>
    <col min="1" max="1" width="10.69921875" style="6" customWidth="1"/>
    <col min="2" max="2" width="2.69921875" style="6" customWidth="1"/>
    <col min="3" max="3" width="18.69921875" style="6" customWidth="1"/>
    <col min="4" max="16384" width="13.69921875" style="6"/>
  </cols>
  <sheetData>
    <row r="1" spans="1:10" x14ac:dyDescent="0.2">
      <c r="A1" s="5"/>
    </row>
    <row r="6" spans="1:10" x14ac:dyDescent="0.2">
      <c r="F6" s="1" t="s">
        <v>222</v>
      </c>
    </row>
    <row r="7" spans="1:10" x14ac:dyDescent="0.2">
      <c r="D7" s="1" t="s">
        <v>221</v>
      </c>
    </row>
    <row r="8" spans="1:10" ht="18" thickBot="1" x14ac:dyDescent="0.25">
      <c r="B8" s="7"/>
      <c r="C8" s="7"/>
      <c r="D8" s="7"/>
      <c r="E8" s="7"/>
      <c r="F8" s="24"/>
      <c r="G8" s="7"/>
      <c r="H8" s="7"/>
      <c r="I8" s="8" t="s">
        <v>220</v>
      </c>
    </row>
    <row r="9" spans="1:10" x14ac:dyDescent="0.2">
      <c r="D9" s="26" t="s">
        <v>219</v>
      </c>
      <c r="E9" s="11" t="s">
        <v>218</v>
      </c>
      <c r="F9" s="12"/>
      <c r="G9" s="12"/>
      <c r="H9" s="12"/>
      <c r="I9" s="14" t="s">
        <v>217</v>
      </c>
    </row>
    <row r="10" spans="1:10" x14ac:dyDescent="0.2">
      <c r="B10" s="12"/>
      <c r="C10" s="12"/>
      <c r="D10" s="15" t="s">
        <v>216</v>
      </c>
      <c r="E10" s="15" t="s">
        <v>215</v>
      </c>
      <c r="F10" s="13" t="s">
        <v>214</v>
      </c>
      <c r="G10" s="15" t="s">
        <v>213</v>
      </c>
      <c r="H10" s="15" t="s">
        <v>212</v>
      </c>
      <c r="I10" s="13" t="s">
        <v>211</v>
      </c>
      <c r="J10" s="37"/>
    </row>
    <row r="11" spans="1:10" x14ac:dyDescent="0.2">
      <c r="D11" s="9"/>
    </row>
    <row r="12" spans="1:10" x14ac:dyDescent="0.2">
      <c r="C12" s="35" t="s">
        <v>210</v>
      </c>
      <c r="D12" s="21">
        <f>E12+F12+G12+H12</f>
        <v>777</v>
      </c>
      <c r="E12" s="19">
        <v>453</v>
      </c>
      <c r="F12" s="19">
        <v>3</v>
      </c>
      <c r="G12" s="19">
        <v>165</v>
      </c>
      <c r="H12" s="19">
        <v>156</v>
      </c>
      <c r="I12" s="19">
        <v>989</v>
      </c>
    </row>
    <row r="13" spans="1:10" x14ac:dyDescent="0.2">
      <c r="C13" s="35" t="s">
        <v>77</v>
      </c>
      <c r="D13" s="21">
        <f>E13+F13+G13+H13</f>
        <v>793</v>
      </c>
      <c r="E13" s="19">
        <v>429</v>
      </c>
      <c r="F13" s="19">
        <v>2</v>
      </c>
      <c r="G13" s="19">
        <v>240</v>
      </c>
      <c r="H13" s="19">
        <v>122</v>
      </c>
      <c r="I13" s="19">
        <v>921</v>
      </c>
    </row>
    <row r="14" spans="1:10" x14ac:dyDescent="0.2">
      <c r="C14" s="35" t="s">
        <v>76</v>
      </c>
      <c r="D14" s="21">
        <f>E14+F14+G14+H14</f>
        <v>827</v>
      </c>
      <c r="E14" s="19">
        <v>454</v>
      </c>
      <c r="F14" s="19">
        <v>2</v>
      </c>
      <c r="G14" s="19">
        <v>261</v>
      </c>
      <c r="H14" s="19">
        <v>110</v>
      </c>
      <c r="I14" s="19">
        <v>901</v>
      </c>
    </row>
    <row r="15" spans="1:10" x14ac:dyDescent="0.2">
      <c r="C15" s="35" t="s">
        <v>75</v>
      </c>
      <c r="D15" s="21">
        <f>E15+F15+G15+H15</f>
        <v>849</v>
      </c>
      <c r="E15" s="19">
        <v>424</v>
      </c>
      <c r="F15" s="19">
        <v>2</v>
      </c>
      <c r="G15" s="19">
        <v>283</v>
      </c>
      <c r="H15" s="19">
        <v>140</v>
      </c>
      <c r="I15" s="19">
        <v>877</v>
      </c>
    </row>
    <row r="16" spans="1:10" x14ac:dyDescent="0.2">
      <c r="C16" s="35" t="s">
        <v>74</v>
      </c>
      <c r="D16" s="21">
        <f>E16+F16+G16+H16</f>
        <v>977</v>
      </c>
      <c r="E16" s="19">
        <v>488</v>
      </c>
      <c r="F16" s="19">
        <v>2</v>
      </c>
      <c r="G16" s="19">
        <v>376</v>
      </c>
      <c r="H16" s="19">
        <v>111</v>
      </c>
      <c r="I16" s="19">
        <v>819</v>
      </c>
    </row>
    <row r="17" spans="1:9" x14ac:dyDescent="0.2">
      <c r="C17" s="35" t="s">
        <v>73</v>
      </c>
      <c r="D17" s="21">
        <f>E17+F17+G17+H17</f>
        <v>992</v>
      </c>
      <c r="E17" s="19">
        <v>487</v>
      </c>
      <c r="F17" s="19">
        <v>6</v>
      </c>
      <c r="G17" s="19">
        <v>388</v>
      </c>
      <c r="H17" s="19">
        <v>111</v>
      </c>
      <c r="I17" s="19">
        <v>792</v>
      </c>
    </row>
    <row r="18" spans="1:9" x14ac:dyDescent="0.2">
      <c r="C18" s="36" t="s">
        <v>72</v>
      </c>
      <c r="D18" s="3">
        <f>SUM(D20:D70)</f>
        <v>973</v>
      </c>
      <c r="E18" s="2">
        <f>SUM(E20:E70)</f>
        <v>454</v>
      </c>
      <c r="F18" s="2">
        <f>SUM(F20:F70)</f>
        <v>4</v>
      </c>
      <c r="G18" s="2">
        <f>SUM(G20:G70)</f>
        <v>410</v>
      </c>
      <c r="H18" s="2">
        <f>SUM(H20:H70)</f>
        <v>105</v>
      </c>
      <c r="I18" s="2">
        <f>SUM(I20:I70)</f>
        <v>812</v>
      </c>
    </row>
    <row r="19" spans="1:9" x14ac:dyDescent="0.2">
      <c r="D19" s="9"/>
    </row>
    <row r="20" spans="1:9" x14ac:dyDescent="0.2">
      <c r="C20" s="35" t="s">
        <v>186</v>
      </c>
      <c r="D20" s="21">
        <f>E20+F20+G20+H20</f>
        <v>373</v>
      </c>
      <c r="E20" s="19">
        <v>219</v>
      </c>
      <c r="F20" s="19">
        <v>2</v>
      </c>
      <c r="G20" s="19">
        <v>118</v>
      </c>
      <c r="H20" s="19">
        <v>34</v>
      </c>
      <c r="I20" s="19">
        <v>11</v>
      </c>
    </row>
    <row r="21" spans="1:9" x14ac:dyDescent="0.2">
      <c r="C21" s="35" t="s">
        <v>185</v>
      </c>
      <c r="D21" s="21">
        <f>E21+F21+G21+H21</f>
        <v>24</v>
      </c>
      <c r="E21" s="19">
        <v>5</v>
      </c>
      <c r="F21" s="20" t="s">
        <v>207</v>
      </c>
      <c r="G21" s="19">
        <v>16</v>
      </c>
      <c r="H21" s="19">
        <v>3</v>
      </c>
      <c r="I21" s="19">
        <v>7</v>
      </c>
    </row>
    <row r="22" spans="1:9" x14ac:dyDescent="0.2">
      <c r="C22" s="35" t="s">
        <v>184</v>
      </c>
      <c r="D22" s="21">
        <f>E22+F22+G22+H22</f>
        <v>60</v>
      </c>
      <c r="E22" s="19">
        <v>9</v>
      </c>
      <c r="F22" s="20" t="s">
        <v>207</v>
      </c>
      <c r="G22" s="19">
        <v>47</v>
      </c>
      <c r="H22" s="19">
        <v>4</v>
      </c>
      <c r="I22" s="19">
        <v>54</v>
      </c>
    </row>
    <row r="23" spans="1:9" x14ac:dyDescent="0.2">
      <c r="C23" s="35" t="s">
        <v>183</v>
      </c>
      <c r="D23" s="21">
        <f>E23+F23+G23+H23</f>
        <v>25</v>
      </c>
      <c r="E23" s="19">
        <v>8</v>
      </c>
      <c r="F23" s="20" t="s">
        <v>207</v>
      </c>
      <c r="G23" s="19">
        <v>16</v>
      </c>
      <c r="H23" s="19">
        <v>1</v>
      </c>
      <c r="I23" s="20" t="s">
        <v>207</v>
      </c>
    </row>
    <row r="24" spans="1:9" x14ac:dyDescent="0.2">
      <c r="C24" s="35" t="s">
        <v>182</v>
      </c>
      <c r="D24" s="21">
        <f>E24+F24+G24+H24</f>
        <v>38</v>
      </c>
      <c r="E24" s="19">
        <v>22</v>
      </c>
      <c r="F24" s="20" t="s">
        <v>207</v>
      </c>
      <c r="G24" s="19">
        <v>6</v>
      </c>
      <c r="H24" s="19">
        <v>10</v>
      </c>
      <c r="I24" s="19">
        <v>9</v>
      </c>
    </row>
    <row r="25" spans="1:9" x14ac:dyDescent="0.2">
      <c r="C25" s="35" t="s">
        <v>181</v>
      </c>
      <c r="D25" s="21">
        <f>E25+F25+G25+H25</f>
        <v>79</v>
      </c>
      <c r="E25" s="19">
        <v>25</v>
      </c>
      <c r="F25" s="20" t="s">
        <v>207</v>
      </c>
      <c r="G25" s="19">
        <v>39</v>
      </c>
      <c r="H25" s="19">
        <v>15</v>
      </c>
      <c r="I25" s="19">
        <v>52</v>
      </c>
    </row>
    <row r="26" spans="1:9" x14ac:dyDescent="0.2">
      <c r="C26" s="35" t="s">
        <v>180</v>
      </c>
      <c r="D26" s="21">
        <f>E26+F26+G26+H26</f>
        <v>27</v>
      </c>
      <c r="E26" s="19">
        <v>16</v>
      </c>
      <c r="F26" s="20" t="s">
        <v>207</v>
      </c>
      <c r="G26" s="19">
        <v>11</v>
      </c>
      <c r="H26" s="20" t="s">
        <v>207</v>
      </c>
      <c r="I26" s="20" t="s">
        <v>207</v>
      </c>
    </row>
    <row r="27" spans="1:9" x14ac:dyDescent="0.2">
      <c r="D27" s="9"/>
      <c r="E27" s="19"/>
      <c r="F27" s="19"/>
      <c r="G27" s="19"/>
      <c r="H27" s="19"/>
      <c r="I27" s="19"/>
    </row>
    <row r="28" spans="1:9" x14ac:dyDescent="0.2">
      <c r="C28" s="35" t="s">
        <v>179</v>
      </c>
      <c r="D28" s="21">
        <f>E28+F28+G28+H28</f>
        <v>12</v>
      </c>
      <c r="E28" s="19">
        <v>6</v>
      </c>
      <c r="F28" s="20" t="s">
        <v>207</v>
      </c>
      <c r="G28" s="19">
        <v>6</v>
      </c>
      <c r="H28" s="20" t="s">
        <v>207</v>
      </c>
      <c r="I28" s="20" t="s">
        <v>207</v>
      </c>
    </row>
    <row r="29" spans="1:9" x14ac:dyDescent="0.2">
      <c r="C29" s="35" t="s">
        <v>178</v>
      </c>
      <c r="D29" s="21">
        <f>E29+F29+G29+H29</f>
        <v>8</v>
      </c>
      <c r="E29" s="19">
        <v>4</v>
      </c>
      <c r="F29" s="20" t="s">
        <v>207</v>
      </c>
      <c r="G29" s="19">
        <v>3</v>
      </c>
      <c r="H29" s="19">
        <v>1</v>
      </c>
      <c r="I29" s="19">
        <v>2</v>
      </c>
    </row>
    <row r="30" spans="1:9" x14ac:dyDescent="0.2">
      <c r="C30" s="35" t="s">
        <v>177</v>
      </c>
      <c r="D30" s="21">
        <f>E30+F30+G30+H30</f>
        <v>4</v>
      </c>
      <c r="E30" s="19">
        <v>3</v>
      </c>
      <c r="F30" s="20" t="s">
        <v>207</v>
      </c>
      <c r="G30" s="20" t="s">
        <v>207</v>
      </c>
      <c r="H30" s="19">
        <v>1</v>
      </c>
      <c r="I30" s="19">
        <v>40</v>
      </c>
    </row>
    <row r="31" spans="1:9" x14ac:dyDescent="0.2">
      <c r="C31" s="35" t="s">
        <v>176</v>
      </c>
      <c r="D31" s="21">
        <f>E31+F31+G31+H31</f>
        <v>23</v>
      </c>
      <c r="E31" s="19">
        <v>9</v>
      </c>
      <c r="F31" s="19">
        <v>1</v>
      </c>
      <c r="G31" s="19">
        <v>7</v>
      </c>
      <c r="H31" s="19">
        <v>6</v>
      </c>
      <c r="I31" s="19">
        <v>7</v>
      </c>
    </row>
    <row r="32" spans="1:9" x14ac:dyDescent="0.2">
      <c r="A32" s="2"/>
      <c r="C32" s="35" t="s">
        <v>175</v>
      </c>
      <c r="D32" s="21">
        <f>E32+F32+G32+H32</f>
        <v>9</v>
      </c>
      <c r="E32" s="19">
        <v>7</v>
      </c>
      <c r="F32" s="20" t="s">
        <v>207</v>
      </c>
      <c r="G32" s="19">
        <v>2</v>
      </c>
      <c r="H32" s="20" t="s">
        <v>207</v>
      </c>
      <c r="I32" s="19">
        <v>25</v>
      </c>
    </row>
    <row r="33" spans="3:9" x14ac:dyDescent="0.2">
      <c r="C33" s="35" t="s">
        <v>174</v>
      </c>
      <c r="D33" s="21">
        <f>E33+F33+G33+H33</f>
        <v>5</v>
      </c>
      <c r="E33" s="20" t="s">
        <v>207</v>
      </c>
      <c r="F33" s="20" t="s">
        <v>207</v>
      </c>
      <c r="G33" s="19">
        <v>5</v>
      </c>
      <c r="H33" s="20" t="s">
        <v>207</v>
      </c>
      <c r="I33" s="19">
        <v>10</v>
      </c>
    </row>
    <row r="34" spans="3:9" x14ac:dyDescent="0.2">
      <c r="C34" s="35" t="s">
        <v>173</v>
      </c>
      <c r="D34" s="21">
        <f>E34+F34+G34+H34</f>
        <v>6</v>
      </c>
      <c r="E34" s="19">
        <v>3</v>
      </c>
      <c r="F34" s="20" t="s">
        <v>207</v>
      </c>
      <c r="G34" s="19">
        <v>2</v>
      </c>
      <c r="H34" s="19">
        <v>1</v>
      </c>
      <c r="I34" s="19">
        <v>28</v>
      </c>
    </row>
    <row r="35" spans="3:9" x14ac:dyDescent="0.2">
      <c r="C35" s="35" t="s">
        <v>172</v>
      </c>
      <c r="D35" s="21">
        <f>E35+F35+G35+H35</f>
        <v>20</v>
      </c>
      <c r="E35" s="19">
        <v>11</v>
      </c>
      <c r="F35" s="20" t="s">
        <v>207</v>
      </c>
      <c r="G35" s="19">
        <v>9</v>
      </c>
      <c r="H35" s="20" t="s">
        <v>207</v>
      </c>
      <c r="I35" s="19">
        <v>1</v>
      </c>
    </row>
    <row r="36" spans="3:9" x14ac:dyDescent="0.2">
      <c r="C36" s="35" t="s">
        <v>171</v>
      </c>
      <c r="D36" s="21">
        <f>E36+F36+G36+H36</f>
        <v>57</v>
      </c>
      <c r="E36" s="19">
        <v>35</v>
      </c>
      <c r="F36" s="20" t="s">
        <v>207</v>
      </c>
      <c r="G36" s="19">
        <v>14</v>
      </c>
      <c r="H36" s="19">
        <v>8</v>
      </c>
      <c r="I36" s="19">
        <v>3</v>
      </c>
    </row>
    <row r="37" spans="3:9" x14ac:dyDescent="0.2">
      <c r="C37" s="35" t="s">
        <v>209</v>
      </c>
      <c r="D37" s="21">
        <f>E37+F37+G37+H37</f>
        <v>13</v>
      </c>
      <c r="E37" s="19">
        <v>4</v>
      </c>
      <c r="F37" s="20" t="s">
        <v>207</v>
      </c>
      <c r="G37" s="19">
        <v>9</v>
      </c>
      <c r="H37" s="20" t="s">
        <v>207</v>
      </c>
      <c r="I37" s="19">
        <v>16</v>
      </c>
    </row>
    <row r="38" spans="3:9" x14ac:dyDescent="0.2">
      <c r="C38" s="35" t="s">
        <v>169</v>
      </c>
      <c r="D38" s="21">
        <f>E38+F38+G38+H38</f>
        <v>7</v>
      </c>
      <c r="E38" s="20" t="s">
        <v>207</v>
      </c>
      <c r="F38" s="20" t="s">
        <v>207</v>
      </c>
      <c r="G38" s="19">
        <v>6</v>
      </c>
      <c r="H38" s="19">
        <v>1</v>
      </c>
      <c r="I38" s="19">
        <v>14</v>
      </c>
    </row>
    <row r="39" spans="3:9" x14ac:dyDescent="0.2">
      <c r="C39" s="35" t="s">
        <v>168</v>
      </c>
      <c r="D39" s="21">
        <f>E39+F39+G39+H39</f>
        <v>4</v>
      </c>
      <c r="E39" s="20" t="s">
        <v>207</v>
      </c>
      <c r="F39" s="20" t="s">
        <v>207</v>
      </c>
      <c r="G39" s="19">
        <v>4</v>
      </c>
      <c r="H39" s="20" t="s">
        <v>207</v>
      </c>
      <c r="I39" s="20" t="s">
        <v>207</v>
      </c>
    </row>
    <row r="40" spans="3:9" x14ac:dyDescent="0.2">
      <c r="C40" s="35" t="s">
        <v>167</v>
      </c>
      <c r="D40" s="21">
        <f>E40+F40+G40+H40</f>
        <v>4</v>
      </c>
      <c r="E40" s="19">
        <v>3</v>
      </c>
      <c r="F40" s="20" t="s">
        <v>207</v>
      </c>
      <c r="G40" s="20" t="s">
        <v>207</v>
      </c>
      <c r="H40" s="19">
        <v>1</v>
      </c>
      <c r="I40" s="20" t="s">
        <v>207</v>
      </c>
    </row>
    <row r="41" spans="3:9" x14ac:dyDescent="0.2">
      <c r="C41" s="35" t="s">
        <v>166</v>
      </c>
      <c r="D41" s="16" t="s">
        <v>207</v>
      </c>
      <c r="E41" s="20" t="s">
        <v>207</v>
      </c>
      <c r="F41" s="20" t="s">
        <v>207</v>
      </c>
      <c r="G41" s="20" t="s">
        <v>207</v>
      </c>
      <c r="H41" s="20" t="s">
        <v>207</v>
      </c>
      <c r="I41" s="19">
        <v>8</v>
      </c>
    </row>
    <row r="42" spans="3:9" x14ac:dyDescent="0.2">
      <c r="C42" s="35" t="s">
        <v>165</v>
      </c>
      <c r="D42" s="21">
        <f>E42+F42+G42+H42</f>
        <v>23</v>
      </c>
      <c r="E42" s="19">
        <v>12</v>
      </c>
      <c r="F42" s="20" t="s">
        <v>207</v>
      </c>
      <c r="G42" s="19">
        <v>11</v>
      </c>
      <c r="H42" s="20" t="s">
        <v>207</v>
      </c>
      <c r="I42" s="20" t="s">
        <v>207</v>
      </c>
    </row>
    <row r="43" spans="3:9" x14ac:dyDescent="0.2">
      <c r="C43" s="35" t="s">
        <v>164</v>
      </c>
      <c r="D43" s="21">
        <f>E43+F43+G43+H43</f>
        <v>12</v>
      </c>
      <c r="E43" s="19">
        <v>6</v>
      </c>
      <c r="F43" s="20" t="s">
        <v>207</v>
      </c>
      <c r="G43" s="19">
        <v>4</v>
      </c>
      <c r="H43" s="19">
        <v>2</v>
      </c>
      <c r="I43" s="19">
        <v>40</v>
      </c>
    </row>
    <row r="44" spans="3:9" x14ac:dyDescent="0.2">
      <c r="C44" s="35" t="s">
        <v>163</v>
      </c>
      <c r="D44" s="21">
        <f>E44+F44+G44+H44</f>
        <v>8</v>
      </c>
      <c r="E44" s="19">
        <v>1</v>
      </c>
      <c r="F44" s="20" t="s">
        <v>207</v>
      </c>
      <c r="G44" s="19">
        <v>7</v>
      </c>
      <c r="H44" s="20" t="s">
        <v>207</v>
      </c>
      <c r="I44" s="20" t="s">
        <v>207</v>
      </c>
    </row>
    <row r="45" spans="3:9" x14ac:dyDescent="0.2">
      <c r="C45" s="35" t="s">
        <v>162</v>
      </c>
      <c r="D45" s="21">
        <f>E45+F45+G45+H45</f>
        <v>4</v>
      </c>
      <c r="E45" s="19">
        <v>2</v>
      </c>
      <c r="F45" s="20" t="s">
        <v>207</v>
      </c>
      <c r="G45" s="19">
        <v>1</v>
      </c>
      <c r="H45" s="19">
        <v>1</v>
      </c>
      <c r="I45" s="19">
        <v>23</v>
      </c>
    </row>
    <row r="46" spans="3:9" x14ac:dyDescent="0.2">
      <c r="C46" s="35" t="s">
        <v>161</v>
      </c>
      <c r="D46" s="21">
        <f>E46+F46+G46+H46</f>
        <v>3</v>
      </c>
      <c r="E46" s="19">
        <v>1</v>
      </c>
      <c r="F46" s="20" t="s">
        <v>207</v>
      </c>
      <c r="G46" s="19">
        <v>2</v>
      </c>
      <c r="H46" s="20" t="s">
        <v>207</v>
      </c>
      <c r="I46" s="19">
        <v>18</v>
      </c>
    </row>
    <row r="47" spans="3:9" x14ac:dyDescent="0.2">
      <c r="C47" s="35" t="s">
        <v>160</v>
      </c>
      <c r="D47" s="21">
        <f>E47+F47+G47+H47</f>
        <v>11</v>
      </c>
      <c r="E47" s="19">
        <v>4</v>
      </c>
      <c r="F47" s="20" t="s">
        <v>207</v>
      </c>
      <c r="G47" s="19">
        <v>7</v>
      </c>
      <c r="H47" s="20" t="s">
        <v>207</v>
      </c>
      <c r="I47" s="20" t="s">
        <v>207</v>
      </c>
    </row>
    <row r="48" spans="3:9" x14ac:dyDescent="0.2">
      <c r="C48" s="35" t="s">
        <v>159</v>
      </c>
      <c r="D48" s="21">
        <f>E48+F48+G48+H48</f>
        <v>6</v>
      </c>
      <c r="E48" s="19">
        <v>2</v>
      </c>
      <c r="F48" s="20" t="s">
        <v>207</v>
      </c>
      <c r="G48" s="19">
        <v>4</v>
      </c>
      <c r="H48" s="20" t="s">
        <v>207</v>
      </c>
      <c r="I48" s="19">
        <v>55</v>
      </c>
    </row>
    <row r="49" spans="3:9" x14ac:dyDescent="0.2">
      <c r="C49" s="35" t="s">
        <v>158</v>
      </c>
      <c r="D49" s="21">
        <f>E49+F49+G49+H49</f>
        <v>14</v>
      </c>
      <c r="E49" s="19">
        <v>5</v>
      </c>
      <c r="F49" s="20" t="s">
        <v>207</v>
      </c>
      <c r="G49" s="19">
        <v>9</v>
      </c>
      <c r="H49" s="20" t="s">
        <v>207</v>
      </c>
      <c r="I49" s="19">
        <v>47</v>
      </c>
    </row>
    <row r="50" spans="3:9" x14ac:dyDescent="0.2">
      <c r="C50" s="35" t="s">
        <v>157</v>
      </c>
      <c r="D50" s="21">
        <f>E50+F50+G50+H50</f>
        <v>3</v>
      </c>
      <c r="E50" s="19">
        <v>2</v>
      </c>
      <c r="F50" s="20" t="s">
        <v>207</v>
      </c>
      <c r="G50" s="19">
        <v>1</v>
      </c>
      <c r="H50" s="20" t="s">
        <v>207</v>
      </c>
      <c r="I50" s="19">
        <v>48</v>
      </c>
    </row>
    <row r="51" spans="3:9" x14ac:dyDescent="0.2">
      <c r="C51" s="35" t="s">
        <v>156</v>
      </c>
      <c r="D51" s="21">
        <f>E51+F51+G51+H51</f>
        <v>2</v>
      </c>
      <c r="E51" s="20" t="s">
        <v>207</v>
      </c>
      <c r="F51" s="20" t="s">
        <v>207</v>
      </c>
      <c r="G51" s="19">
        <v>2</v>
      </c>
      <c r="H51" s="20" t="s">
        <v>207</v>
      </c>
      <c r="I51" s="19">
        <v>7</v>
      </c>
    </row>
    <row r="52" spans="3:9" x14ac:dyDescent="0.2">
      <c r="C52" s="35" t="s">
        <v>155</v>
      </c>
      <c r="D52" s="21">
        <f>E52+F52+G52+H52</f>
        <v>1</v>
      </c>
      <c r="E52" s="20" t="s">
        <v>207</v>
      </c>
      <c r="F52" s="20" t="s">
        <v>207</v>
      </c>
      <c r="G52" s="19">
        <v>1</v>
      </c>
      <c r="H52" s="20" t="s">
        <v>207</v>
      </c>
      <c r="I52" s="19">
        <v>7</v>
      </c>
    </row>
    <row r="53" spans="3:9" x14ac:dyDescent="0.2">
      <c r="C53" s="35" t="s">
        <v>154</v>
      </c>
      <c r="D53" s="21">
        <f>E53+F53+G53+H53</f>
        <v>1</v>
      </c>
      <c r="E53" s="20" t="s">
        <v>207</v>
      </c>
      <c r="F53" s="20" t="s">
        <v>207</v>
      </c>
      <c r="G53" s="19">
        <v>1</v>
      </c>
      <c r="H53" s="20" t="s">
        <v>207</v>
      </c>
      <c r="I53" s="19">
        <v>30</v>
      </c>
    </row>
    <row r="54" spans="3:9" x14ac:dyDescent="0.2">
      <c r="C54" s="35" t="s">
        <v>153</v>
      </c>
      <c r="D54" s="21">
        <f>E54+F54+G54+H54</f>
        <v>4</v>
      </c>
      <c r="E54" s="20" t="s">
        <v>207</v>
      </c>
      <c r="F54" s="20" t="s">
        <v>207</v>
      </c>
      <c r="G54" s="19">
        <v>4</v>
      </c>
      <c r="H54" s="20" t="s">
        <v>207</v>
      </c>
      <c r="I54" s="19">
        <v>64</v>
      </c>
    </row>
    <row r="55" spans="3:9" x14ac:dyDescent="0.2">
      <c r="C55" s="35" t="s">
        <v>152</v>
      </c>
      <c r="D55" s="21">
        <f>E55+F55+G55+H55</f>
        <v>7</v>
      </c>
      <c r="E55" s="19">
        <v>1</v>
      </c>
      <c r="F55" s="20" t="s">
        <v>207</v>
      </c>
      <c r="G55" s="19">
        <v>1</v>
      </c>
      <c r="H55" s="19">
        <v>5</v>
      </c>
      <c r="I55" s="19">
        <v>4</v>
      </c>
    </row>
    <row r="56" spans="3:9" x14ac:dyDescent="0.2">
      <c r="C56" s="35" t="s">
        <v>151</v>
      </c>
      <c r="D56" s="21">
        <f>E56+F56+G56+H56</f>
        <v>9</v>
      </c>
      <c r="E56" s="19">
        <v>1</v>
      </c>
      <c r="F56" s="20" t="s">
        <v>207</v>
      </c>
      <c r="G56" s="19">
        <v>7</v>
      </c>
      <c r="H56" s="19">
        <v>1</v>
      </c>
      <c r="I56" s="19">
        <v>6</v>
      </c>
    </row>
    <row r="57" spans="3:9" x14ac:dyDescent="0.2">
      <c r="C57" s="35" t="s">
        <v>150</v>
      </c>
      <c r="D57" s="21">
        <f>E57+F57+G57+H57</f>
        <v>16</v>
      </c>
      <c r="E57" s="19">
        <v>10</v>
      </c>
      <c r="F57" s="20" t="s">
        <v>207</v>
      </c>
      <c r="G57" s="19">
        <v>6</v>
      </c>
      <c r="H57" s="20" t="s">
        <v>207</v>
      </c>
      <c r="I57" s="19">
        <v>15</v>
      </c>
    </row>
    <row r="58" spans="3:9" x14ac:dyDescent="0.2">
      <c r="C58" s="35" t="s">
        <v>149</v>
      </c>
      <c r="D58" s="21">
        <f>E58+F58+G58+H58</f>
        <v>2</v>
      </c>
      <c r="E58" s="19">
        <v>2</v>
      </c>
      <c r="F58" s="20" t="s">
        <v>207</v>
      </c>
      <c r="G58" s="20" t="s">
        <v>207</v>
      </c>
      <c r="H58" s="20" t="s">
        <v>207</v>
      </c>
      <c r="I58" s="19">
        <v>34</v>
      </c>
    </row>
    <row r="59" spans="3:9" x14ac:dyDescent="0.2">
      <c r="C59" s="35" t="s">
        <v>148</v>
      </c>
      <c r="D59" s="21">
        <f>E59+F59+G59+H59</f>
        <v>2</v>
      </c>
      <c r="E59" s="19">
        <v>1</v>
      </c>
      <c r="F59" s="20" t="s">
        <v>207</v>
      </c>
      <c r="G59" s="19">
        <v>1</v>
      </c>
      <c r="H59" s="20" t="s">
        <v>207</v>
      </c>
      <c r="I59" s="19">
        <v>9</v>
      </c>
    </row>
    <row r="60" spans="3:9" x14ac:dyDescent="0.2">
      <c r="C60" s="35" t="s">
        <v>147</v>
      </c>
      <c r="D60" s="21">
        <f>E60+F60+G60+H60</f>
        <v>19</v>
      </c>
      <c r="E60" s="19">
        <v>7</v>
      </c>
      <c r="F60" s="19">
        <v>1</v>
      </c>
      <c r="G60" s="19">
        <v>4</v>
      </c>
      <c r="H60" s="19">
        <v>7</v>
      </c>
      <c r="I60" s="20" t="s">
        <v>207</v>
      </c>
    </row>
    <row r="61" spans="3:9" x14ac:dyDescent="0.2">
      <c r="C61" s="35" t="s">
        <v>146</v>
      </c>
      <c r="D61" s="21">
        <f>E61+F61+G61+H61</f>
        <v>1</v>
      </c>
      <c r="E61" s="19">
        <v>1</v>
      </c>
      <c r="F61" s="20" t="s">
        <v>207</v>
      </c>
      <c r="G61" s="20" t="s">
        <v>207</v>
      </c>
      <c r="H61" s="20" t="s">
        <v>207</v>
      </c>
      <c r="I61" s="19">
        <v>15</v>
      </c>
    </row>
    <row r="62" spans="3:9" x14ac:dyDescent="0.2">
      <c r="C62" s="35" t="s">
        <v>145</v>
      </c>
      <c r="D62" s="21">
        <f>E62+F62+G62+H62</f>
        <v>4</v>
      </c>
      <c r="E62" s="19">
        <v>1</v>
      </c>
      <c r="F62" s="20" t="s">
        <v>207</v>
      </c>
      <c r="G62" s="19">
        <v>1</v>
      </c>
      <c r="H62" s="19">
        <v>2</v>
      </c>
      <c r="I62" s="19">
        <v>7</v>
      </c>
    </row>
    <row r="63" spans="3:9" x14ac:dyDescent="0.2">
      <c r="C63" s="35" t="s">
        <v>144</v>
      </c>
      <c r="D63" s="21">
        <f>E63+F63+G63+H63</f>
        <v>6</v>
      </c>
      <c r="E63" s="20" t="s">
        <v>207</v>
      </c>
      <c r="F63" s="20" t="s">
        <v>207</v>
      </c>
      <c r="G63" s="19">
        <v>6</v>
      </c>
      <c r="H63" s="20" t="s">
        <v>207</v>
      </c>
      <c r="I63" s="20" t="s">
        <v>207</v>
      </c>
    </row>
    <row r="64" spans="3:9" x14ac:dyDescent="0.2">
      <c r="C64" s="35" t="s">
        <v>208</v>
      </c>
      <c r="D64" s="21">
        <f>E64+F64+G64+H64</f>
        <v>13</v>
      </c>
      <c r="E64" s="19">
        <v>5</v>
      </c>
      <c r="F64" s="20" t="s">
        <v>207</v>
      </c>
      <c r="G64" s="19">
        <v>8</v>
      </c>
      <c r="H64" s="20" t="s">
        <v>207</v>
      </c>
      <c r="I64" s="19">
        <v>25</v>
      </c>
    </row>
    <row r="65" spans="1:9" x14ac:dyDescent="0.2">
      <c r="C65" s="35" t="s">
        <v>142</v>
      </c>
      <c r="D65" s="16" t="s">
        <v>207</v>
      </c>
      <c r="E65" s="20" t="s">
        <v>207</v>
      </c>
      <c r="F65" s="20" t="s">
        <v>207</v>
      </c>
      <c r="G65" s="20" t="s">
        <v>207</v>
      </c>
      <c r="H65" s="20" t="s">
        <v>207</v>
      </c>
      <c r="I65" s="20" t="s">
        <v>207</v>
      </c>
    </row>
    <row r="66" spans="1:9" x14ac:dyDescent="0.2">
      <c r="C66" s="35" t="s">
        <v>141</v>
      </c>
      <c r="D66" s="21">
        <f>E66+F66+G66+H66</f>
        <v>2</v>
      </c>
      <c r="E66" s="20" t="s">
        <v>207</v>
      </c>
      <c r="F66" s="20" t="s">
        <v>207</v>
      </c>
      <c r="G66" s="19">
        <v>2</v>
      </c>
      <c r="H66" s="20" t="s">
        <v>207</v>
      </c>
      <c r="I66" s="20" t="s">
        <v>207</v>
      </c>
    </row>
    <row r="67" spans="1:9" x14ac:dyDescent="0.2">
      <c r="C67" s="35" t="s">
        <v>140</v>
      </c>
      <c r="D67" s="16" t="s">
        <v>207</v>
      </c>
      <c r="E67" s="20" t="s">
        <v>207</v>
      </c>
      <c r="F67" s="20" t="s">
        <v>207</v>
      </c>
      <c r="G67" s="20" t="s">
        <v>207</v>
      </c>
      <c r="H67" s="20" t="s">
        <v>207</v>
      </c>
      <c r="I67" s="19">
        <v>13</v>
      </c>
    </row>
    <row r="68" spans="1:9" x14ac:dyDescent="0.2">
      <c r="C68" s="35" t="s">
        <v>139</v>
      </c>
      <c r="D68" s="21">
        <f>E68+F68+G68+H68</f>
        <v>1</v>
      </c>
      <c r="E68" s="20" t="s">
        <v>207</v>
      </c>
      <c r="F68" s="20" t="s">
        <v>207</v>
      </c>
      <c r="G68" s="20" t="s">
        <v>207</v>
      </c>
      <c r="H68" s="19">
        <v>1</v>
      </c>
      <c r="I68" s="19">
        <v>28</v>
      </c>
    </row>
    <row r="69" spans="1:9" x14ac:dyDescent="0.2">
      <c r="C69" s="35" t="s">
        <v>138</v>
      </c>
      <c r="D69" s="21">
        <f>E69+F69+G69+H69</f>
        <v>1</v>
      </c>
      <c r="E69" s="19">
        <v>1</v>
      </c>
      <c r="F69" s="20" t="s">
        <v>207</v>
      </c>
      <c r="G69" s="20" t="s">
        <v>207</v>
      </c>
      <c r="H69" s="20" t="s">
        <v>207</v>
      </c>
      <c r="I69" s="19">
        <v>22</v>
      </c>
    </row>
    <row r="70" spans="1:9" x14ac:dyDescent="0.2">
      <c r="C70" s="35" t="s">
        <v>137</v>
      </c>
      <c r="D70" s="16" t="s">
        <v>207</v>
      </c>
      <c r="E70" s="20" t="s">
        <v>207</v>
      </c>
      <c r="F70" s="20" t="s">
        <v>207</v>
      </c>
      <c r="G70" s="20" t="s">
        <v>207</v>
      </c>
      <c r="H70" s="20" t="s">
        <v>207</v>
      </c>
      <c r="I70" s="19">
        <v>8</v>
      </c>
    </row>
    <row r="71" spans="1:9" ht="18" thickBot="1" x14ac:dyDescent="0.25">
      <c r="B71" s="7"/>
      <c r="C71" s="7"/>
      <c r="D71" s="23"/>
      <c r="E71" s="34"/>
      <c r="F71" s="7"/>
      <c r="G71" s="7"/>
      <c r="H71" s="7"/>
      <c r="I71" s="7"/>
    </row>
    <row r="72" spans="1:9" x14ac:dyDescent="0.2">
      <c r="B72" s="5" t="s">
        <v>206</v>
      </c>
      <c r="E72" s="19"/>
    </row>
    <row r="73" spans="1:9" x14ac:dyDescent="0.2">
      <c r="A73" s="5"/>
      <c r="E73" s="19"/>
    </row>
  </sheetData>
  <phoneticPr fontId="4"/>
  <pageMargins left="0.23000000000000004" right="0.23000000000000004" top="0.53" bottom="0.49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8"/>
  <dimension ref="A1:J29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4.69921875" style="6" customWidth="1"/>
    <col min="3" max="3" width="10.69921875" style="6"/>
    <col min="4" max="8" width="11.69921875" style="6" customWidth="1"/>
    <col min="9" max="16384" width="10.69921875" style="6"/>
  </cols>
  <sheetData>
    <row r="1" spans="1:10" x14ac:dyDescent="0.2">
      <c r="A1" s="5"/>
    </row>
    <row r="6" spans="1:10" x14ac:dyDescent="0.2">
      <c r="D6" s="1" t="s">
        <v>124</v>
      </c>
    </row>
    <row r="7" spans="1:10" x14ac:dyDescent="0.2">
      <c r="C7" s="1" t="s">
        <v>230</v>
      </c>
    </row>
    <row r="9" spans="1:10" x14ac:dyDescent="0.2">
      <c r="C9" s="5" t="s">
        <v>229</v>
      </c>
    </row>
    <row r="10" spans="1:10" x14ac:dyDescent="0.2">
      <c r="C10" s="5" t="s">
        <v>228</v>
      </c>
    </row>
    <row r="11" spans="1:10" ht="18" thickBot="1" x14ac:dyDescent="0.25">
      <c r="B11" s="7"/>
      <c r="C11" s="7"/>
      <c r="D11" s="7"/>
      <c r="E11" s="7"/>
      <c r="F11" s="7"/>
      <c r="G11" s="7"/>
      <c r="H11" s="7"/>
      <c r="I11" s="7"/>
      <c r="J11" s="31" t="s">
        <v>134</v>
      </c>
    </row>
    <row r="12" spans="1:10" x14ac:dyDescent="0.2">
      <c r="C12" s="9"/>
      <c r="D12" s="12"/>
      <c r="E12" s="12"/>
      <c r="F12" s="11" t="s">
        <v>227</v>
      </c>
      <c r="G12" s="12"/>
      <c r="H12" s="12"/>
      <c r="I12" s="12"/>
      <c r="J12" s="14" t="s">
        <v>226</v>
      </c>
    </row>
    <row r="13" spans="1:10" x14ac:dyDescent="0.2">
      <c r="C13" s="9"/>
      <c r="D13" s="9"/>
      <c r="E13" s="9"/>
      <c r="F13" s="9"/>
      <c r="G13" s="9"/>
      <c r="H13" s="9"/>
      <c r="I13" s="9"/>
      <c r="J13" s="26" t="s">
        <v>225</v>
      </c>
    </row>
    <row r="14" spans="1:10" x14ac:dyDescent="0.2">
      <c r="B14" s="12"/>
      <c r="C14" s="15" t="s">
        <v>6</v>
      </c>
      <c r="D14" s="15" t="s">
        <v>130</v>
      </c>
      <c r="E14" s="15" t="s">
        <v>129</v>
      </c>
      <c r="F14" s="15" t="s">
        <v>128</v>
      </c>
      <c r="G14" s="15" t="s">
        <v>127</v>
      </c>
      <c r="H14" s="15" t="s">
        <v>126</v>
      </c>
      <c r="I14" s="15" t="s">
        <v>125</v>
      </c>
      <c r="J14" s="15" t="s">
        <v>224</v>
      </c>
    </row>
    <row r="15" spans="1:10" x14ac:dyDescent="0.2">
      <c r="C15" s="9"/>
      <c r="J15" s="9"/>
    </row>
    <row r="16" spans="1:10" x14ac:dyDescent="0.2">
      <c r="B16" s="5" t="s">
        <v>223</v>
      </c>
      <c r="C16" s="21">
        <f>SUM(D16:I16)</f>
        <v>14</v>
      </c>
      <c r="D16" s="19">
        <v>0</v>
      </c>
      <c r="E16" s="19">
        <v>3</v>
      </c>
      <c r="F16" s="19">
        <v>2</v>
      </c>
      <c r="G16" s="19">
        <v>6</v>
      </c>
      <c r="H16" s="20" t="s">
        <v>203</v>
      </c>
      <c r="I16" s="19">
        <v>3</v>
      </c>
      <c r="J16" s="25" t="s">
        <v>18</v>
      </c>
    </row>
    <row r="17" spans="2:10" x14ac:dyDescent="0.2">
      <c r="B17" s="5" t="s">
        <v>80</v>
      </c>
      <c r="C17" s="21">
        <f>SUM(D17:I17)</f>
        <v>10</v>
      </c>
      <c r="D17" s="19">
        <v>1</v>
      </c>
      <c r="E17" s="19">
        <v>1</v>
      </c>
      <c r="F17" s="19">
        <v>2</v>
      </c>
      <c r="G17" s="19">
        <v>3</v>
      </c>
      <c r="H17" s="19">
        <v>2</v>
      </c>
      <c r="I17" s="19">
        <v>1</v>
      </c>
      <c r="J17" s="25" t="s">
        <v>18</v>
      </c>
    </row>
    <row r="18" spans="2:10" x14ac:dyDescent="0.2">
      <c r="B18" s="5" t="s">
        <v>79</v>
      </c>
      <c r="C18" s="21">
        <f>SUM(D18:I18)</f>
        <v>16</v>
      </c>
      <c r="D18" s="19">
        <v>3</v>
      </c>
      <c r="E18" s="19">
        <v>1</v>
      </c>
      <c r="F18" s="19">
        <v>3</v>
      </c>
      <c r="G18" s="19">
        <v>3</v>
      </c>
      <c r="H18" s="19">
        <v>4</v>
      </c>
      <c r="I18" s="19">
        <v>2</v>
      </c>
      <c r="J18" s="25" t="s">
        <v>18</v>
      </c>
    </row>
    <row r="19" spans="2:10" x14ac:dyDescent="0.2">
      <c r="B19" s="5" t="s">
        <v>78</v>
      </c>
      <c r="C19" s="21">
        <f>SUM(D19:I19)</f>
        <v>21</v>
      </c>
      <c r="D19" s="19">
        <v>2</v>
      </c>
      <c r="E19" s="19">
        <v>5</v>
      </c>
      <c r="F19" s="19">
        <v>5</v>
      </c>
      <c r="G19" s="19">
        <v>2</v>
      </c>
      <c r="H19" s="19">
        <v>3</v>
      </c>
      <c r="I19" s="19">
        <v>4</v>
      </c>
      <c r="J19" s="25" t="s">
        <v>18</v>
      </c>
    </row>
    <row r="20" spans="2:10" x14ac:dyDescent="0.2">
      <c r="C20" s="9"/>
      <c r="J20" s="9"/>
    </row>
    <row r="21" spans="2:10" x14ac:dyDescent="0.2">
      <c r="B21" s="5" t="s">
        <v>77</v>
      </c>
      <c r="C21" s="21">
        <f>SUM(D21:I21)</f>
        <v>19</v>
      </c>
      <c r="D21" s="19">
        <v>1</v>
      </c>
      <c r="E21" s="19">
        <v>3</v>
      </c>
      <c r="F21" s="19">
        <v>5</v>
      </c>
      <c r="G21" s="19">
        <v>3</v>
      </c>
      <c r="H21" s="19">
        <v>2</v>
      </c>
      <c r="I21" s="19">
        <v>5</v>
      </c>
      <c r="J21" s="25" t="s">
        <v>18</v>
      </c>
    </row>
    <row r="22" spans="2:10" x14ac:dyDescent="0.2">
      <c r="B22" s="5" t="s">
        <v>76</v>
      </c>
      <c r="C22" s="21">
        <f>SUM(D22:I22)</f>
        <v>24</v>
      </c>
      <c r="D22" s="19">
        <v>2</v>
      </c>
      <c r="E22" s="19">
        <v>2</v>
      </c>
      <c r="F22" s="19">
        <v>7</v>
      </c>
      <c r="G22" s="19">
        <v>5</v>
      </c>
      <c r="H22" s="19">
        <v>6</v>
      </c>
      <c r="I22" s="19">
        <v>2</v>
      </c>
      <c r="J22" s="18">
        <v>234</v>
      </c>
    </row>
    <row r="23" spans="2:10" x14ac:dyDescent="0.2">
      <c r="B23" s="5" t="s">
        <v>75</v>
      </c>
      <c r="C23" s="21">
        <f>SUM(D23:I23)</f>
        <v>26</v>
      </c>
      <c r="D23" s="19">
        <v>4</v>
      </c>
      <c r="E23" s="19">
        <v>6</v>
      </c>
      <c r="F23" s="19">
        <v>2</v>
      </c>
      <c r="G23" s="19">
        <v>6</v>
      </c>
      <c r="H23" s="19">
        <v>3</v>
      </c>
      <c r="I23" s="19">
        <v>5</v>
      </c>
      <c r="J23" s="18">
        <v>198</v>
      </c>
    </row>
    <row r="24" spans="2:10" x14ac:dyDescent="0.2">
      <c r="C24" s="9"/>
      <c r="J24" s="9"/>
    </row>
    <row r="25" spans="2:10" x14ac:dyDescent="0.2">
      <c r="B25" s="5" t="s">
        <v>74</v>
      </c>
      <c r="C25" s="21">
        <f>SUM(D25:I25)</f>
        <v>22</v>
      </c>
      <c r="D25" s="19">
        <v>2</v>
      </c>
      <c r="E25" s="19">
        <v>3</v>
      </c>
      <c r="F25" s="19">
        <v>7</v>
      </c>
      <c r="G25" s="19">
        <v>1</v>
      </c>
      <c r="H25" s="19">
        <v>3</v>
      </c>
      <c r="I25" s="19">
        <v>6</v>
      </c>
      <c r="J25" s="18">
        <v>176</v>
      </c>
    </row>
    <row r="26" spans="2:10" x14ac:dyDescent="0.2">
      <c r="B26" s="5" t="s">
        <v>73</v>
      </c>
      <c r="C26" s="21">
        <f>SUM(D26:I26)</f>
        <v>23</v>
      </c>
      <c r="D26" s="20" t="s">
        <v>203</v>
      </c>
      <c r="E26" s="19">
        <v>5</v>
      </c>
      <c r="F26" s="19">
        <v>6</v>
      </c>
      <c r="G26" s="19">
        <v>5</v>
      </c>
      <c r="H26" s="19">
        <v>1</v>
      </c>
      <c r="I26" s="19">
        <v>6</v>
      </c>
      <c r="J26" s="18">
        <v>167</v>
      </c>
    </row>
    <row r="27" spans="2:10" x14ac:dyDescent="0.2">
      <c r="B27" s="1" t="s">
        <v>72</v>
      </c>
      <c r="C27" s="3">
        <f>SUM(D27:I27)</f>
        <v>21</v>
      </c>
      <c r="D27" s="40" t="s">
        <v>203</v>
      </c>
      <c r="E27" s="39">
        <v>4</v>
      </c>
      <c r="F27" s="39">
        <v>2</v>
      </c>
      <c r="G27" s="39">
        <v>4</v>
      </c>
      <c r="H27" s="39">
        <v>7</v>
      </c>
      <c r="I27" s="39">
        <v>4</v>
      </c>
      <c r="J27" s="38">
        <v>111</v>
      </c>
    </row>
    <row r="28" spans="2:10" ht="18" thickBot="1" x14ac:dyDescent="0.25">
      <c r="B28" s="7"/>
      <c r="C28" s="23"/>
      <c r="D28" s="7"/>
      <c r="E28" s="7"/>
      <c r="F28" s="7"/>
      <c r="G28" s="7"/>
      <c r="H28" s="7"/>
      <c r="I28" s="7"/>
      <c r="J28" s="23"/>
    </row>
    <row r="29" spans="2:10" x14ac:dyDescent="0.2">
      <c r="C29" s="6" t="s">
        <v>39</v>
      </c>
    </row>
  </sheetData>
  <phoneticPr fontId="4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9"/>
  <dimension ref="A1:J45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4.69921875" style="6" customWidth="1"/>
    <col min="3" max="3" width="10.69921875" style="6"/>
    <col min="4" max="8" width="11.69921875" style="6" customWidth="1"/>
    <col min="9" max="16384" width="10.69921875" style="6"/>
  </cols>
  <sheetData>
    <row r="1" spans="1:10" x14ac:dyDescent="0.2">
      <c r="A1" s="5"/>
    </row>
    <row r="6" spans="1:10" x14ac:dyDescent="0.2">
      <c r="D6" s="1" t="s">
        <v>245</v>
      </c>
    </row>
    <row r="7" spans="1:10" x14ac:dyDescent="0.2">
      <c r="A7" s="2"/>
      <c r="C7" s="1" t="s">
        <v>244</v>
      </c>
    </row>
    <row r="8" spans="1:10" ht="18" thickBot="1" x14ac:dyDescent="0.25">
      <c r="B8" s="7"/>
      <c r="C8" s="7"/>
      <c r="D8" s="8" t="s">
        <v>1</v>
      </c>
      <c r="E8" s="7"/>
      <c r="F8" s="7"/>
      <c r="G8" s="7"/>
      <c r="H8" s="7"/>
      <c r="I8" s="7"/>
      <c r="J8" s="7"/>
    </row>
    <row r="9" spans="1:10" x14ac:dyDescent="0.2">
      <c r="C9" s="9"/>
      <c r="D9" s="9"/>
      <c r="E9" s="12"/>
      <c r="F9" s="12"/>
      <c r="G9" s="9"/>
      <c r="H9" s="12"/>
      <c r="I9" s="12"/>
      <c r="J9" s="12"/>
    </row>
    <row r="10" spans="1:10" x14ac:dyDescent="0.2">
      <c r="C10" s="26" t="s">
        <v>243</v>
      </c>
      <c r="D10" s="26" t="s">
        <v>242</v>
      </c>
      <c r="E10" s="9"/>
      <c r="F10" s="9"/>
      <c r="G10" s="26" t="s">
        <v>241</v>
      </c>
      <c r="H10" s="9"/>
      <c r="I10" s="9"/>
      <c r="J10" s="9"/>
    </row>
    <row r="11" spans="1:10" x14ac:dyDescent="0.2">
      <c r="B11" s="12"/>
      <c r="C11" s="10"/>
      <c r="D11" s="15" t="s">
        <v>197</v>
      </c>
      <c r="E11" s="15" t="s">
        <v>12</v>
      </c>
      <c r="F11" s="15" t="s">
        <v>13</v>
      </c>
      <c r="G11" s="15" t="s">
        <v>6</v>
      </c>
      <c r="H11" s="15" t="s">
        <v>240</v>
      </c>
      <c r="I11" s="15" t="s">
        <v>239</v>
      </c>
      <c r="J11" s="15" t="s">
        <v>238</v>
      </c>
    </row>
    <row r="12" spans="1:10" x14ac:dyDescent="0.2">
      <c r="C12" s="16" t="s">
        <v>15</v>
      </c>
      <c r="D12" s="17" t="s">
        <v>16</v>
      </c>
      <c r="E12" s="17" t="s">
        <v>16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</row>
    <row r="13" spans="1:10" x14ac:dyDescent="0.2">
      <c r="B13" s="45" t="s">
        <v>237</v>
      </c>
      <c r="C13" s="18">
        <v>200</v>
      </c>
      <c r="D13" s="42">
        <f>E13+F13</f>
        <v>2566</v>
      </c>
      <c r="E13" s="41">
        <v>2042</v>
      </c>
      <c r="F13" s="41">
        <v>524</v>
      </c>
      <c r="G13" s="42">
        <f>H13+I13+J13</f>
        <v>65371</v>
      </c>
      <c r="H13" s="41">
        <v>21570</v>
      </c>
      <c r="I13" s="41">
        <v>22856</v>
      </c>
      <c r="J13" s="41">
        <v>20945</v>
      </c>
    </row>
    <row r="14" spans="1:10" x14ac:dyDescent="0.2">
      <c r="B14" s="45" t="s">
        <v>236</v>
      </c>
      <c r="C14" s="18">
        <v>192</v>
      </c>
      <c r="D14" s="42">
        <f>E14+F14</f>
        <v>2363</v>
      </c>
      <c r="E14" s="41">
        <v>1921</v>
      </c>
      <c r="F14" s="41">
        <v>442</v>
      </c>
      <c r="G14" s="42">
        <f>H14+I14+J14</f>
        <v>59825</v>
      </c>
      <c r="H14" s="41">
        <v>27382</v>
      </c>
      <c r="I14" s="41">
        <v>19154</v>
      </c>
      <c r="J14" s="41">
        <v>13289</v>
      </c>
    </row>
    <row r="15" spans="1:10" x14ac:dyDescent="0.2">
      <c r="B15" s="45" t="s">
        <v>109</v>
      </c>
      <c r="C15" s="18">
        <v>181</v>
      </c>
      <c r="D15" s="42">
        <f>E15+F15</f>
        <v>2673</v>
      </c>
      <c r="E15" s="41">
        <v>2039</v>
      </c>
      <c r="F15" s="41">
        <v>634</v>
      </c>
      <c r="G15" s="42">
        <f>H15+I15+J15</f>
        <v>58918</v>
      </c>
      <c r="H15" s="41">
        <v>18090</v>
      </c>
      <c r="I15" s="41">
        <v>19592</v>
      </c>
      <c r="J15" s="41">
        <v>21236</v>
      </c>
    </row>
    <row r="16" spans="1:10" x14ac:dyDescent="0.2">
      <c r="B16" s="45" t="s">
        <v>85</v>
      </c>
      <c r="C16" s="18">
        <v>173</v>
      </c>
      <c r="D16" s="42">
        <f>E16+F16</f>
        <v>2521</v>
      </c>
      <c r="E16" s="41">
        <v>1906</v>
      </c>
      <c r="F16" s="41">
        <v>615</v>
      </c>
      <c r="G16" s="42">
        <f>H16+I16+J16</f>
        <v>47088</v>
      </c>
      <c r="H16" s="41">
        <v>14994</v>
      </c>
      <c r="I16" s="41">
        <v>15521</v>
      </c>
      <c r="J16" s="41">
        <v>16573</v>
      </c>
    </row>
    <row r="17" spans="2:10" x14ac:dyDescent="0.2">
      <c r="B17" s="37"/>
      <c r="C17" s="9"/>
      <c r="D17" s="37"/>
      <c r="E17" s="37"/>
      <c r="F17" s="37"/>
      <c r="G17" s="37"/>
      <c r="H17" s="37"/>
      <c r="I17" s="37"/>
      <c r="J17" s="37"/>
    </row>
    <row r="18" spans="2:10" x14ac:dyDescent="0.2">
      <c r="B18" s="45" t="s">
        <v>84</v>
      </c>
      <c r="C18" s="18">
        <v>166</v>
      </c>
      <c r="D18" s="42">
        <f>E18+F18</f>
        <v>2739</v>
      </c>
      <c r="E18" s="41">
        <v>1957</v>
      </c>
      <c r="F18" s="41">
        <v>782</v>
      </c>
      <c r="G18" s="42">
        <f>H18+I18+J18</f>
        <v>46745</v>
      </c>
      <c r="H18" s="41">
        <v>15898</v>
      </c>
      <c r="I18" s="41">
        <v>15541</v>
      </c>
      <c r="J18" s="41">
        <v>15306</v>
      </c>
    </row>
    <row r="19" spans="2:10" x14ac:dyDescent="0.2">
      <c r="B19" s="45" t="s">
        <v>83</v>
      </c>
      <c r="C19" s="18">
        <v>158</v>
      </c>
      <c r="D19" s="42">
        <f>E19+F19</f>
        <v>2916</v>
      </c>
      <c r="E19" s="41">
        <v>1978</v>
      </c>
      <c r="F19" s="41">
        <v>938</v>
      </c>
      <c r="G19" s="42">
        <f>H19+I19+J19</f>
        <v>46275</v>
      </c>
      <c r="H19" s="41">
        <v>16928</v>
      </c>
      <c r="I19" s="41">
        <v>13501</v>
      </c>
      <c r="J19" s="41">
        <v>15846</v>
      </c>
    </row>
    <row r="20" spans="2:10" x14ac:dyDescent="0.2">
      <c r="B20" s="45" t="s">
        <v>82</v>
      </c>
      <c r="C20" s="18">
        <v>154</v>
      </c>
      <c r="D20" s="42">
        <f>E20+F20</f>
        <v>3190</v>
      </c>
      <c r="E20" s="41">
        <v>2056</v>
      </c>
      <c r="F20" s="41">
        <v>1134</v>
      </c>
      <c r="G20" s="42">
        <f>H20+I20+J20</f>
        <v>53325</v>
      </c>
      <c r="H20" s="41">
        <v>18045</v>
      </c>
      <c r="I20" s="41">
        <v>17814</v>
      </c>
      <c r="J20" s="41">
        <v>17466</v>
      </c>
    </row>
    <row r="21" spans="2:10" x14ac:dyDescent="0.2">
      <c r="B21" s="37"/>
      <c r="C21" s="9"/>
      <c r="D21" s="37"/>
      <c r="E21" s="37"/>
      <c r="F21" s="37"/>
      <c r="G21" s="37"/>
      <c r="H21" s="37"/>
      <c r="I21" s="37"/>
      <c r="J21" s="37"/>
    </row>
    <row r="22" spans="2:10" x14ac:dyDescent="0.2">
      <c r="B22" s="45" t="s">
        <v>235</v>
      </c>
      <c r="C22" s="18">
        <v>155</v>
      </c>
      <c r="D22" s="42">
        <f>E22+F22</f>
        <v>3210</v>
      </c>
      <c r="E22" s="41">
        <v>2051</v>
      </c>
      <c r="F22" s="41">
        <v>1159</v>
      </c>
      <c r="G22" s="42">
        <f>H22+I22+J22</f>
        <v>53864</v>
      </c>
      <c r="H22" s="41">
        <v>18112</v>
      </c>
      <c r="I22" s="41">
        <v>17990</v>
      </c>
      <c r="J22" s="41">
        <v>17762</v>
      </c>
    </row>
    <row r="23" spans="2:10" x14ac:dyDescent="0.2">
      <c r="B23" s="45" t="s">
        <v>234</v>
      </c>
      <c r="C23" s="18">
        <v>156</v>
      </c>
      <c r="D23" s="42">
        <f>E23+F23</f>
        <v>3239</v>
      </c>
      <c r="E23" s="41">
        <v>2035</v>
      </c>
      <c r="F23" s="41">
        <v>1204</v>
      </c>
      <c r="G23" s="42">
        <f>H23+I23+J23</f>
        <v>53493</v>
      </c>
      <c r="H23" s="41">
        <v>17430</v>
      </c>
      <c r="I23" s="41">
        <v>18098</v>
      </c>
      <c r="J23" s="41">
        <v>17965</v>
      </c>
    </row>
    <row r="24" spans="2:10" x14ac:dyDescent="0.2">
      <c r="B24" s="45" t="s">
        <v>233</v>
      </c>
      <c r="C24" s="18">
        <v>155</v>
      </c>
      <c r="D24" s="42">
        <f>E24+F24</f>
        <v>3162</v>
      </c>
      <c r="E24" s="41">
        <v>1964</v>
      </c>
      <c r="F24" s="41">
        <v>1198</v>
      </c>
      <c r="G24" s="42">
        <f>H24+I24+J24</f>
        <v>51437</v>
      </c>
      <c r="H24" s="41">
        <v>15991</v>
      </c>
      <c r="I24" s="41">
        <v>17409</v>
      </c>
      <c r="J24" s="41">
        <v>18037</v>
      </c>
    </row>
    <row r="25" spans="2:10" x14ac:dyDescent="0.2">
      <c r="B25" s="45" t="s">
        <v>232</v>
      </c>
      <c r="C25" s="18">
        <v>155</v>
      </c>
      <c r="D25" s="42">
        <f>E25+F25</f>
        <v>3132</v>
      </c>
      <c r="E25" s="41">
        <v>1915</v>
      </c>
      <c r="F25" s="41">
        <v>1217</v>
      </c>
      <c r="G25" s="42">
        <f>H25+I25+J25</f>
        <v>48531</v>
      </c>
      <c r="H25" s="41">
        <v>15197</v>
      </c>
      <c r="I25" s="41">
        <v>15962</v>
      </c>
      <c r="J25" s="41">
        <v>17372</v>
      </c>
    </row>
    <row r="26" spans="2:10" x14ac:dyDescent="0.2">
      <c r="B26" s="37"/>
      <c r="C26" s="9"/>
      <c r="D26" s="37"/>
      <c r="E26" s="37"/>
      <c r="F26" s="37"/>
      <c r="G26" s="37"/>
      <c r="H26" s="37"/>
      <c r="I26" s="37"/>
      <c r="J26" s="37"/>
    </row>
    <row r="27" spans="2:10" x14ac:dyDescent="0.2">
      <c r="B27" s="45" t="s">
        <v>231</v>
      </c>
      <c r="C27" s="18">
        <v>156</v>
      </c>
      <c r="D27" s="42">
        <f>E27+F27</f>
        <v>3101</v>
      </c>
      <c r="E27" s="41">
        <v>1885</v>
      </c>
      <c r="F27" s="41">
        <v>1216</v>
      </c>
      <c r="G27" s="42">
        <f>H27+I27+J27</f>
        <v>45804</v>
      </c>
      <c r="H27" s="41">
        <v>14599</v>
      </c>
      <c r="I27" s="41">
        <v>15221</v>
      </c>
      <c r="J27" s="41">
        <v>15984</v>
      </c>
    </row>
    <row r="28" spans="2:10" x14ac:dyDescent="0.2">
      <c r="B28" s="45" t="s">
        <v>80</v>
      </c>
      <c r="C28" s="18">
        <v>156</v>
      </c>
      <c r="D28" s="42">
        <f>E28+F28</f>
        <v>3101</v>
      </c>
      <c r="E28" s="41">
        <v>1856</v>
      </c>
      <c r="F28" s="41">
        <v>1245</v>
      </c>
      <c r="G28" s="42">
        <f>H28+I28+J28</f>
        <v>44402</v>
      </c>
      <c r="H28" s="41">
        <v>14536</v>
      </c>
      <c r="I28" s="41">
        <v>14610</v>
      </c>
      <c r="J28" s="41">
        <v>15256</v>
      </c>
    </row>
    <row r="29" spans="2:10" x14ac:dyDescent="0.2">
      <c r="B29" s="45" t="s">
        <v>79</v>
      </c>
      <c r="C29" s="18">
        <v>156</v>
      </c>
      <c r="D29" s="42">
        <f>E29+F29</f>
        <v>3038</v>
      </c>
      <c r="E29" s="41">
        <v>1791</v>
      </c>
      <c r="F29" s="41">
        <v>1247</v>
      </c>
      <c r="G29" s="42">
        <f>H29+I29+J29</f>
        <v>42942</v>
      </c>
      <c r="H29" s="41">
        <v>13743</v>
      </c>
      <c r="I29" s="41">
        <v>14573</v>
      </c>
      <c r="J29" s="41">
        <v>14626</v>
      </c>
    </row>
    <row r="30" spans="2:10" x14ac:dyDescent="0.2">
      <c r="B30" s="45" t="s">
        <v>78</v>
      </c>
      <c r="C30" s="18">
        <v>155</v>
      </c>
      <c r="D30" s="42">
        <f>E30+F30</f>
        <v>3006</v>
      </c>
      <c r="E30" s="41">
        <v>1740</v>
      </c>
      <c r="F30" s="41">
        <v>1266</v>
      </c>
      <c r="G30" s="42">
        <f>H30+I30+J30</f>
        <v>42019</v>
      </c>
      <c r="H30" s="41">
        <v>13673</v>
      </c>
      <c r="I30" s="41">
        <v>13774</v>
      </c>
      <c r="J30" s="41">
        <v>14572</v>
      </c>
    </row>
    <row r="31" spans="2:10" x14ac:dyDescent="0.2">
      <c r="B31" s="37"/>
      <c r="C31" s="9"/>
      <c r="D31" s="37"/>
      <c r="E31" s="37"/>
      <c r="F31" s="37"/>
      <c r="G31" s="37"/>
      <c r="H31" s="37"/>
      <c r="I31" s="37"/>
      <c r="J31" s="37"/>
    </row>
    <row r="32" spans="2:10" x14ac:dyDescent="0.2">
      <c r="B32" s="45" t="s">
        <v>77</v>
      </c>
      <c r="C32" s="18">
        <v>155</v>
      </c>
      <c r="D32" s="42">
        <f>E32+F32</f>
        <v>2992</v>
      </c>
      <c r="E32" s="41">
        <v>1726</v>
      </c>
      <c r="F32" s="41">
        <v>1266</v>
      </c>
      <c r="G32" s="42">
        <f>H32+I32+J32</f>
        <v>40564</v>
      </c>
      <c r="H32" s="41">
        <v>13103</v>
      </c>
      <c r="I32" s="41">
        <v>13685</v>
      </c>
      <c r="J32" s="41">
        <v>13776</v>
      </c>
    </row>
    <row r="33" spans="1:10" x14ac:dyDescent="0.2">
      <c r="B33" s="45" t="s">
        <v>76</v>
      </c>
      <c r="C33" s="18">
        <v>156</v>
      </c>
      <c r="D33" s="42">
        <f>E33+F33</f>
        <v>3003</v>
      </c>
      <c r="E33" s="41">
        <v>1715</v>
      </c>
      <c r="F33" s="41">
        <v>1288</v>
      </c>
      <c r="G33" s="42">
        <f>H33+I33+J33</f>
        <v>40486</v>
      </c>
      <c r="H33" s="41">
        <v>13661</v>
      </c>
      <c r="I33" s="41">
        <v>13120</v>
      </c>
      <c r="J33" s="41">
        <v>13705</v>
      </c>
    </row>
    <row r="34" spans="1:10" x14ac:dyDescent="0.2">
      <c r="B34" s="45" t="s">
        <v>75</v>
      </c>
      <c r="C34" s="18">
        <v>156</v>
      </c>
      <c r="D34" s="42">
        <f>E34+F34</f>
        <v>3010</v>
      </c>
      <c r="E34" s="41">
        <v>1699</v>
      </c>
      <c r="F34" s="41">
        <v>1311</v>
      </c>
      <c r="G34" s="42">
        <f>H34+I34+J34</f>
        <v>40372</v>
      </c>
      <c r="H34" s="41">
        <v>13594</v>
      </c>
      <c r="I34" s="41">
        <v>13660</v>
      </c>
      <c r="J34" s="41">
        <v>13118</v>
      </c>
    </row>
    <row r="35" spans="1:10" x14ac:dyDescent="0.2">
      <c r="B35" s="37"/>
      <c r="C35" s="9"/>
      <c r="D35" s="37"/>
      <c r="E35" s="37"/>
      <c r="F35" s="37"/>
      <c r="G35" s="37"/>
      <c r="H35" s="37"/>
      <c r="I35" s="37"/>
      <c r="J35" s="37"/>
    </row>
    <row r="36" spans="1:10" x14ac:dyDescent="0.2">
      <c r="B36" s="45" t="s">
        <v>74</v>
      </c>
      <c r="C36" s="18">
        <v>155</v>
      </c>
      <c r="D36" s="42">
        <f>E36+F36</f>
        <v>2999</v>
      </c>
      <c r="E36" s="41">
        <v>1688</v>
      </c>
      <c r="F36" s="41">
        <v>1311</v>
      </c>
      <c r="G36" s="42">
        <f>H36+I36+J36</f>
        <v>40311</v>
      </c>
      <c r="H36" s="41">
        <v>13084</v>
      </c>
      <c r="I36" s="41">
        <v>13575</v>
      </c>
      <c r="J36" s="41">
        <v>13652</v>
      </c>
    </row>
    <row r="37" spans="1:10" x14ac:dyDescent="0.2">
      <c r="B37" s="45" t="s">
        <v>73</v>
      </c>
      <c r="C37" s="18">
        <v>155</v>
      </c>
      <c r="D37" s="42">
        <f>E37+F37</f>
        <v>2972</v>
      </c>
      <c r="E37" s="41">
        <v>1661</v>
      </c>
      <c r="F37" s="41">
        <v>1311</v>
      </c>
      <c r="G37" s="42">
        <f>H37+I37+J37</f>
        <v>39513</v>
      </c>
      <c r="H37" s="41">
        <v>12897</v>
      </c>
      <c r="I37" s="41">
        <v>13081</v>
      </c>
      <c r="J37" s="41">
        <v>13535</v>
      </c>
    </row>
    <row r="38" spans="1:10" x14ac:dyDescent="0.2">
      <c r="B38" s="44" t="s">
        <v>72</v>
      </c>
      <c r="C38" s="3">
        <f>C40+C41+C42</f>
        <v>152</v>
      </c>
      <c r="D38" s="43">
        <f>D40+D41+D42</f>
        <v>2910</v>
      </c>
      <c r="E38" s="43">
        <f>E40+E41+E42</f>
        <v>1636</v>
      </c>
      <c r="F38" s="43">
        <f>F40+F41+F42</f>
        <v>1274</v>
      </c>
      <c r="G38" s="43">
        <f>G40+G41+G42</f>
        <v>38637</v>
      </c>
      <c r="H38" s="43">
        <f>H40+H41+H42</f>
        <v>12672</v>
      </c>
      <c r="I38" s="43">
        <f>I40+I41+I42</f>
        <v>12892</v>
      </c>
      <c r="J38" s="43">
        <f>J40+J41+J42</f>
        <v>13073</v>
      </c>
    </row>
    <row r="39" spans="1:10" x14ac:dyDescent="0.2">
      <c r="B39" s="37"/>
      <c r="C39" s="9"/>
      <c r="D39" s="37"/>
      <c r="E39" s="37"/>
      <c r="F39" s="37"/>
      <c r="G39" s="37"/>
      <c r="H39" s="37"/>
      <c r="I39" s="37"/>
      <c r="J39" s="37"/>
    </row>
    <row r="40" spans="1:10" x14ac:dyDescent="0.2">
      <c r="B40" s="32" t="s">
        <v>108</v>
      </c>
      <c r="C40" s="18">
        <v>1</v>
      </c>
      <c r="D40" s="42">
        <f>E40+F40</f>
        <v>22</v>
      </c>
      <c r="E40" s="41">
        <v>15</v>
      </c>
      <c r="F40" s="41">
        <v>7</v>
      </c>
      <c r="G40" s="42">
        <f>H40+I40+J40</f>
        <v>476</v>
      </c>
      <c r="H40" s="41">
        <v>160</v>
      </c>
      <c r="I40" s="41">
        <v>158</v>
      </c>
      <c r="J40" s="41">
        <v>158</v>
      </c>
    </row>
    <row r="41" spans="1:10" x14ac:dyDescent="0.2">
      <c r="B41" s="32" t="s">
        <v>107</v>
      </c>
      <c r="C41" s="18">
        <v>144</v>
      </c>
      <c r="D41" s="42">
        <f>E41+F41</f>
        <v>2782</v>
      </c>
      <c r="E41" s="41">
        <v>1554</v>
      </c>
      <c r="F41" s="41">
        <v>1228</v>
      </c>
      <c r="G41" s="42">
        <f>H41+I41+J41</f>
        <v>36228</v>
      </c>
      <c r="H41" s="41">
        <v>11826</v>
      </c>
      <c r="I41" s="41">
        <v>12127</v>
      </c>
      <c r="J41" s="41">
        <v>12275</v>
      </c>
    </row>
    <row r="42" spans="1:10" x14ac:dyDescent="0.2">
      <c r="B42" s="32" t="s">
        <v>106</v>
      </c>
      <c r="C42" s="18">
        <v>7</v>
      </c>
      <c r="D42" s="42">
        <f>E42+F42</f>
        <v>106</v>
      </c>
      <c r="E42" s="41">
        <v>67</v>
      </c>
      <c r="F42" s="41">
        <v>39</v>
      </c>
      <c r="G42" s="42">
        <f>H42+I42+J42</f>
        <v>1933</v>
      </c>
      <c r="H42" s="41">
        <v>686</v>
      </c>
      <c r="I42" s="41">
        <v>607</v>
      </c>
      <c r="J42" s="41">
        <v>640</v>
      </c>
    </row>
    <row r="43" spans="1:10" ht="18" thickBot="1" x14ac:dyDescent="0.25">
      <c r="B43" s="7"/>
      <c r="C43" s="23"/>
      <c r="D43" s="7"/>
      <c r="E43" s="7"/>
      <c r="F43" s="7"/>
      <c r="G43" s="7"/>
      <c r="H43" s="7"/>
      <c r="I43" s="7"/>
      <c r="J43" s="7"/>
    </row>
    <row r="44" spans="1:10" x14ac:dyDescent="0.2">
      <c r="B44" s="2"/>
      <c r="C44" s="5" t="s">
        <v>39</v>
      </c>
      <c r="D44" s="2"/>
      <c r="E44" s="2"/>
      <c r="F44" s="2"/>
      <c r="G44" s="2"/>
      <c r="H44" s="2"/>
      <c r="I44" s="2"/>
      <c r="J44" s="2"/>
    </row>
    <row r="45" spans="1:10" x14ac:dyDescent="0.2">
      <c r="A45" s="5"/>
      <c r="B45" s="2"/>
      <c r="C45" s="2"/>
      <c r="D45" s="2"/>
      <c r="E45" s="2"/>
      <c r="F45" s="2"/>
      <c r="G45" s="2"/>
      <c r="H45" s="2"/>
      <c r="I45" s="2"/>
      <c r="J45" s="2"/>
    </row>
  </sheetData>
  <phoneticPr fontId="4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37</vt:i4>
      </vt:variant>
      <vt:variant>
        <vt:lpstr>名前付き一覧</vt:lpstr>
      </vt:variant>
      <vt:variant>
        <vt:i4>45</vt:i4>
      </vt:variant>
    </vt:vector>
  </HeadingPairs>
  <TitlesOfParts>
    <vt:vector size="82" baseType="lpstr">
      <vt:lpstr>U01総括</vt:lpstr>
      <vt:lpstr>U02幼稚</vt:lpstr>
      <vt:lpstr>U03A小学</vt:lpstr>
      <vt:lpstr>U03B小学</vt:lpstr>
      <vt:lpstr>U03C児童</vt:lpstr>
      <vt:lpstr>U03D学級</vt:lpstr>
      <vt:lpstr>U03E欠席</vt:lpstr>
      <vt:lpstr>U03F外国</vt:lpstr>
      <vt:lpstr>U04A中学</vt:lpstr>
      <vt:lpstr>U04B中学</vt:lpstr>
      <vt:lpstr>U04C中学</vt:lpstr>
      <vt:lpstr>U04D中学</vt:lpstr>
      <vt:lpstr>U04E外国</vt:lpstr>
      <vt:lpstr>U06A高校</vt:lpstr>
      <vt:lpstr>U06B高校</vt:lpstr>
      <vt:lpstr>U07盲聾</vt:lpstr>
      <vt:lpstr>U08A短大</vt:lpstr>
      <vt:lpstr>U08B大学</vt:lpstr>
      <vt:lpstr>U08C大学</vt:lpstr>
      <vt:lpstr>U09A中卒</vt:lpstr>
      <vt:lpstr>U09B中卒</vt:lpstr>
      <vt:lpstr>U09C中卒</vt:lpstr>
      <vt:lpstr>U10A高卒</vt:lpstr>
      <vt:lpstr>U10B高卒</vt:lpstr>
      <vt:lpstr>U10C高卒</vt:lpstr>
      <vt:lpstr>U10D高卒</vt:lpstr>
      <vt:lpstr>U10E県外</vt:lpstr>
      <vt:lpstr>U11大学</vt:lpstr>
      <vt:lpstr>U12発育</vt:lpstr>
      <vt:lpstr>U13図書</vt:lpstr>
      <vt:lpstr>U14宗教</vt:lpstr>
      <vt:lpstr>U15ﾃﾚﾋﾞ</vt:lpstr>
      <vt:lpstr>U16公園</vt:lpstr>
      <vt:lpstr>U17文化</vt:lpstr>
      <vt:lpstr>U18時間</vt:lpstr>
      <vt:lpstr>U19観光</vt:lpstr>
      <vt:lpstr>U20町村</vt:lpstr>
      <vt:lpstr>\a</vt:lpstr>
      <vt:lpstr>\b</vt:lpstr>
      <vt:lpstr>\c</vt:lpstr>
      <vt:lpstr>\d</vt:lpstr>
      <vt:lpstr>\e</vt:lpstr>
      <vt:lpstr>\f</vt:lpstr>
      <vt:lpstr>\k</vt:lpstr>
      <vt:lpstr>\p</vt:lpstr>
      <vt:lpstr>U01総括!Print_Area_MI</vt:lpstr>
      <vt:lpstr>U02幼稚!Print_Area_MI</vt:lpstr>
      <vt:lpstr>U03A小学!Print_Area_MI</vt:lpstr>
      <vt:lpstr>U03B小学!Print_Area_MI</vt:lpstr>
      <vt:lpstr>U03C児童!Print_Area_MI</vt:lpstr>
      <vt:lpstr>U03D学級!Print_Area_MI</vt:lpstr>
      <vt:lpstr>U03E欠席!Print_Area_MI</vt:lpstr>
      <vt:lpstr>U03F外国!Print_Area_MI</vt:lpstr>
      <vt:lpstr>U04A中学!Print_Area_MI</vt:lpstr>
      <vt:lpstr>U04B中学!Print_Area_MI</vt:lpstr>
      <vt:lpstr>U04C中学!Print_Area_MI</vt:lpstr>
      <vt:lpstr>U04D中学!Print_Area_MI</vt:lpstr>
      <vt:lpstr>U04E外国!Print_Area_MI</vt:lpstr>
      <vt:lpstr>U06A高校!Print_Area_MI</vt:lpstr>
      <vt:lpstr>U06B高校!Print_Area_MI</vt:lpstr>
      <vt:lpstr>U07盲聾!Print_Area_MI</vt:lpstr>
      <vt:lpstr>U08A短大!Print_Area_MI</vt:lpstr>
      <vt:lpstr>U08B大学!Print_Area_MI</vt:lpstr>
      <vt:lpstr>U08C大学!Print_Area_MI</vt:lpstr>
      <vt:lpstr>U09A中卒!Print_Area_MI</vt:lpstr>
      <vt:lpstr>U09B中卒!Print_Area_MI</vt:lpstr>
      <vt:lpstr>U09C中卒!Print_Area_MI</vt:lpstr>
      <vt:lpstr>U10A高卒!Print_Area_MI</vt:lpstr>
      <vt:lpstr>U10B高卒!Print_Area_MI</vt:lpstr>
      <vt:lpstr>U10C高卒!Print_Area_MI</vt:lpstr>
      <vt:lpstr>U10D高卒!Print_Area_MI</vt:lpstr>
      <vt:lpstr>U10E県外!Print_Area_MI</vt:lpstr>
      <vt:lpstr>U11大学!Print_Area_MI</vt:lpstr>
      <vt:lpstr>U12発育!Print_Area_MI</vt:lpstr>
      <vt:lpstr>U13図書!Print_Area_MI</vt:lpstr>
      <vt:lpstr>U14宗教!Print_Area_MI</vt:lpstr>
      <vt:lpstr>U15ﾃﾚﾋﾞ!Print_Area_MI</vt:lpstr>
      <vt:lpstr>U16公園!Print_Area_MI</vt:lpstr>
      <vt:lpstr>U17文化!Print_Area_MI</vt:lpstr>
      <vt:lpstr>U18時間!Print_Area_MI</vt:lpstr>
      <vt:lpstr>U19観光!Print_Area_MI</vt:lpstr>
      <vt:lpstr>U20町村!Print_Area_MI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2000-11-16T06:40:18Z</cp:lastPrinted>
  <dcterms:created xsi:type="dcterms:W3CDTF">2000-10-31T07:08:08Z</dcterms:created>
  <dcterms:modified xsi:type="dcterms:W3CDTF">2018-08-10T07:59:27Z</dcterms:modified>
</cp:coreProperties>
</file>